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M26" i="419" l="1"/>
  <c r="M25" i="419"/>
  <c r="G26" i="419"/>
  <c r="M28" i="419" l="1"/>
  <c r="M27" i="419"/>
  <c r="G25" i="419"/>
  <c r="C25" i="419"/>
  <c r="M20" i="419"/>
  <c r="L20" i="419"/>
  <c r="K20" i="419"/>
  <c r="J20" i="419"/>
  <c r="M19" i="419"/>
  <c r="L19" i="419"/>
  <c r="K19" i="419"/>
  <c r="J19" i="419"/>
  <c r="M17" i="419"/>
  <c r="L17" i="419"/>
  <c r="K17" i="419"/>
  <c r="J17" i="419"/>
  <c r="M16" i="419"/>
  <c r="L16" i="419"/>
  <c r="K16" i="419"/>
  <c r="J16" i="419"/>
  <c r="M14" i="419"/>
  <c r="L14" i="419"/>
  <c r="K14" i="419"/>
  <c r="J14" i="419"/>
  <c r="M13" i="419"/>
  <c r="L13" i="419"/>
  <c r="K13" i="419"/>
  <c r="J13" i="419"/>
  <c r="M12" i="419"/>
  <c r="L12" i="419"/>
  <c r="K12" i="419"/>
  <c r="J12" i="419"/>
  <c r="M11" i="419"/>
  <c r="L11" i="419"/>
  <c r="K11" i="419"/>
  <c r="J11" i="419"/>
  <c r="AW3" i="418"/>
  <c r="AV3" i="418"/>
  <c r="AU3" i="418"/>
  <c r="AT3" i="418"/>
  <c r="AS3" i="418"/>
  <c r="AR3" i="418"/>
  <c r="AQ3" i="418"/>
  <c r="AP3" i="418"/>
  <c r="J18" i="419" l="1"/>
  <c r="K18" i="419"/>
  <c r="L18" i="419"/>
  <c r="M18" i="419"/>
  <c r="B25" i="419"/>
  <c r="G27" i="419" l="1"/>
  <c r="B26" i="419"/>
  <c r="B27" i="419" s="1"/>
  <c r="G28" i="419"/>
  <c r="A8" i="414"/>
  <c r="A7" i="414"/>
  <c r="F3" i="344" l="1"/>
  <c r="D3" i="344"/>
  <c r="B3" i="344"/>
  <c r="J21" i="419" l="1"/>
  <c r="J22" i="419" s="1"/>
  <c r="I21" i="419"/>
  <c r="H21" i="419"/>
  <c r="H22" i="419" s="1"/>
  <c r="G21" i="419"/>
  <c r="I20" i="419"/>
  <c r="H20" i="419"/>
  <c r="G20" i="419"/>
  <c r="I19" i="419"/>
  <c r="H19" i="419"/>
  <c r="G19" i="419"/>
  <c r="I17" i="419"/>
  <c r="H17" i="419"/>
  <c r="G17" i="419"/>
  <c r="I16" i="419"/>
  <c r="H16" i="419"/>
  <c r="G16" i="419"/>
  <c r="I14" i="419"/>
  <c r="H14" i="419"/>
  <c r="G14" i="419"/>
  <c r="I13" i="419"/>
  <c r="H13" i="419"/>
  <c r="G13" i="419"/>
  <c r="I12" i="419"/>
  <c r="H12" i="419"/>
  <c r="G12" i="419"/>
  <c r="I11" i="419"/>
  <c r="H11" i="419"/>
  <c r="G11" i="419"/>
  <c r="G18" i="419" l="1"/>
  <c r="I18" i="419"/>
  <c r="G23" i="419"/>
  <c r="I23" i="419"/>
  <c r="I22" i="419"/>
  <c r="H18" i="419"/>
  <c r="H23" i="419"/>
  <c r="G22" i="419"/>
  <c r="J23" i="419"/>
  <c r="M3" i="418"/>
  <c r="F21" i="419" l="1"/>
  <c r="F22" i="419" s="1"/>
  <c r="E21" i="419"/>
  <c r="E22" i="419" s="1"/>
  <c r="D21" i="419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D18" i="419" l="1"/>
  <c r="D23" i="419"/>
  <c r="E18" i="419"/>
  <c r="C18" i="419"/>
  <c r="F18" i="419"/>
  <c r="C23" i="419"/>
  <c r="F23" i="419"/>
  <c r="D22" i="419"/>
  <c r="E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J6" i="419"/>
  <c r="L6" i="419"/>
  <c r="M6" i="419"/>
  <c r="I6" i="419"/>
  <c r="G6" i="419"/>
  <c r="H6" i="419"/>
  <c r="D6" i="419"/>
  <c r="F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3" i="414"/>
  <c r="D16" i="414"/>
  <c r="D13" i="414"/>
  <c r="C16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<sst xmlns="http://schemas.openxmlformats.org/spreadsheetml/2006/main" count="5030" uniqueCount="794">
  <si>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</si>
  <si>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</si>
  <si>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</si>
  <si>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</si>
  <si>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</si>
  <si>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</si>
  <si>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</si>
  <si>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</si>
  <si>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</si>
  <si>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</si>
  <si>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</si>
  <si>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</si>
  <si>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</si>
  <si>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</si>
  <si>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</si>
  <si>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</si>
  <si>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</si>
  <si>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</si>
  <si>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</si>
  <si>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</si>
  <si>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</si>
  <si>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</si>
  <si>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</si>
  <si>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</si>
  <si>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</si>
  <si>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</si>
  <si>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</si>
  <si>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</si>
  <si>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</si>
  <si>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</si>
  <si>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</si>
  <si>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</si>
  <si>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</si>
  <si>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</si>
  <si>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</si>
  <si>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</si>
  <si>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</si>
  <si>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</si>
  <si>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</si>
  <si>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</si>
  <si>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</si>
  <si>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</si>
  <si>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</si>
  <si>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</si>
  <si>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</si>
  <si>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</si>
  <si>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</si>
  <si>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</si>
  <si>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</si>
  <si>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</si>
  <si>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</si>
  <si>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</si>
  <si>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</si>
  <si>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</si>
  <si>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</si>
  <si>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</si>
  <si>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</si>
  <si>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</si>
  <si>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</si>
  <si>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</si>
  <si>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</si>
  <si>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</si>
  <si>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</si>
  <si>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</si>
  <si>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</si>
  <si>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</si>
  <si>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</si>
  <si>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</si>
  <si>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</si>
  <si>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</si>
  <si>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</si>
  <si>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</si>
  <si>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</si>
  <si>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</si>
  <si>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</si>
  <si>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</si>
  <si>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</si>
  <si>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</si>
  <si>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</si>
  <si>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</si>
  <si>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</si>
  <si>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</si>
  <si>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</si>
  <si>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</si>
  <si>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</si>
  <si>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</si>
  <si>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</si>
  <si>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</si>
  <si>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</si>
  <si>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</si>
  <si>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</si>
  <si>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</si>
  <si>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</si>
  <si>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</si>
  <si>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</si>
  <si>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</si>
  <si>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</si>
  <si>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</si>
  <si>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</si>
  <si>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</si>
  <si>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</si>
  <si>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</si>
  <si>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</si>
  <si>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</si>
  <si>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</si>
  <si>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</si>
  <si>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</si>
  <si>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</si>
  <si>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</si>
  <si>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</si>
  <si>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</si>
  <si>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</si>
  <si>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</si>
  <si>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</si>
  <si>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</si>
  <si>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</si>
  <si>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</si>
  <si>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</si>
  <si>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</si>
  <si>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</si>
  <si>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</si>
  <si>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</si>
  <si>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</si>
  <si>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</si>
  <si>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</si>
  <si>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</si>
  <si>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</si>
  <si>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</si>
  <si>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</si>
  <si>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</si>
  <si>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</si>
  <si>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</si>
  <si>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</si>
  <si>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</si>
  <si>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</si>
  <si>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</si>
  <si>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</si>
  <si>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</si>
  <si>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</si>
  <si>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</si>
  <si>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</si>
  <si>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</si>
  <si>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</si>
  <si>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</si>
  <si>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</si>
  <si>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</si>
  <si>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</si>
  <si>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</si>
  <si>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</si>
  <si>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</si>
  <si>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</si>
  <si>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</si>
  <si>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</si>
  <si>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</si>
  <si>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</si>
  <si>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</si>
  <si>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</si>
  <si>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</si>
  <si>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</si>
  <si>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</si>
  <si>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</si>
  <si>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</si>
  <si>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</si>
  <si>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</si>
  <si>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</si>
  <si>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</si>
  <si>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</si>
  <si>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</si>
  <si>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</si>
  <si>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</si>
  <si>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</si>
  <si>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</si>
  <si>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</si>
  <si>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</si>
  <si>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radiologičtí fyzici</t>
  </si>
  <si>
    <t>sanitáři</t>
  </si>
  <si>
    <t>abs. stud. oboru přirodověd. zaměření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</si>
  <si>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</si>
  <si>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</si>
  <si>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</si>
  <si>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</si>
  <si>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</si>
  <si>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</si>
  <si>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</si>
  <si>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</si>
  <si>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</si>
  <si>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</si>
  <si>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</si>
  <si>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</si>
  <si>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</si>
  <si>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</si>
  <si>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</si>
  <si>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</si>
  <si>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</si>
  <si>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</si>
  <si>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</si>
  <si>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</si>
  <si>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</si>
  <si>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</si>
  <si>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</si>
  <si>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</si>
  <si>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</si>
  <si>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</si>
  <si>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</si>
  <si>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</si>
  <si>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</si>
  <si>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</si>
  <si>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</si>
  <si>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</si>
  <si>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</si>
  <si>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</si>
  <si>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</si>
  <si>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</si>
  <si>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</si>
  <si>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</si>
  <si>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</si>
  <si>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</si>
  <si>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</si>
  <si>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</si>
  <si>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</si>
  <si>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</si>
  <si>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</si>
  <si>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</si>
  <si>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</si>
  <si>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</si>
  <si>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</si>
  <si>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</si>
  <si>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</si>
  <si>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</si>
  <si>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</si>
  <si>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</si>
  <si>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</si>
  <si>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</si>
  <si>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</si>
  <si>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</si>
  <si>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</si>
  <si>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</si>
  <si>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</si>
  <si>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</si>
  <si>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</si>
  <si>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</si>
  <si>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--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</si>
  <si>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</si>
  <si>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</si>
  <si>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</si>
  <si>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</si>
  <si>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</si>
  <si>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</si>
  <si>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</si>
  <si>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</si>
  <si>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</si>
  <si>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</si>
  <si>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</si>
  <si>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</si>
  <si>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</si>
  <si>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</si>
  <si>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</si>
  <si>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</si>
  <si>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</si>
  <si>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</si>
  <si>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</si>
  <si>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</si>
  <si>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</si>
  <si>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</si>
  <si>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</si>
  <si>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</si>
  <si>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</si>
  <si>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</si>
  <si>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</si>
  <si>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</si>
  <si>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</si>
  <si>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</si>
  <si>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</si>
  <si>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</si>
  <si>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</si>
  <si>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</si>
  <si>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</si>
  <si>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</si>
  <si>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</si>
  <si>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</si>
  <si>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</si>
  <si>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</si>
  <si>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</si>
  <si>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</si>
  <si>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</si>
  <si>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</si>
  <si>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</si>
  <si>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</si>
  <si>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</si>
  <si>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</si>
  <si>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</si>
  <si>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</si>
  <si>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</si>
  <si>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</si>
  <si>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</si>
  <si>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</si>
  <si>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</si>
  <si>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</si>
  <si>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</si>
  <si>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</si>
  <si>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</si>
  <si>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</si>
  <si>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</si>
  <si>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</si>
  <si>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</si>
  <si>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</si>
  <si>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</si>
  <si>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</si>
  <si>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</si>
  <si>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</si>
  <si>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</si>
  <si>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</si>
  <si>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</si>
  <si>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</si>
  <si>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</si>
  <si>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</si>
  <si>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</si>
  <si>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</si>
  <si>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</si>
  <si>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</si>
  <si>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</si>
  <si>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</si>
  <si>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</si>
  <si>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</si>
  <si>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</si>
  <si>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</si>
  <si>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</si>
  <si>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</si>
  <si>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</si>
  <si>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</si>
  <si>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</si>
  <si>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</si>
  <si>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</si>
  <si>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</si>
  <si>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</si>
  <si>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</si>
  <si>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</si>
  <si>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</si>
  <si>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</si>
  <si>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</si>
  <si>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</si>
  <si>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</si>
  <si>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</si>
  <si>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</si>
  <si>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</si>
  <si>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</si>
  <si>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</si>
  <si>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</si>
  <si>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</si>
  <si>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</si>
  <si>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</si>
  <si>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</si>
  <si>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</si>
  <si>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</si>
  <si>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</si>
  <si>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</si>
  <si>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</si>
  <si>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</si>
  <si>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</si>
  <si>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</si>
  <si>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</si>
  <si>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</si>
  <si>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</si>
  <si>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</si>
  <si>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</si>
  <si>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</si>
  <si>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</si>
  <si>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</si>
  <si>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</si>
  <si>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</si>
  <si>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</si>
  <si>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</si>
  <si>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Ústav klinické a molekulární patologie</t>
  </si>
  <si>
    <t/>
  </si>
  <si>
    <t>50113009     léky - RTG diagnostika ZUL (LEK)</t>
  </si>
  <si>
    <t>50113013     léky - antibiotika (LEK)</t>
  </si>
  <si>
    <t>50113190     léky - medicinální plyny (sklad SVm.)</t>
  </si>
  <si>
    <t>Ústav klinické a molekulární patologie Celkem</t>
  </si>
  <si>
    <t>SumaKL</t>
  </si>
  <si>
    <t>3741</t>
  </si>
  <si>
    <t>laboratoř</t>
  </si>
  <si>
    <t>laboratoř Celkem</t>
  </si>
  <si>
    <t>SumaNS</t>
  </si>
  <si>
    <t>mezeraNS</t>
  </si>
  <si>
    <t>3742</t>
  </si>
  <si>
    <t>laboratoř - referenční diagnostika</t>
  </si>
  <si>
    <t>laboratoř - referenční diagnostika Celkem</t>
  </si>
  <si>
    <t>3743</t>
  </si>
  <si>
    <t>(prázdné)</t>
  </si>
  <si>
    <t>(prázdné) Celkem</t>
  </si>
  <si>
    <t>50113001</t>
  </si>
  <si>
    <t>O</t>
  </si>
  <si>
    <t>100802</t>
  </si>
  <si>
    <t>1000</t>
  </si>
  <si>
    <t>IR OG. OPHTHALMO-SEPTONEX</t>
  </si>
  <si>
    <t>GTT OPH 1X10ML</t>
  </si>
  <si>
    <t>846629</t>
  </si>
  <si>
    <t>100013</t>
  </si>
  <si>
    <t>IBALGIN 400 TBL 24</t>
  </si>
  <si>
    <t xml:space="preserve">POR TBL FLM 24X400MG </t>
  </si>
  <si>
    <t>188900</t>
  </si>
  <si>
    <t>88900</t>
  </si>
  <si>
    <t>STOPTUSSIN</t>
  </si>
  <si>
    <t>POR GTT SOL 1X25ML</t>
  </si>
  <si>
    <t>192414</t>
  </si>
  <si>
    <t>92414</t>
  </si>
  <si>
    <t>SEPTONEX</t>
  </si>
  <si>
    <t>SPR 1X45ML</t>
  </si>
  <si>
    <t>57338</t>
  </si>
  <si>
    <t>CARBO MEDICINALIS</t>
  </si>
  <si>
    <t>POR TBL NOB 20X300MG</t>
  </si>
  <si>
    <t>500474</t>
  </si>
  <si>
    <t>0</t>
  </si>
  <si>
    <t>MO SUD</t>
  </si>
  <si>
    <t>920144</t>
  </si>
  <si>
    <t>KL ETHANOLUM B.DENAT SUD 200 l</t>
  </si>
  <si>
    <t>UN 1170</t>
  </si>
  <si>
    <t>201452</t>
  </si>
  <si>
    <t>OPHTAL</t>
  </si>
  <si>
    <t>OPH AQA 4X25ML PLAST</t>
  </si>
  <si>
    <t>397598</t>
  </si>
  <si>
    <t>Indulona ochranná 85ml</t>
  </si>
  <si>
    <t>990695</t>
  </si>
  <si>
    <t>Indulona Měsíčková 85ml</t>
  </si>
  <si>
    <t>990718</t>
  </si>
  <si>
    <t>Indulona Olivová 85ml</t>
  </si>
  <si>
    <t>990723</t>
  </si>
  <si>
    <t>Indulona Original 85ml</t>
  </si>
  <si>
    <t>186198</t>
  </si>
  <si>
    <t>VALETOL</t>
  </si>
  <si>
    <t>POR TBL NOB 12</t>
  </si>
  <si>
    <t>Ústav patologie, laboratoř</t>
  </si>
  <si>
    <t>Lékárna - léčiva</t>
  </si>
  <si>
    <t>37 - Ústav klinické a molekulární patologie</t>
  </si>
  <si>
    <t>3741 - laboratoř</t>
  </si>
  <si>
    <t>50115090     ZPr - zubolékařský materiál (Z509)</t>
  </si>
  <si>
    <t>ZA090</t>
  </si>
  <si>
    <t>Vata buničitá přířezy 37 x 57 cm 2730152</t>
  </si>
  <si>
    <t>ZA451</t>
  </si>
  <si>
    <t>Náplast omniplast 5,0 cm x 9,2 m 9004540 (900429)</t>
  </si>
  <si>
    <t>ZA952</t>
  </si>
  <si>
    <t>Cryospray 200 40-0110-00</t>
  </si>
  <si>
    <t>ZB523</t>
  </si>
  <si>
    <t>Kazeta standard bez víčka-bílá 3001</t>
  </si>
  <si>
    <t>ZB558</t>
  </si>
  <si>
    <t>Žiletka mikrotomová á 50 ks JP-BR35</t>
  </si>
  <si>
    <t>ZC757</t>
  </si>
  <si>
    <t>Čepelka skalpelová 24 BB524</t>
  </si>
  <si>
    <t>ZL678</t>
  </si>
  <si>
    <t>Kazeta mega bílá bal. á 100 ks vel. 75 x 52 x 17 mm 38VSP59060E</t>
  </si>
  <si>
    <t>ZE157</t>
  </si>
  <si>
    <t>Špička epDuafilter Tips 0,1-10 ul M bal. á 960 ks 0030077512</t>
  </si>
  <si>
    <t>ZE821</t>
  </si>
  <si>
    <t>Špička eppendorf Tips 50-1000 ul á 2 x 500 ks 0030000919</t>
  </si>
  <si>
    <t>ZK055</t>
  </si>
  <si>
    <t>Fólie coverslipping film 5 x 70 m  4770</t>
  </si>
  <si>
    <t>ZK339</t>
  </si>
  <si>
    <t>Sklo podložní matovaná bal. á 100 ks PAR002A</t>
  </si>
  <si>
    <t>ZC079</t>
  </si>
  <si>
    <t>Sklo podložní mikroskopické superfrost plus 25 x 75 x 1 mm bal. á 72 ks 2530</t>
  </si>
  <si>
    <t>ZC056</t>
  </si>
  <si>
    <t>Sklo krycí 24 x 32 mm, á 1000 ks BD2432</t>
  </si>
  <si>
    <t>ZK477</t>
  </si>
  <si>
    <t>Rukavice operační latexové s pudrem ansell medigrip plus vel. 8,0 303506EU (303366)</t>
  </si>
  <si>
    <t>ZK478</t>
  </si>
  <si>
    <t>Rukavice operační latexové s pudrem ansell medigrip plus vel. 8,5 303507EU (302927)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</si>
  <si>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</si>
  <si>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</si>
  <si>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</si>
  <si>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</si>
  <si>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</si>
  <si>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</si>
  <si>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ZN040</t>
  </si>
  <si>
    <t>Rukavice operační gammex ansell PF bez pudru 8,5 330048085</t>
  </si>
  <si>
    <t>804536</t>
  </si>
  <si>
    <t xml:space="preserve">-Diagnostikum připr. </t>
  </si>
  <si>
    <t>DE430</t>
  </si>
  <si>
    <t>EnVision™+/HRP, Dual Link  Rabbit/Mouse  110ml</t>
  </si>
  <si>
    <t>DE251</t>
  </si>
  <si>
    <t>Reaction buffer (2l)</t>
  </si>
  <si>
    <t>DD659</t>
  </si>
  <si>
    <t>kyselina octová p.a.</t>
  </si>
  <si>
    <t>DC166</t>
  </si>
  <si>
    <t>ETHANOL 99,5%,  P.A.</t>
  </si>
  <si>
    <t>DB434</t>
  </si>
  <si>
    <t>Liquid DAB+ 110ml</t>
  </si>
  <si>
    <t>DC982</t>
  </si>
  <si>
    <t>CHEMMATE Antibody Diluent, 250 ml</t>
  </si>
  <si>
    <t>DB849</t>
  </si>
  <si>
    <t>ROZTOK KYS.CHROMSIROVE</t>
  </si>
  <si>
    <t>DA208</t>
  </si>
  <si>
    <t>FLEX MAb Mo X-H Cytokeratin HMW, Clone 34</t>
  </si>
  <si>
    <t>DA964</t>
  </si>
  <si>
    <t>Paraffinum solidum pecky</t>
  </si>
  <si>
    <t>DC681</t>
  </si>
  <si>
    <t>GOLD/III/CHLORIDE HYDRATE - 1g</t>
  </si>
  <si>
    <t>DA730</t>
  </si>
  <si>
    <t>ULTRA LCS roche</t>
  </si>
  <si>
    <t>DC490</t>
  </si>
  <si>
    <t>TTF-1 Thyroid &amp; Lung Epithelial 6ml</t>
  </si>
  <si>
    <t>DC342</t>
  </si>
  <si>
    <t>ACETON P.A.</t>
  </si>
  <si>
    <t>DC312</t>
  </si>
  <si>
    <t>ESTROGEN RECEPT ER,1D5/DK 1ml</t>
  </si>
  <si>
    <t>DA876</t>
  </si>
  <si>
    <t>Peroxid vodíku p.a.,vodný roztok 30%,</t>
  </si>
  <si>
    <t>DA551</t>
  </si>
  <si>
    <t>c-Myc Rabbit Monoclonal (Y69)</t>
  </si>
  <si>
    <t>DB868</t>
  </si>
  <si>
    <t>A-Hu-Mo CD 34 class 11 QBE nd 10</t>
  </si>
  <si>
    <t>DD352</t>
  </si>
  <si>
    <t>A-HU CD138.MI15/DK</t>
  </si>
  <si>
    <t>DA683</t>
  </si>
  <si>
    <t>Decalcifier DC1 2500 ml</t>
  </si>
  <si>
    <t>DG755</t>
  </si>
  <si>
    <t>EnVision™ FLEX Plus, Mouse, High pH</t>
  </si>
  <si>
    <t>DC167</t>
  </si>
  <si>
    <t>CD23,1B12 1ml</t>
  </si>
  <si>
    <t>DD577</t>
  </si>
  <si>
    <t>RB A-HU T-Cell CD3/DK</t>
  </si>
  <si>
    <t>DF389</t>
  </si>
  <si>
    <t>Proteinase K (650 µl) (D-5005)</t>
  </si>
  <si>
    <t>DA296</t>
  </si>
  <si>
    <t>EOSIN Y disodium salt - for microscopy 25g</t>
  </si>
  <si>
    <t>DG558</t>
  </si>
  <si>
    <t>Anti-MAP2 antibody produced in rabbit</t>
  </si>
  <si>
    <t>DD524</t>
  </si>
  <si>
    <t>GUM ARABIC 500G</t>
  </si>
  <si>
    <t>DH062</t>
  </si>
  <si>
    <t>Haematoxylin 25g</t>
  </si>
  <si>
    <t>803418</t>
  </si>
  <si>
    <t>-CHLORID RTUTNATY P.A. UN 1624    1000 G</t>
  </si>
  <si>
    <t>DD528</t>
  </si>
  <si>
    <t>Faramount,Aqueous Mounting Medium</t>
  </si>
  <si>
    <t>DC500</t>
  </si>
  <si>
    <t>A-HUMAN KI-1 ANTIG.CD30,BERH2 , 1ml</t>
  </si>
  <si>
    <t>DE341</t>
  </si>
  <si>
    <t>SOX 11, klon MRQ-58  0,5 ml</t>
  </si>
  <si>
    <t>DD430</t>
  </si>
  <si>
    <t>Mo A-HU CD3,CL.F7.2.38 -1 ml</t>
  </si>
  <si>
    <t>DH491</t>
  </si>
  <si>
    <t>4% roztok formaldehydu pufrovaný fosfátovým pufrem, kanystr 10l</t>
  </si>
  <si>
    <t>DH492</t>
  </si>
  <si>
    <t>4% roztok formaldehydu, kanystr 10l</t>
  </si>
  <si>
    <t>DA676</t>
  </si>
  <si>
    <t>Polyclon. Rb A-Hu Calcitonin, 6 ml</t>
  </si>
  <si>
    <t>DG835</t>
  </si>
  <si>
    <t>Thermo-Start Taq DNA Polymerase, 2500 units</t>
  </si>
  <si>
    <t>DB377</t>
  </si>
  <si>
    <t>OptiView Amplification kit - 100 tests</t>
  </si>
  <si>
    <t>DB376</t>
  </si>
  <si>
    <t>OptiView DAB det. kit - 250 tests</t>
  </si>
  <si>
    <t>DA417</t>
  </si>
  <si>
    <t>protilátka ALK (D5F3) - 50 tests</t>
  </si>
  <si>
    <t>DB375</t>
  </si>
  <si>
    <t>Rabbit Mono Neg Ctl Ig Antibody - 250 tests</t>
  </si>
  <si>
    <t>DH487</t>
  </si>
  <si>
    <t>SOX 10  0,5 ml</t>
  </si>
  <si>
    <t>DG209</t>
  </si>
  <si>
    <t>MAY-GRUNWALD</t>
  </si>
  <si>
    <t>DG208</t>
  </si>
  <si>
    <t>GIEMSA-ROMANOWSKI</t>
  </si>
  <si>
    <t>DG229</t>
  </si>
  <si>
    <t>METHANOL P.A.</t>
  </si>
  <si>
    <t>DE934</t>
  </si>
  <si>
    <t>RNase A (650 µl) (D-5006)</t>
  </si>
  <si>
    <t>DE332</t>
  </si>
  <si>
    <t>Mo A-Human Progesterone rec. Clone PgR 636</t>
  </si>
  <si>
    <t>DD038</t>
  </si>
  <si>
    <t>PERTEX 1000 ML</t>
  </si>
  <si>
    <t>DD195</t>
  </si>
  <si>
    <t>kyselina CITRONOVA BEZV. P.A.</t>
  </si>
  <si>
    <t>DA981</t>
  </si>
  <si>
    <t>Formaldehyd 35% p.a., 10l</t>
  </si>
  <si>
    <t>DC475</t>
  </si>
  <si>
    <t>Glycerin bezvody p.a.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</si>
  <si>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</si>
  <si>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</si>
  <si>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</si>
  <si>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</si>
  <si>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</si>
  <si>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</si>
  <si>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</si>
  <si>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</si>
  <si>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</si>
  <si>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</si>
  <si>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Ústav patologie, laboratoř-referenční diagnostika</t>
  </si>
  <si>
    <t>Spotřeba zdravotnického materiálu - orientační přehled</t>
  </si>
  <si>
    <t>ON Data</t>
  </si>
  <si>
    <t>807 - Pracoviště patologické anatomie</t>
  </si>
  <si>
    <t>813 - Laboratoř alergologická a imunologická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</si>
  <si>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</si>
  <si>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</si>
  <si>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</si>
  <si>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</si>
  <si>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</si>
  <si>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Brychtová Světlana</t>
  </si>
  <si>
    <t>Dušková Milada</t>
  </si>
  <si>
    <t>Ehrmann Jiří</t>
  </si>
  <si>
    <t>Flodr Patrik</t>
  </si>
  <si>
    <t>Geierová Marie</t>
  </si>
  <si>
    <t>Hlobilková Alice</t>
  </si>
  <si>
    <t>Janková Jana</t>
  </si>
  <si>
    <t>Kolář Zdeněk</t>
  </si>
  <si>
    <t>Krajsová Barbora</t>
  </si>
  <si>
    <t>Kučerová Ladislava</t>
  </si>
  <si>
    <t>Látalová Pavla</t>
  </si>
  <si>
    <t>Michálek Jaroslav</t>
  </si>
  <si>
    <t>Prouzová Zuzana</t>
  </si>
  <si>
    <t>Škarda Jozef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</si>
  <si>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</si>
  <si>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</si>
  <si>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</si>
  <si>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</si>
  <si>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</si>
  <si>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</si>
  <si>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807</t>
  </si>
  <si>
    <t>V</t>
  </si>
  <si>
    <t>87121</t>
  </si>
  <si>
    <t>PITVA MÍCHY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</si>
  <si>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</si>
  <si>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</si>
  <si>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</si>
  <si>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</si>
  <si>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</si>
  <si>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</si>
  <si>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</si>
  <si>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</si>
  <si>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</si>
  <si>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</si>
  <si>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</si>
  <si>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</si>
  <si>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</si>
  <si>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</si>
  <si>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</si>
  <si>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</si>
  <si>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</si>
  <si>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</si>
  <si>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</si>
  <si>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</si>
  <si>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</si>
  <si>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</si>
  <si>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87317</t>
  </si>
  <si>
    <t>VYŠETŘENÍ ELEKTRONOVĚ MIKROSKOPICKÉ STANDARDNÍ S F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</si>
  <si>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</si>
  <si>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</si>
  <si>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</si>
  <si>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</si>
  <si>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</si>
  <si>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</si>
  <si>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</si>
  <si>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</si>
  <si>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</si>
  <si>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</si>
  <si>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</si>
  <si>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</si>
  <si>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</si>
  <si>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</si>
  <si>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</si>
  <si>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</si>
  <si>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</si>
  <si>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</si>
  <si>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</si>
  <si>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</si>
  <si>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</si>
  <si>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</si>
  <si>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</si>
  <si>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</si>
  <si>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</si>
  <si>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</si>
  <si>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</si>
  <si>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</si>
  <si>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</si>
  <si>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</si>
  <si>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</si>
  <si>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</si>
  <si>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</si>
  <si>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</si>
  <si>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</si>
  <si>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</si>
  <si>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</si>
  <si>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</si>
  <si>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</si>
  <si>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</si>
  <si>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</si>
  <si>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</si>
  <si>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</si>
  <si>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</si>
  <si>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</si>
  <si>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</si>
  <si>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</si>
  <si>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</si>
  <si>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</si>
  <si>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</si>
  <si>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</si>
  <si>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</si>
  <si>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87611</t>
  </si>
  <si>
    <t>TECHNICKÁ KOMPONENTA MIKROSKOPICKÉHO VYŠETŘENÍ PIT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</si>
  <si>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</si>
  <si>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</si>
  <si>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</si>
  <si>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</si>
  <si>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</si>
  <si>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</si>
  <si>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</si>
  <si>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87429</t>
  </si>
  <si>
    <t>CYTOLOGICKÉ NÁTĚRY  NECENTRIFUGOVANÉ TEKUTINY - VÍ</t>
  </si>
  <si>
    <t>87445</t>
  </si>
  <si>
    <t>IMUNOCYTOCHEMIE -  ZA KAŽDÝ MARKER Z 1 VZORKU</t>
  </si>
  <si>
    <t>99790</t>
  </si>
  <si>
    <t>(VZP) EXPRESE HER2-IHC</t>
  </si>
  <si>
    <t>94201</t>
  </si>
  <si>
    <t>(VZP) FLUORESCENČNÍ IN SITU HYBRIDIZACE LIDSKÉ DNA</t>
  </si>
  <si>
    <t>813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</si>
  <si>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</si>
  <si>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</si>
  <si>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</si>
  <si>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</si>
  <si>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</si>
  <si>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</si>
  <si>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</si>
  <si>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</si>
  <si>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</si>
  <si>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</si>
  <si>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</si>
  <si>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</si>
  <si>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</si>
  <si>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</si>
  <si>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</si>
  <si>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</si>
  <si>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</si>
  <si>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</si>
  <si>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</si>
  <si>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</si>
  <si>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</si>
  <si>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</si>
  <si>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</si>
  <si>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</si>
  <si>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</si>
  <si>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</si>
  <si>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</si>
  <si>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</si>
  <si>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</si>
  <si>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</si>
  <si>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87515</t>
  </si>
  <si>
    <t>STANOVENÍ PITEVNÍ DIAGNÓZY I. STUPNĚ OBTÍŽNOSTI</t>
  </si>
  <si>
    <t>87110</t>
  </si>
  <si>
    <t>PITVA STANDARDNÍ</t>
  </si>
  <si>
    <t>02</t>
  </si>
  <si>
    <t>03</t>
  </si>
  <si>
    <t>87211</t>
  </si>
  <si>
    <t>ZMRAZOVACÍ HISTOLOGICKÉ  VYŠETŘENÍ PITEVNÍHO MATER</t>
  </si>
  <si>
    <t>04</t>
  </si>
  <si>
    <t>87413</t>
  </si>
  <si>
    <t>CYTOLOGICKÉ OTISKY A STĚRY -  ZA 1-3 PREPARÁTY</t>
  </si>
  <si>
    <t>87415</t>
  </si>
  <si>
    <t>CYTOLOGICKÉ OTISKY A STĚRY -  ZA 4-10 PREPARÁTŮ</t>
  </si>
  <si>
    <t>87411</t>
  </si>
  <si>
    <t>PEROPERAČNÍ CYTOLOGIE (TECHNICKÁ KOMPONENTA ZA KAŽ</t>
  </si>
  <si>
    <t>05</t>
  </si>
  <si>
    <t>06</t>
  </si>
  <si>
    <t>87521</t>
  </si>
  <si>
    <t>STANOVENÍ PITEVNÍ DIAGNÓZY II.STUPNĚ OBTÍŽNOSTI</t>
  </si>
  <si>
    <t>07</t>
  </si>
  <si>
    <t>87113</t>
  </si>
  <si>
    <t>PITVA TECHNICKY OBTÍŽNÁ (SLOŽITÉ ANATOMICKÉ VZTAHY</t>
  </si>
  <si>
    <t>08</t>
  </si>
  <si>
    <t>87527</t>
  </si>
  <si>
    <t>STANOVENÍ PITEVNÍ DIAGNÓZY III.STUPNĚ OBTÍŽNOSTI</t>
  </si>
  <si>
    <t>09</t>
  </si>
  <si>
    <t>10</t>
  </si>
  <si>
    <t>11</t>
  </si>
  <si>
    <t>12</t>
  </si>
  <si>
    <t>13</t>
  </si>
  <si>
    <t>14</t>
  </si>
  <si>
    <t>16</t>
  </si>
  <si>
    <t>87439</t>
  </si>
  <si>
    <t>SPECIÁLNÍ CYTOLOGICKÉ BARVENÍ - 1-3  PREPARÁTY,  J</t>
  </si>
  <si>
    <t>17</t>
  </si>
  <si>
    <t>18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</si>
  <si>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</si>
  <si>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</si>
  <si>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</si>
  <si>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</si>
  <si>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</si>
  <si>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</si>
  <si>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</si>
  <si>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</si>
  <si>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</si>
  <si>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94115</t>
  </si>
  <si>
    <t>IN SITU HYBRIDIZACE LIDSKÉ DNA SE ZNAČENOU SONDOU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</si>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</sst>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0" fontId="0" fillId="0" borderId="114" xfId="0" applyBorder="1" applyAlignment="1"/>
    <xf numFmtId="0" fontId="0" fillId="0" borderId="114" xfId="0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0" fontId="0" fillId="0" borderId="116" xfId="0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0" fontId="0" fillId="0" borderId="116" xfId="0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0" fillId="0" borderId="118" xfId="0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20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20" xfId="0" applyNumberFormat="1" applyFont="1" applyBorder="1"/>
    <xf numFmtId="173" fontId="32" fillId="0" borderId="90" xfId="0" applyNumberFormat="1" applyFont="1" applyBorder="1"/>
    <xf numFmtId="173" fontId="39" fillId="4" borderId="121" xfId="0" applyNumberFormat="1" applyFont="1" applyFill="1" applyBorder="1" applyAlignment="1">
      <alignment horizontal="center"/>
    </xf>
    <xf numFmtId="173" fontId="32" fillId="0" borderId="122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19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74" xfId="0" applyNumberFormat="1" applyFont="1" applyFill="1" applyBorder="1"/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65" xfId="0" applyNumberFormat="1" applyFont="1" applyFill="1" applyBorder="1"/>
    <xf numFmtId="169" fontId="32" fillId="0" borderId="75" xfId="0" applyNumberFormat="1" applyFont="1" applyFill="1" applyBorder="1"/>
    <xf numFmtId="169" fontId="32" fillId="0" borderId="68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1.144470558758683</c:v>
                </c:pt>
                <c:pt idx="1">
                  <c:v>0.92198537605791131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3840432"/>
        <c:axId val="-11138398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0.92853918947250624</c:v>
                </c:pt>
                <c:pt idx="1">
                  <c:v>0.92853918947250624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72080"/>
        <c:axId val="7374256"/>
      </c:scatterChart>
      <c:catAx>
        <c:axId val="-1113840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11383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38398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113840432"/>
        <c:crosses val="autoZero"/>
        <c:crossBetween val="between"/>
      </c:valAx>
      <c:valAx>
        <c:axId val="737208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7374256"/>
        <c:crosses val="max"/>
        <c:crossBetween val="midCat"/>
      </c:valAx>
      <c:valAx>
        <c:axId val="73742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737208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222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224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179</v>
      </c>
      <c r="C13" s="42" t="s">
        <v>189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587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591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615</v>
      </c>
      <c r="C20" s="42" t="s">
        <v>192</v>
      </c>
    </row>
    <row r="21" spans="1:3" ht="14.4" customHeight="1" x14ac:dyDescent="0.3">
      <c r="A21" s="120" t="str">
        <f t="shared" si="4"/>
        <v>ZV Vykáz.-A Detail</v>
      </c>
      <c r="B21" s="66" t="s">
        <v>714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793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222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371</v>
      </c>
      <c r="B5" s="391" t="s">
        <v>372</v>
      </c>
      <c r="C5" s="392" t="s">
        <v>373</v>
      </c>
      <c r="D5" s="392" t="s">
        <v>373</v>
      </c>
      <c r="E5" s="392"/>
      <c r="F5" s="392" t="s">
        <v>373</v>
      </c>
      <c r="G5" s="392" t="s">
        <v>373</v>
      </c>
      <c r="H5" s="392" t="s">
        <v>373</v>
      </c>
      <c r="I5" s="393" t="s">
        <v>373</v>
      </c>
      <c r="J5" s="394" t="s">
        <v>55</v>
      </c>
    </row>
    <row r="6" spans="1:10" ht="14.4" customHeight="1" x14ac:dyDescent="0.3">
      <c r="A6" s="390" t="s">
        <v>371</v>
      </c>
      <c r="B6" s="391" t="s">
        <v>233</v>
      </c>
      <c r="C6" s="392">
        <v>642.26428000000101</v>
      </c>
      <c r="D6" s="392">
        <v>483.26850999999999</v>
      </c>
      <c r="E6" s="392"/>
      <c r="F6" s="392">
        <v>565.51944000000003</v>
      </c>
      <c r="G6" s="392">
        <v>512.50014127353199</v>
      </c>
      <c r="H6" s="392">
        <v>53.019298726468037</v>
      </c>
      <c r="I6" s="393">
        <v>1.1034522616807836</v>
      </c>
      <c r="J6" s="394" t="s">
        <v>1</v>
      </c>
    </row>
    <row r="7" spans="1:10" ht="14.4" customHeight="1" x14ac:dyDescent="0.3">
      <c r="A7" s="390" t="s">
        <v>371</v>
      </c>
      <c r="B7" s="391" t="s">
        <v>234</v>
      </c>
      <c r="C7" s="392">
        <v>63.444130000000001</v>
      </c>
      <c r="D7" s="392">
        <v>91.8797</v>
      </c>
      <c r="E7" s="392"/>
      <c r="F7" s="392">
        <v>92.947190000000006</v>
      </c>
      <c r="G7" s="392">
        <v>105.07174499007084</v>
      </c>
      <c r="H7" s="392">
        <v>-12.124554990070834</v>
      </c>
      <c r="I7" s="393">
        <v>0.88460689416344429</v>
      </c>
      <c r="J7" s="394" t="s">
        <v>1</v>
      </c>
    </row>
    <row r="8" spans="1:10" ht="14.4" customHeight="1" x14ac:dyDescent="0.3">
      <c r="A8" s="390" t="s">
        <v>371</v>
      </c>
      <c r="B8" s="391" t="s">
        <v>235</v>
      </c>
      <c r="C8" s="392">
        <v>0.60224</v>
      </c>
      <c r="D8" s="392">
        <v>2.0824000000000003</v>
      </c>
      <c r="E8" s="392"/>
      <c r="F8" s="392">
        <v>2.5743</v>
      </c>
      <c r="G8" s="392">
        <v>2.8333341143576667</v>
      </c>
      <c r="H8" s="392">
        <v>-0.25903411435766666</v>
      </c>
      <c r="I8" s="393">
        <v>0.90857622013406947</v>
      </c>
      <c r="J8" s="394" t="s">
        <v>1</v>
      </c>
    </row>
    <row r="9" spans="1:10" ht="14.4" customHeight="1" x14ac:dyDescent="0.3">
      <c r="A9" s="390" t="s">
        <v>371</v>
      </c>
      <c r="B9" s="391" t="s">
        <v>236</v>
      </c>
      <c r="C9" s="392">
        <v>41.030630000000002</v>
      </c>
      <c r="D9" s="392">
        <v>47.506129999999999</v>
      </c>
      <c r="E9" s="392"/>
      <c r="F9" s="392">
        <v>47.547610000000006</v>
      </c>
      <c r="G9" s="392">
        <v>49.333346932346501</v>
      </c>
      <c r="H9" s="392">
        <v>-1.7857369323464951</v>
      </c>
      <c r="I9" s="393">
        <v>0.96380263972774094</v>
      </c>
      <c r="J9" s="394" t="s">
        <v>1</v>
      </c>
    </row>
    <row r="10" spans="1:10" ht="14.4" customHeight="1" x14ac:dyDescent="0.3">
      <c r="A10" s="390" t="s">
        <v>371</v>
      </c>
      <c r="B10" s="391" t="s">
        <v>237</v>
      </c>
      <c r="C10" s="392">
        <v>0</v>
      </c>
      <c r="D10" s="392">
        <v>0</v>
      </c>
      <c r="E10" s="392"/>
      <c r="F10" s="392">
        <v>0</v>
      </c>
      <c r="G10" s="392">
        <v>8.0000022051666658E-3</v>
      </c>
      <c r="H10" s="392">
        <v>-8.0000022051666658E-3</v>
      </c>
      <c r="I10" s="393">
        <v>0</v>
      </c>
      <c r="J10" s="394" t="s">
        <v>1</v>
      </c>
    </row>
    <row r="11" spans="1:10" ht="14.4" customHeight="1" x14ac:dyDescent="0.3">
      <c r="A11" s="390" t="s">
        <v>371</v>
      </c>
      <c r="B11" s="391" t="s">
        <v>238</v>
      </c>
      <c r="C11" s="392">
        <v>3.5695999999999999</v>
      </c>
      <c r="D11" s="392">
        <v>4.2539999999999996</v>
      </c>
      <c r="E11" s="392"/>
      <c r="F11" s="392">
        <v>5.468</v>
      </c>
      <c r="G11" s="392">
        <v>3.3333342521855003</v>
      </c>
      <c r="H11" s="392">
        <v>2.1346657478144997</v>
      </c>
      <c r="I11" s="393">
        <v>1.6403995478145963</v>
      </c>
      <c r="J11" s="394" t="s">
        <v>1</v>
      </c>
    </row>
    <row r="12" spans="1:10" ht="14.4" customHeight="1" x14ac:dyDescent="0.3">
      <c r="A12" s="390" t="s">
        <v>371</v>
      </c>
      <c r="B12" s="391" t="s">
        <v>435</v>
      </c>
      <c r="C12" s="392">
        <v>0</v>
      </c>
      <c r="D12" s="392" t="s">
        <v>373</v>
      </c>
      <c r="E12" s="392"/>
      <c r="F12" s="392" t="s">
        <v>373</v>
      </c>
      <c r="G12" s="392" t="s">
        <v>373</v>
      </c>
      <c r="H12" s="392" t="s">
        <v>373</v>
      </c>
      <c r="I12" s="393" t="s">
        <v>373</v>
      </c>
      <c r="J12" s="394" t="s">
        <v>1</v>
      </c>
    </row>
    <row r="13" spans="1:10" ht="14.4" customHeight="1" x14ac:dyDescent="0.3">
      <c r="A13" s="390" t="s">
        <v>371</v>
      </c>
      <c r="B13" s="391" t="s">
        <v>377</v>
      </c>
      <c r="C13" s="392">
        <v>750.91088000000104</v>
      </c>
      <c r="D13" s="392">
        <v>628.99073999999996</v>
      </c>
      <c r="E13" s="392"/>
      <c r="F13" s="392">
        <v>714.05653999999993</v>
      </c>
      <c r="G13" s="392">
        <v>673.07990156469771</v>
      </c>
      <c r="H13" s="392">
        <v>40.97663843530222</v>
      </c>
      <c r="I13" s="393">
        <v>1.060879307701871</v>
      </c>
      <c r="J13" s="394" t="s">
        <v>378</v>
      </c>
    </row>
    <row r="15" spans="1:10" ht="14.4" customHeight="1" x14ac:dyDescent="0.3">
      <c r="A15" s="390" t="s">
        <v>371</v>
      </c>
      <c r="B15" s="391" t="s">
        <v>372</v>
      </c>
      <c r="C15" s="392" t="s">
        <v>373</v>
      </c>
      <c r="D15" s="392" t="s">
        <v>373</v>
      </c>
      <c r="E15" s="392"/>
      <c r="F15" s="392" t="s">
        <v>373</v>
      </c>
      <c r="G15" s="392" t="s">
        <v>373</v>
      </c>
      <c r="H15" s="392" t="s">
        <v>373</v>
      </c>
      <c r="I15" s="393" t="s">
        <v>373</v>
      </c>
      <c r="J15" s="394" t="s">
        <v>55</v>
      </c>
    </row>
    <row r="16" spans="1:10" ht="14.4" customHeight="1" x14ac:dyDescent="0.3">
      <c r="A16" s="390" t="s">
        <v>379</v>
      </c>
      <c r="B16" s="391" t="s">
        <v>380</v>
      </c>
      <c r="C16" s="392" t="s">
        <v>373</v>
      </c>
      <c r="D16" s="392" t="s">
        <v>373</v>
      </c>
      <c r="E16" s="392"/>
      <c r="F16" s="392" t="s">
        <v>373</v>
      </c>
      <c r="G16" s="392" t="s">
        <v>373</v>
      </c>
      <c r="H16" s="392" t="s">
        <v>373</v>
      </c>
      <c r="I16" s="393" t="s">
        <v>373</v>
      </c>
      <c r="J16" s="394" t="s">
        <v>0</v>
      </c>
    </row>
    <row r="17" spans="1:10" ht="14.4" customHeight="1" x14ac:dyDescent="0.3">
      <c r="A17" s="390" t="s">
        <v>379</v>
      </c>
      <c r="B17" s="391" t="s">
        <v>233</v>
      </c>
      <c r="C17" s="392">
        <v>577.40594000000101</v>
      </c>
      <c r="D17" s="392">
        <v>455.21452000000102</v>
      </c>
      <c r="E17" s="392"/>
      <c r="F17" s="392">
        <v>495.78381000000002</v>
      </c>
      <c r="G17" s="392">
        <v>480.01141921735331</v>
      </c>
      <c r="H17" s="392">
        <v>15.77239078264671</v>
      </c>
      <c r="I17" s="393">
        <v>1.032858365762138</v>
      </c>
      <c r="J17" s="394" t="s">
        <v>1</v>
      </c>
    </row>
    <row r="18" spans="1:10" ht="14.4" customHeight="1" x14ac:dyDescent="0.3">
      <c r="A18" s="390" t="s">
        <v>379</v>
      </c>
      <c r="B18" s="391" t="s">
        <v>234</v>
      </c>
      <c r="C18" s="392">
        <v>63.444130000000001</v>
      </c>
      <c r="D18" s="392">
        <v>91.8797</v>
      </c>
      <c r="E18" s="392"/>
      <c r="F18" s="392">
        <v>92.947190000000006</v>
      </c>
      <c r="G18" s="392">
        <v>105.07174499007084</v>
      </c>
      <c r="H18" s="392">
        <v>-12.124554990070834</v>
      </c>
      <c r="I18" s="393">
        <v>0.88460689416344429</v>
      </c>
      <c r="J18" s="394" t="s">
        <v>1</v>
      </c>
    </row>
    <row r="19" spans="1:10" ht="14.4" customHeight="1" x14ac:dyDescent="0.3">
      <c r="A19" s="390" t="s">
        <v>379</v>
      </c>
      <c r="B19" s="391" t="s">
        <v>235</v>
      </c>
      <c r="C19" s="392">
        <v>0.60224</v>
      </c>
      <c r="D19" s="392">
        <v>2.0824000000000003</v>
      </c>
      <c r="E19" s="392"/>
      <c r="F19" s="392">
        <v>2.5743</v>
      </c>
      <c r="G19" s="392">
        <v>1.7256005667866667</v>
      </c>
      <c r="H19" s="392">
        <v>0.8486994332133333</v>
      </c>
      <c r="I19" s="393">
        <v>1.4918284390655607</v>
      </c>
      <c r="J19" s="394" t="s">
        <v>1</v>
      </c>
    </row>
    <row r="20" spans="1:10" ht="14.4" customHeight="1" x14ac:dyDescent="0.3">
      <c r="A20" s="390" t="s">
        <v>379</v>
      </c>
      <c r="B20" s="391" t="s">
        <v>236</v>
      </c>
      <c r="C20" s="392">
        <v>39.715360000000004</v>
      </c>
      <c r="D20" s="392">
        <v>47.506129999999999</v>
      </c>
      <c r="E20" s="392"/>
      <c r="F20" s="392">
        <v>47.547610000000006</v>
      </c>
      <c r="G20" s="392">
        <v>49.333346932346501</v>
      </c>
      <c r="H20" s="392">
        <v>-1.7857369323464951</v>
      </c>
      <c r="I20" s="393">
        <v>0.96380263972774094</v>
      </c>
      <c r="J20" s="394" t="s">
        <v>1</v>
      </c>
    </row>
    <row r="21" spans="1:10" ht="14.4" customHeight="1" x14ac:dyDescent="0.3">
      <c r="A21" s="390" t="s">
        <v>379</v>
      </c>
      <c r="B21" s="391" t="s">
        <v>237</v>
      </c>
      <c r="C21" s="392">
        <v>0</v>
      </c>
      <c r="D21" s="392">
        <v>0</v>
      </c>
      <c r="E21" s="392"/>
      <c r="F21" s="392">
        <v>0</v>
      </c>
      <c r="G21" s="392">
        <v>8.0000022051666658E-3</v>
      </c>
      <c r="H21" s="392">
        <v>-8.0000022051666658E-3</v>
      </c>
      <c r="I21" s="393">
        <v>0</v>
      </c>
      <c r="J21" s="394" t="s">
        <v>1</v>
      </c>
    </row>
    <row r="22" spans="1:10" ht="14.4" customHeight="1" x14ac:dyDescent="0.3">
      <c r="A22" s="390" t="s">
        <v>379</v>
      </c>
      <c r="B22" s="391" t="s">
        <v>238</v>
      </c>
      <c r="C22" s="392">
        <v>3.3506</v>
      </c>
      <c r="D22" s="392">
        <v>4.1079999999999997</v>
      </c>
      <c r="E22" s="392"/>
      <c r="F22" s="392">
        <v>5.468</v>
      </c>
      <c r="G22" s="392">
        <v>2.8766023338360003</v>
      </c>
      <c r="H22" s="392">
        <v>2.5913976661639997</v>
      </c>
      <c r="I22" s="393">
        <v>1.9008536340538682</v>
      </c>
      <c r="J22" s="394" t="s">
        <v>1</v>
      </c>
    </row>
    <row r="23" spans="1:10" ht="14.4" customHeight="1" x14ac:dyDescent="0.3">
      <c r="A23" s="390" t="s">
        <v>379</v>
      </c>
      <c r="B23" s="391" t="s">
        <v>435</v>
      </c>
      <c r="C23" s="392">
        <v>0</v>
      </c>
      <c r="D23" s="392" t="s">
        <v>373</v>
      </c>
      <c r="E23" s="392"/>
      <c r="F23" s="392" t="s">
        <v>373</v>
      </c>
      <c r="G23" s="392" t="s">
        <v>373</v>
      </c>
      <c r="H23" s="392" t="s">
        <v>373</v>
      </c>
      <c r="I23" s="393" t="s">
        <v>373</v>
      </c>
      <c r="J23" s="394" t="s">
        <v>1</v>
      </c>
    </row>
    <row r="24" spans="1:10" ht="14.4" customHeight="1" x14ac:dyDescent="0.3">
      <c r="A24" s="390" t="s">
        <v>379</v>
      </c>
      <c r="B24" s="391" t="s">
        <v>381</v>
      </c>
      <c r="C24" s="392">
        <v>684.51827000000105</v>
      </c>
      <c r="D24" s="392">
        <v>600.79075000000091</v>
      </c>
      <c r="E24" s="392"/>
      <c r="F24" s="392">
        <v>644.32090999999991</v>
      </c>
      <c r="G24" s="392">
        <v>639.02671404259843</v>
      </c>
      <c r="H24" s="392">
        <v>5.2941959574014845</v>
      </c>
      <c r="I24" s="393">
        <v>1.0082847803402606</v>
      </c>
      <c r="J24" s="394" t="s">
        <v>382</v>
      </c>
    </row>
    <row r="25" spans="1:10" ht="14.4" customHeight="1" x14ac:dyDescent="0.3">
      <c r="A25" s="390" t="s">
        <v>373</v>
      </c>
      <c r="B25" s="391" t="s">
        <v>373</v>
      </c>
      <c r="C25" s="392" t="s">
        <v>373</v>
      </c>
      <c r="D25" s="392" t="s">
        <v>373</v>
      </c>
      <c r="E25" s="392"/>
      <c r="F25" s="392" t="s">
        <v>373</v>
      </c>
      <c r="G25" s="392" t="s">
        <v>373</v>
      </c>
      <c r="H25" s="392" t="s">
        <v>373</v>
      </c>
      <c r="I25" s="393" t="s">
        <v>373</v>
      </c>
      <c r="J25" s="394" t="s">
        <v>383</v>
      </c>
    </row>
    <row r="26" spans="1:10" ht="14.4" customHeight="1" x14ac:dyDescent="0.3">
      <c r="A26" s="390" t="s">
        <v>384</v>
      </c>
      <c r="B26" s="391" t="s">
        <v>385</v>
      </c>
      <c r="C26" s="392" t="s">
        <v>373</v>
      </c>
      <c r="D26" s="392" t="s">
        <v>373</v>
      </c>
      <c r="E26" s="392"/>
      <c r="F26" s="392" t="s">
        <v>373</v>
      </c>
      <c r="G26" s="392" t="s">
        <v>373</v>
      </c>
      <c r="H26" s="392" t="s">
        <v>373</v>
      </c>
      <c r="I26" s="393" t="s">
        <v>373</v>
      </c>
      <c r="J26" s="394" t="s">
        <v>0</v>
      </c>
    </row>
    <row r="27" spans="1:10" ht="14.4" customHeight="1" x14ac:dyDescent="0.3">
      <c r="A27" s="390" t="s">
        <v>384</v>
      </c>
      <c r="B27" s="391" t="s">
        <v>233</v>
      </c>
      <c r="C27" s="392">
        <v>0</v>
      </c>
      <c r="D27" s="392">
        <v>28.053989999999001</v>
      </c>
      <c r="E27" s="392"/>
      <c r="F27" s="392">
        <v>69.73563</v>
      </c>
      <c r="G27" s="392">
        <v>32.488722056178666</v>
      </c>
      <c r="H27" s="392">
        <v>37.246907943821334</v>
      </c>
      <c r="I27" s="393">
        <v>2.1464565420398789</v>
      </c>
      <c r="J27" s="394" t="s">
        <v>1</v>
      </c>
    </row>
    <row r="28" spans="1:10" ht="14.4" customHeight="1" x14ac:dyDescent="0.3">
      <c r="A28" s="390" t="s">
        <v>384</v>
      </c>
      <c r="B28" s="391" t="s">
        <v>235</v>
      </c>
      <c r="C28" s="392">
        <v>0</v>
      </c>
      <c r="D28" s="392">
        <v>0</v>
      </c>
      <c r="E28" s="392"/>
      <c r="F28" s="392">
        <v>0</v>
      </c>
      <c r="G28" s="392">
        <v>1.107733547571</v>
      </c>
      <c r="H28" s="392">
        <v>-1.107733547571</v>
      </c>
      <c r="I28" s="393">
        <v>0</v>
      </c>
      <c r="J28" s="394" t="s">
        <v>1</v>
      </c>
    </row>
    <row r="29" spans="1:10" ht="14.4" customHeight="1" x14ac:dyDescent="0.3">
      <c r="A29" s="390" t="s">
        <v>384</v>
      </c>
      <c r="B29" s="391" t="s">
        <v>238</v>
      </c>
      <c r="C29" s="392">
        <v>0</v>
      </c>
      <c r="D29" s="392">
        <v>0.14599999999999999</v>
      </c>
      <c r="E29" s="392"/>
      <c r="F29" s="392">
        <v>0</v>
      </c>
      <c r="G29" s="392">
        <v>0.4567319183495</v>
      </c>
      <c r="H29" s="392">
        <v>-0.4567319183495</v>
      </c>
      <c r="I29" s="393">
        <v>0</v>
      </c>
      <c r="J29" s="394" t="s">
        <v>1</v>
      </c>
    </row>
    <row r="30" spans="1:10" ht="14.4" customHeight="1" x14ac:dyDescent="0.3">
      <c r="A30" s="390" t="s">
        <v>384</v>
      </c>
      <c r="B30" s="391" t="s">
        <v>386</v>
      </c>
      <c r="C30" s="392">
        <v>0</v>
      </c>
      <c r="D30" s="392">
        <v>28.199989999999001</v>
      </c>
      <c r="E30" s="392"/>
      <c r="F30" s="392">
        <v>69.73563</v>
      </c>
      <c r="G30" s="392">
        <v>34.053187522099165</v>
      </c>
      <c r="H30" s="392">
        <v>35.682442477900835</v>
      </c>
      <c r="I30" s="393">
        <v>2.0478444185215952</v>
      </c>
      <c r="J30" s="394" t="s">
        <v>382</v>
      </c>
    </row>
    <row r="31" spans="1:10" ht="14.4" customHeight="1" x14ac:dyDescent="0.3">
      <c r="A31" s="390" t="s">
        <v>373</v>
      </c>
      <c r="B31" s="391" t="s">
        <v>373</v>
      </c>
      <c r="C31" s="392" t="s">
        <v>373</v>
      </c>
      <c r="D31" s="392" t="s">
        <v>373</v>
      </c>
      <c r="E31" s="392"/>
      <c r="F31" s="392" t="s">
        <v>373</v>
      </c>
      <c r="G31" s="392" t="s">
        <v>373</v>
      </c>
      <c r="H31" s="392" t="s">
        <v>373</v>
      </c>
      <c r="I31" s="393" t="s">
        <v>373</v>
      </c>
      <c r="J31" s="394" t="s">
        <v>383</v>
      </c>
    </row>
    <row r="32" spans="1:10" ht="14.4" customHeight="1" x14ac:dyDescent="0.3">
      <c r="A32" s="390" t="s">
        <v>387</v>
      </c>
      <c r="B32" s="391" t="s">
        <v>388</v>
      </c>
      <c r="C32" s="392" t="s">
        <v>373</v>
      </c>
      <c r="D32" s="392" t="s">
        <v>373</v>
      </c>
      <c r="E32" s="392"/>
      <c r="F32" s="392" t="s">
        <v>373</v>
      </c>
      <c r="G32" s="392" t="s">
        <v>373</v>
      </c>
      <c r="H32" s="392" t="s">
        <v>373</v>
      </c>
      <c r="I32" s="393" t="s">
        <v>373</v>
      </c>
      <c r="J32" s="394" t="s">
        <v>0</v>
      </c>
    </row>
    <row r="33" spans="1:10" ht="14.4" customHeight="1" x14ac:dyDescent="0.3">
      <c r="A33" s="390" t="s">
        <v>387</v>
      </c>
      <c r="B33" s="391" t="s">
        <v>233</v>
      </c>
      <c r="C33" s="392">
        <v>64.858339999999998</v>
      </c>
      <c r="D33" s="392" t="s">
        <v>373</v>
      </c>
      <c r="E33" s="392"/>
      <c r="F33" s="392" t="s">
        <v>373</v>
      </c>
      <c r="G33" s="392" t="s">
        <v>373</v>
      </c>
      <c r="H33" s="392" t="s">
        <v>373</v>
      </c>
      <c r="I33" s="393" t="s">
        <v>373</v>
      </c>
      <c r="J33" s="394" t="s">
        <v>1</v>
      </c>
    </row>
    <row r="34" spans="1:10" ht="14.4" customHeight="1" x14ac:dyDescent="0.3">
      <c r="A34" s="390" t="s">
        <v>387</v>
      </c>
      <c r="B34" s="391" t="s">
        <v>234</v>
      </c>
      <c r="C34" s="392">
        <v>0</v>
      </c>
      <c r="D34" s="392" t="s">
        <v>373</v>
      </c>
      <c r="E34" s="392"/>
      <c r="F34" s="392" t="s">
        <v>373</v>
      </c>
      <c r="G34" s="392" t="s">
        <v>373</v>
      </c>
      <c r="H34" s="392" t="s">
        <v>373</v>
      </c>
      <c r="I34" s="393" t="s">
        <v>373</v>
      </c>
      <c r="J34" s="394" t="s">
        <v>1</v>
      </c>
    </row>
    <row r="35" spans="1:10" ht="14.4" customHeight="1" x14ac:dyDescent="0.3">
      <c r="A35" s="390" t="s">
        <v>387</v>
      </c>
      <c r="B35" s="391" t="s">
        <v>236</v>
      </c>
      <c r="C35" s="392">
        <v>1.3152699999999999</v>
      </c>
      <c r="D35" s="392" t="s">
        <v>373</v>
      </c>
      <c r="E35" s="392"/>
      <c r="F35" s="392" t="s">
        <v>373</v>
      </c>
      <c r="G35" s="392" t="s">
        <v>373</v>
      </c>
      <c r="H35" s="392" t="s">
        <v>373</v>
      </c>
      <c r="I35" s="393" t="s">
        <v>373</v>
      </c>
      <c r="J35" s="394" t="s">
        <v>1</v>
      </c>
    </row>
    <row r="36" spans="1:10" ht="14.4" customHeight="1" x14ac:dyDescent="0.3">
      <c r="A36" s="390" t="s">
        <v>387</v>
      </c>
      <c r="B36" s="391" t="s">
        <v>238</v>
      </c>
      <c r="C36" s="392">
        <v>0.219</v>
      </c>
      <c r="D36" s="392" t="s">
        <v>373</v>
      </c>
      <c r="E36" s="392"/>
      <c r="F36" s="392" t="s">
        <v>373</v>
      </c>
      <c r="G36" s="392" t="s">
        <v>373</v>
      </c>
      <c r="H36" s="392" t="s">
        <v>373</v>
      </c>
      <c r="I36" s="393" t="s">
        <v>373</v>
      </c>
      <c r="J36" s="394" t="s">
        <v>1</v>
      </c>
    </row>
    <row r="37" spans="1:10" ht="14.4" customHeight="1" x14ac:dyDescent="0.3">
      <c r="A37" s="390" t="s">
        <v>387</v>
      </c>
      <c r="B37" s="391" t="s">
        <v>389</v>
      </c>
      <c r="C37" s="392">
        <v>66.392609999999991</v>
      </c>
      <c r="D37" s="392" t="s">
        <v>373</v>
      </c>
      <c r="E37" s="392"/>
      <c r="F37" s="392" t="s">
        <v>373</v>
      </c>
      <c r="G37" s="392" t="s">
        <v>373</v>
      </c>
      <c r="H37" s="392" t="s">
        <v>373</v>
      </c>
      <c r="I37" s="393" t="s">
        <v>373</v>
      </c>
      <c r="J37" s="394" t="s">
        <v>382</v>
      </c>
    </row>
    <row r="38" spans="1:10" ht="14.4" customHeight="1" x14ac:dyDescent="0.3">
      <c r="A38" s="390" t="s">
        <v>373</v>
      </c>
      <c r="B38" s="391" t="s">
        <v>373</v>
      </c>
      <c r="C38" s="392" t="s">
        <v>373</v>
      </c>
      <c r="D38" s="392" t="s">
        <v>373</v>
      </c>
      <c r="E38" s="392"/>
      <c r="F38" s="392" t="s">
        <v>373</v>
      </c>
      <c r="G38" s="392" t="s">
        <v>373</v>
      </c>
      <c r="H38" s="392" t="s">
        <v>373</v>
      </c>
      <c r="I38" s="393" t="s">
        <v>373</v>
      </c>
      <c r="J38" s="394" t="s">
        <v>383</v>
      </c>
    </row>
    <row r="39" spans="1:10" ht="14.4" customHeight="1" x14ac:dyDescent="0.3">
      <c r="A39" s="390" t="s">
        <v>371</v>
      </c>
      <c r="B39" s="391" t="s">
        <v>377</v>
      </c>
      <c r="C39" s="392">
        <v>750.91088000000116</v>
      </c>
      <c r="D39" s="392">
        <v>628.99073999999985</v>
      </c>
      <c r="E39" s="392"/>
      <c r="F39" s="392">
        <v>714.05653999999993</v>
      </c>
      <c r="G39" s="392">
        <v>673.07990156469759</v>
      </c>
      <c r="H39" s="392">
        <v>40.976638435302334</v>
      </c>
      <c r="I39" s="393">
        <v>1.060879307701871</v>
      </c>
      <c r="J39" s="394" t="s">
        <v>378</v>
      </c>
    </row>
  </sheetData>
  <mergeCells count="3">
    <mergeCell ref="A1:I1"/>
    <mergeCell ref="F3:I3"/>
    <mergeCell ref="C4:D4"/>
  </mergeCells>
  <conditionalFormatting sqref="F14 F40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39">
    <cfRule type="expression" dxfId="15" priority="5">
      <formula>$H15&gt;0</formula>
    </cfRule>
  </conditionalFormatting>
  <conditionalFormatting sqref="A15:A39">
    <cfRule type="expression" dxfId="14" priority="2">
      <formula>AND($J15&lt;&gt;"mezeraKL",$J15&lt;&gt;"")</formula>
    </cfRule>
  </conditionalFormatting>
  <conditionalFormatting sqref="I15:I39">
    <cfRule type="expression" dxfId="13" priority="6">
      <formula>$I15&gt;1</formula>
    </cfRule>
  </conditionalFormatting>
  <conditionalFormatting sqref="B15:B39">
    <cfRule type="expression" dxfId="12" priority="1">
      <formula>OR($J15="NS",$J15="SumaNS",$J15="Účet")</formula>
    </cfRule>
  </conditionalFormatting>
  <conditionalFormatting sqref="A15:D39 F15:I39">
    <cfRule type="expression" dxfId="11" priority="8">
      <formula>AND($J15&lt;&gt;"",$J15&lt;&gt;"mezeraKL")</formula>
    </cfRule>
  </conditionalFormatting>
  <conditionalFormatting sqref="B15:D39 F15:I39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587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222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9.8911640390473998</v>
      </c>
      <c r="J3" s="74">
        <f>SUBTOTAL(9,J5:J1048576)</f>
        <v>72403</v>
      </c>
      <c r="K3" s="75">
        <f>SUBTOTAL(9,K5:K1048576)</f>
        <v>716149.94991914893</v>
      </c>
    </row>
    <row r="4" spans="1:11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57</v>
      </c>
      <c r="H4" s="397" t="s">
        <v>11</v>
      </c>
      <c r="I4" s="398" t="s">
        <v>119</v>
      </c>
      <c r="J4" s="398" t="s">
        <v>13</v>
      </c>
      <c r="K4" s="399" t="s">
        <v>127</v>
      </c>
    </row>
    <row r="5" spans="1:11" ht="14.4" customHeight="1" x14ac:dyDescent="0.3">
      <c r="A5" s="400" t="s">
        <v>371</v>
      </c>
      <c r="B5" s="401" t="s">
        <v>372</v>
      </c>
      <c r="C5" s="402" t="s">
        <v>379</v>
      </c>
      <c r="D5" s="403" t="s">
        <v>431</v>
      </c>
      <c r="E5" s="402" t="s">
        <v>576</v>
      </c>
      <c r="F5" s="403" t="s">
        <v>577</v>
      </c>
      <c r="G5" s="402" t="s">
        <v>436</v>
      </c>
      <c r="H5" s="402" t="s">
        <v>437</v>
      </c>
      <c r="I5" s="404">
        <v>260.3</v>
      </c>
      <c r="J5" s="404">
        <v>9</v>
      </c>
      <c r="K5" s="405">
        <v>2342.6999999999998</v>
      </c>
    </row>
    <row r="6" spans="1:11" ht="14.4" customHeight="1" x14ac:dyDescent="0.3">
      <c r="A6" s="406" t="s">
        <v>371</v>
      </c>
      <c r="B6" s="407" t="s">
        <v>372</v>
      </c>
      <c r="C6" s="408" t="s">
        <v>379</v>
      </c>
      <c r="D6" s="409" t="s">
        <v>431</v>
      </c>
      <c r="E6" s="408" t="s">
        <v>576</v>
      </c>
      <c r="F6" s="409" t="s">
        <v>577</v>
      </c>
      <c r="G6" s="408" t="s">
        <v>438</v>
      </c>
      <c r="H6" s="408" t="s">
        <v>439</v>
      </c>
      <c r="I6" s="410">
        <v>46.32</v>
      </c>
      <c r="J6" s="410">
        <v>5</v>
      </c>
      <c r="K6" s="411">
        <v>231.6</v>
      </c>
    </row>
    <row r="7" spans="1:11" ht="14.4" customHeight="1" x14ac:dyDescent="0.3">
      <c r="A7" s="406" t="s">
        <v>371</v>
      </c>
      <c r="B7" s="407" t="s">
        <v>372</v>
      </c>
      <c r="C7" s="408" t="s">
        <v>379</v>
      </c>
      <c r="D7" s="409" t="s">
        <v>431</v>
      </c>
      <c r="E7" s="408" t="s">
        <v>578</v>
      </c>
      <c r="F7" s="409" t="s">
        <v>579</v>
      </c>
      <c r="G7" s="408" t="s">
        <v>440</v>
      </c>
      <c r="H7" s="408" t="s">
        <v>441</v>
      </c>
      <c r="I7" s="410">
        <v>182.45999999999998</v>
      </c>
      <c r="J7" s="410">
        <v>10</v>
      </c>
      <c r="K7" s="411">
        <v>1824.62</v>
      </c>
    </row>
    <row r="8" spans="1:11" ht="14.4" customHeight="1" x14ac:dyDescent="0.3">
      <c r="A8" s="406" t="s">
        <v>371</v>
      </c>
      <c r="B8" s="407" t="s">
        <v>372</v>
      </c>
      <c r="C8" s="408" t="s">
        <v>379</v>
      </c>
      <c r="D8" s="409" t="s">
        <v>431</v>
      </c>
      <c r="E8" s="408" t="s">
        <v>578</v>
      </c>
      <c r="F8" s="409" t="s">
        <v>579</v>
      </c>
      <c r="G8" s="408" t="s">
        <v>442</v>
      </c>
      <c r="H8" s="408" t="s">
        <v>443</v>
      </c>
      <c r="I8" s="410">
        <v>0.81</v>
      </c>
      <c r="J8" s="410">
        <v>24000</v>
      </c>
      <c r="K8" s="411">
        <v>19434.089999999997</v>
      </c>
    </row>
    <row r="9" spans="1:11" ht="14.4" customHeight="1" x14ac:dyDescent="0.3">
      <c r="A9" s="406" t="s">
        <v>371</v>
      </c>
      <c r="B9" s="407" t="s">
        <v>372</v>
      </c>
      <c r="C9" s="408" t="s">
        <v>379</v>
      </c>
      <c r="D9" s="409" t="s">
        <v>431</v>
      </c>
      <c r="E9" s="408" t="s">
        <v>578</v>
      </c>
      <c r="F9" s="409" t="s">
        <v>579</v>
      </c>
      <c r="G9" s="408" t="s">
        <v>444</v>
      </c>
      <c r="H9" s="408" t="s">
        <v>445</v>
      </c>
      <c r="I9" s="410">
        <v>56.204999999999998</v>
      </c>
      <c r="J9" s="410">
        <v>400</v>
      </c>
      <c r="K9" s="411">
        <v>22480.36</v>
      </c>
    </row>
    <row r="10" spans="1:11" ht="14.4" customHeight="1" x14ac:dyDescent="0.3">
      <c r="A10" s="406" t="s">
        <v>371</v>
      </c>
      <c r="B10" s="407" t="s">
        <v>372</v>
      </c>
      <c r="C10" s="408" t="s">
        <v>379</v>
      </c>
      <c r="D10" s="409" t="s">
        <v>431</v>
      </c>
      <c r="E10" s="408" t="s">
        <v>578</v>
      </c>
      <c r="F10" s="409" t="s">
        <v>579</v>
      </c>
      <c r="G10" s="408" t="s">
        <v>446</v>
      </c>
      <c r="H10" s="408" t="s">
        <v>447</v>
      </c>
      <c r="I10" s="410">
        <v>2.9</v>
      </c>
      <c r="J10" s="410">
        <v>100</v>
      </c>
      <c r="K10" s="411">
        <v>290</v>
      </c>
    </row>
    <row r="11" spans="1:11" ht="14.4" customHeight="1" x14ac:dyDescent="0.3">
      <c r="A11" s="406" t="s">
        <v>371</v>
      </c>
      <c r="B11" s="407" t="s">
        <v>372</v>
      </c>
      <c r="C11" s="408" t="s">
        <v>379</v>
      </c>
      <c r="D11" s="409" t="s">
        <v>431</v>
      </c>
      <c r="E11" s="408" t="s">
        <v>578</v>
      </c>
      <c r="F11" s="409" t="s">
        <v>579</v>
      </c>
      <c r="G11" s="408" t="s">
        <v>448</v>
      </c>
      <c r="H11" s="408" t="s">
        <v>449</v>
      </c>
      <c r="I11" s="410">
        <v>35.19</v>
      </c>
      <c r="J11" s="410">
        <v>100</v>
      </c>
      <c r="K11" s="411">
        <v>3518.54</v>
      </c>
    </row>
    <row r="12" spans="1:11" ht="14.4" customHeight="1" x14ac:dyDescent="0.3">
      <c r="A12" s="406" t="s">
        <v>371</v>
      </c>
      <c r="B12" s="407" t="s">
        <v>372</v>
      </c>
      <c r="C12" s="408" t="s">
        <v>379</v>
      </c>
      <c r="D12" s="409" t="s">
        <v>431</v>
      </c>
      <c r="E12" s="408" t="s">
        <v>580</v>
      </c>
      <c r="F12" s="409" t="s">
        <v>581</v>
      </c>
      <c r="G12" s="408" t="s">
        <v>450</v>
      </c>
      <c r="H12" s="408" t="s">
        <v>451</v>
      </c>
      <c r="I12" s="410">
        <v>4.2300000000000004</v>
      </c>
      <c r="J12" s="410">
        <v>960</v>
      </c>
      <c r="K12" s="411">
        <v>4057.37</v>
      </c>
    </row>
    <row r="13" spans="1:11" ht="14.4" customHeight="1" x14ac:dyDescent="0.3">
      <c r="A13" s="406" t="s">
        <v>371</v>
      </c>
      <c r="B13" s="407" t="s">
        <v>372</v>
      </c>
      <c r="C13" s="408" t="s">
        <v>379</v>
      </c>
      <c r="D13" s="409" t="s">
        <v>431</v>
      </c>
      <c r="E13" s="408" t="s">
        <v>580</v>
      </c>
      <c r="F13" s="409" t="s">
        <v>581</v>
      </c>
      <c r="G13" s="408" t="s">
        <v>452</v>
      </c>
      <c r="H13" s="408" t="s">
        <v>453</v>
      </c>
      <c r="I13" s="410">
        <v>0.87</v>
      </c>
      <c r="J13" s="410">
        <v>1000</v>
      </c>
      <c r="K13" s="411">
        <v>873.74</v>
      </c>
    </row>
    <row r="14" spans="1:11" ht="14.4" customHeight="1" x14ac:dyDescent="0.3">
      <c r="A14" s="406" t="s">
        <v>371</v>
      </c>
      <c r="B14" s="407" t="s">
        <v>372</v>
      </c>
      <c r="C14" s="408" t="s">
        <v>379</v>
      </c>
      <c r="D14" s="409" t="s">
        <v>431</v>
      </c>
      <c r="E14" s="408" t="s">
        <v>580</v>
      </c>
      <c r="F14" s="409" t="s">
        <v>581</v>
      </c>
      <c r="G14" s="408" t="s">
        <v>454</v>
      </c>
      <c r="H14" s="408" t="s">
        <v>455</v>
      </c>
      <c r="I14" s="410">
        <v>15717.9</v>
      </c>
      <c r="J14" s="410">
        <v>2</v>
      </c>
      <c r="K14" s="411">
        <v>31435.8</v>
      </c>
    </row>
    <row r="15" spans="1:11" ht="14.4" customHeight="1" x14ac:dyDescent="0.3">
      <c r="A15" s="406" t="s">
        <v>371</v>
      </c>
      <c r="B15" s="407" t="s">
        <v>372</v>
      </c>
      <c r="C15" s="408" t="s">
        <v>379</v>
      </c>
      <c r="D15" s="409" t="s">
        <v>431</v>
      </c>
      <c r="E15" s="408" t="s">
        <v>580</v>
      </c>
      <c r="F15" s="409" t="s">
        <v>581</v>
      </c>
      <c r="G15" s="408" t="s">
        <v>456</v>
      </c>
      <c r="H15" s="408" t="s">
        <v>457</v>
      </c>
      <c r="I15" s="410">
        <v>0.65</v>
      </c>
      <c r="J15" s="410">
        <v>30000</v>
      </c>
      <c r="K15" s="411">
        <v>19602</v>
      </c>
    </row>
    <row r="16" spans="1:11" ht="14.4" customHeight="1" x14ac:dyDescent="0.3">
      <c r="A16" s="406" t="s">
        <v>371</v>
      </c>
      <c r="B16" s="407" t="s">
        <v>372</v>
      </c>
      <c r="C16" s="408" t="s">
        <v>379</v>
      </c>
      <c r="D16" s="409" t="s">
        <v>431</v>
      </c>
      <c r="E16" s="408" t="s">
        <v>580</v>
      </c>
      <c r="F16" s="409" t="s">
        <v>581</v>
      </c>
      <c r="G16" s="408" t="s">
        <v>458</v>
      </c>
      <c r="H16" s="408" t="s">
        <v>459</v>
      </c>
      <c r="I16" s="410">
        <v>7.14</v>
      </c>
      <c r="J16" s="410">
        <v>5040</v>
      </c>
      <c r="K16" s="411">
        <v>35980.5</v>
      </c>
    </row>
    <row r="17" spans="1:11" ht="14.4" customHeight="1" x14ac:dyDescent="0.3">
      <c r="A17" s="406" t="s">
        <v>371</v>
      </c>
      <c r="B17" s="407" t="s">
        <v>372</v>
      </c>
      <c r="C17" s="408" t="s">
        <v>379</v>
      </c>
      <c r="D17" s="409" t="s">
        <v>431</v>
      </c>
      <c r="E17" s="408" t="s">
        <v>580</v>
      </c>
      <c r="F17" s="409" t="s">
        <v>581</v>
      </c>
      <c r="G17" s="408" t="s">
        <v>460</v>
      </c>
      <c r="H17" s="408" t="s">
        <v>461</v>
      </c>
      <c r="I17" s="410">
        <v>0.2</v>
      </c>
      <c r="J17" s="410">
        <v>5000</v>
      </c>
      <c r="K17" s="411">
        <v>997.78</v>
      </c>
    </row>
    <row r="18" spans="1:11" ht="14.4" customHeight="1" x14ac:dyDescent="0.3">
      <c r="A18" s="406" t="s">
        <v>371</v>
      </c>
      <c r="B18" s="407" t="s">
        <v>372</v>
      </c>
      <c r="C18" s="408" t="s">
        <v>379</v>
      </c>
      <c r="D18" s="409" t="s">
        <v>431</v>
      </c>
      <c r="E18" s="408" t="s">
        <v>582</v>
      </c>
      <c r="F18" s="409" t="s">
        <v>583</v>
      </c>
      <c r="G18" s="408" t="s">
        <v>462</v>
      </c>
      <c r="H18" s="408" t="s">
        <v>463</v>
      </c>
      <c r="I18" s="410">
        <v>7.5</v>
      </c>
      <c r="J18" s="410">
        <v>50</v>
      </c>
      <c r="K18" s="411">
        <v>375</v>
      </c>
    </row>
    <row r="19" spans="1:11" ht="14.4" customHeight="1" x14ac:dyDescent="0.3">
      <c r="A19" s="406" t="s">
        <v>371</v>
      </c>
      <c r="B19" s="407" t="s">
        <v>372</v>
      </c>
      <c r="C19" s="408" t="s">
        <v>379</v>
      </c>
      <c r="D19" s="409" t="s">
        <v>431</v>
      </c>
      <c r="E19" s="408" t="s">
        <v>582</v>
      </c>
      <c r="F19" s="409" t="s">
        <v>583</v>
      </c>
      <c r="G19" s="408" t="s">
        <v>464</v>
      </c>
      <c r="H19" s="408" t="s">
        <v>465</v>
      </c>
      <c r="I19" s="410">
        <v>7.5</v>
      </c>
      <c r="J19" s="410">
        <v>0</v>
      </c>
      <c r="K19" s="411">
        <v>0</v>
      </c>
    </row>
    <row r="20" spans="1:11" ht="14.4" customHeight="1" x14ac:dyDescent="0.3">
      <c r="A20" s="406" t="s">
        <v>371</v>
      </c>
      <c r="B20" s="407" t="s">
        <v>372</v>
      </c>
      <c r="C20" s="408" t="s">
        <v>379</v>
      </c>
      <c r="D20" s="409" t="s">
        <v>431</v>
      </c>
      <c r="E20" s="408" t="s">
        <v>582</v>
      </c>
      <c r="F20" s="409" t="s">
        <v>583</v>
      </c>
      <c r="G20" s="408" t="s">
        <v>466</v>
      </c>
      <c r="H20" s="408" t="s">
        <v>467</v>
      </c>
      <c r="I20" s="410">
        <v>0.71</v>
      </c>
      <c r="J20" s="410">
        <v>2600</v>
      </c>
      <c r="K20" s="411">
        <v>1846</v>
      </c>
    </row>
    <row r="21" spans="1:11" ht="14.4" customHeight="1" x14ac:dyDescent="0.3">
      <c r="A21" s="406" t="s">
        <v>371</v>
      </c>
      <c r="B21" s="407" t="s">
        <v>372</v>
      </c>
      <c r="C21" s="408" t="s">
        <v>379</v>
      </c>
      <c r="D21" s="409" t="s">
        <v>431</v>
      </c>
      <c r="E21" s="408" t="s">
        <v>582</v>
      </c>
      <c r="F21" s="409" t="s">
        <v>583</v>
      </c>
      <c r="G21" s="408" t="s">
        <v>468</v>
      </c>
      <c r="H21" s="408" t="s">
        <v>469</v>
      </c>
      <c r="I21" s="410">
        <v>0.71</v>
      </c>
      <c r="J21" s="410">
        <v>1800</v>
      </c>
      <c r="K21" s="411">
        <v>1278</v>
      </c>
    </row>
    <row r="22" spans="1:11" ht="14.4" customHeight="1" x14ac:dyDescent="0.3">
      <c r="A22" s="406" t="s">
        <v>371</v>
      </c>
      <c r="B22" s="407" t="s">
        <v>372</v>
      </c>
      <c r="C22" s="408" t="s">
        <v>379</v>
      </c>
      <c r="D22" s="409" t="s">
        <v>431</v>
      </c>
      <c r="E22" s="408" t="s">
        <v>582</v>
      </c>
      <c r="F22" s="409" t="s">
        <v>583</v>
      </c>
      <c r="G22" s="408" t="s">
        <v>470</v>
      </c>
      <c r="H22" s="408" t="s">
        <v>471</v>
      </c>
      <c r="I22" s="410">
        <v>0.71</v>
      </c>
      <c r="J22" s="410">
        <v>1000</v>
      </c>
      <c r="K22" s="411">
        <v>710</v>
      </c>
    </row>
    <row r="23" spans="1:11" ht="14.4" customHeight="1" x14ac:dyDescent="0.3">
      <c r="A23" s="406" t="s">
        <v>371</v>
      </c>
      <c r="B23" s="407" t="s">
        <v>372</v>
      </c>
      <c r="C23" s="408" t="s">
        <v>379</v>
      </c>
      <c r="D23" s="409" t="s">
        <v>431</v>
      </c>
      <c r="E23" s="408" t="s">
        <v>582</v>
      </c>
      <c r="F23" s="409" t="s">
        <v>583</v>
      </c>
      <c r="G23" s="408" t="s">
        <v>472</v>
      </c>
      <c r="H23" s="408" t="s">
        <v>473</v>
      </c>
      <c r="I23" s="410">
        <v>12.59</v>
      </c>
      <c r="J23" s="410">
        <v>100</v>
      </c>
      <c r="K23" s="411">
        <v>1259</v>
      </c>
    </row>
    <row r="24" spans="1:11" ht="14.4" customHeight="1" x14ac:dyDescent="0.3">
      <c r="A24" s="406" t="s">
        <v>371</v>
      </c>
      <c r="B24" s="407" t="s">
        <v>372</v>
      </c>
      <c r="C24" s="408" t="s">
        <v>379</v>
      </c>
      <c r="D24" s="409" t="s">
        <v>431</v>
      </c>
      <c r="E24" s="408" t="s">
        <v>584</v>
      </c>
      <c r="F24" s="409" t="s">
        <v>585</v>
      </c>
      <c r="G24" s="408" t="s">
        <v>474</v>
      </c>
      <c r="H24" s="408" t="s">
        <v>475</v>
      </c>
      <c r="I24" s="410">
        <v>89.40991914896054</v>
      </c>
      <c r="J24" s="410">
        <v>1</v>
      </c>
      <c r="K24" s="411">
        <v>89.40991914896054</v>
      </c>
    </row>
    <row r="25" spans="1:11" ht="14.4" customHeight="1" x14ac:dyDescent="0.3">
      <c r="A25" s="406" t="s">
        <v>371</v>
      </c>
      <c r="B25" s="407" t="s">
        <v>372</v>
      </c>
      <c r="C25" s="408" t="s">
        <v>379</v>
      </c>
      <c r="D25" s="409" t="s">
        <v>431</v>
      </c>
      <c r="E25" s="408" t="s">
        <v>584</v>
      </c>
      <c r="F25" s="409" t="s">
        <v>585</v>
      </c>
      <c r="G25" s="408" t="s">
        <v>476</v>
      </c>
      <c r="H25" s="408" t="s">
        <v>477</v>
      </c>
      <c r="I25" s="410">
        <v>19735.259999999998</v>
      </c>
      <c r="J25" s="410">
        <v>1</v>
      </c>
      <c r="K25" s="411">
        <v>19735.259999999998</v>
      </c>
    </row>
    <row r="26" spans="1:11" ht="14.4" customHeight="1" x14ac:dyDescent="0.3">
      <c r="A26" s="406" t="s">
        <v>371</v>
      </c>
      <c r="B26" s="407" t="s">
        <v>372</v>
      </c>
      <c r="C26" s="408" t="s">
        <v>379</v>
      </c>
      <c r="D26" s="409" t="s">
        <v>431</v>
      </c>
      <c r="E26" s="408" t="s">
        <v>584</v>
      </c>
      <c r="F26" s="409" t="s">
        <v>585</v>
      </c>
      <c r="G26" s="408" t="s">
        <v>478</v>
      </c>
      <c r="H26" s="408" t="s">
        <v>479</v>
      </c>
      <c r="I26" s="410">
        <v>991.63</v>
      </c>
      <c r="J26" s="410">
        <v>2</v>
      </c>
      <c r="K26" s="411">
        <v>1983.26</v>
      </c>
    </row>
    <row r="27" spans="1:11" ht="14.4" customHeight="1" x14ac:dyDescent="0.3">
      <c r="A27" s="406" t="s">
        <v>371</v>
      </c>
      <c r="B27" s="407" t="s">
        <v>372</v>
      </c>
      <c r="C27" s="408" t="s">
        <v>379</v>
      </c>
      <c r="D27" s="409" t="s">
        <v>431</v>
      </c>
      <c r="E27" s="408" t="s">
        <v>584</v>
      </c>
      <c r="F27" s="409" t="s">
        <v>585</v>
      </c>
      <c r="G27" s="408" t="s">
        <v>480</v>
      </c>
      <c r="H27" s="408" t="s">
        <v>481</v>
      </c>
      <c r="I27" s="410">
        <v>125.84</v>
      </c>
      <c r="J27" s="410">
        <v>4</v>
      </c>
      <c r="K27" s="411">
        <v>503.36</v>
      </c>
    </row>
    <row r="28" spans="1:11" ht="14.4" customHeight="1" x14ac:dyDescent="0.3">
      <c r="A28" s="406" t="s">
        <v>371</v>
      </c>
      <c r="B28" s="407" t="s">
        <v>372</v>
      </c>
      <c r="C28" s="408" t="s">
        <v>379</v>
      </c>
      <c r="D28" s="409" t="s">
        <v>431</v>
      </c>
      <c r="E28" s="408" t="s">
        <v>584</v>
      </c>
      <c r="F28" s="409" t="s">
        <v>585</v>
      </c>
      <c r="G28" s="408" t="s">
        <v>482</v>
      </c>
      <c r="H28" s="408" t="s">
        <v>483</v>
      </c>
      <c r="I28" s="410">
        <v>784</v>
      </c>
      <c r="J28" s="410">
        <v>3</v>
      </c>
      <c r="K28" s="411">
        <v>2352</v>
      </c>
    </row>
    <row r="29" spans="1:11" ht="14.4" customHeight="1" x14ac:dyDescent="0.3">
      <c r="A29" s="406" t="s">
        <v>371</v>
      </c>
      <c r="B29" s="407" t="s">
        <v>372</v>
      </c>
      <c r="C29" s="408" t="s">
        <v>379</v>
      </c>
      <c r="D29" s="409" t="s">
        <v>431</v>
      </c>
      <c r="E29" s="408" t="s">
        <v>584</v>
      </c>
      <c r="F29" s="409" t="s">
        <v>585</v>
      </c>
      <c r="G29" s="408" t="s">
        <v>484</v>
      </c>
      <c r="H29" s="408" t="s">
        <v>485</v>
      </c>
      <c r="I29" s="410">
        <v>4210.83</v>
      </c>
      <c r="J29" s="410">
        <v>1</v>
      </c>
      <c r="K29" s="411">
        <v>4210.83</v>
      </c>
    </row>
    <row r="30" spans="1:11" ht="14.4" customHeight="1" x14ac:dyDescent="0.3">
      <c r="A30" s="406" t="s">
        <v>371</v>
      </c>
      <c r="B30" s="407" t="s">
        <v>372</v>
      </c>
      <c r="C30" s="408" t="s">
        <v>379</v>
      </c>
      <c r="D30" s="409" t="s">
        <v>431</v>
      </c>
      <c r="E30" s="408" t="s">
        <v>584</v>
      </c>
      <c r="F30" s="409" t="s">
        <v>585</v>
      </c>
      <c r="G30" s="408" t="s">
        <v>486</v>
      </c>
      <c r="H30" s="408" t="s">
        <v>487</v>
      </c>
      <c r="I30" s="410">
        <v>7332.66</v>
      </c>
      <c r="J30" s="410">
        <v>1</v>
      </c>
      <c r="K30" s="411">
        <v>7332.66</v>
      </c>
    </row>
    <row r="31" spans="1:11" ht="14.4" customHeight="1" x14ac:dyDescent="0.3">
      <c r="A31" s="406" t="s">
        <v>371</v>
      </c>
      <c r="B31" s="407" t="s">
        <v>372</v>
      </c>
      <c r="C31" s="408" t="s">
        <v>379</v>
      </c>
      <c r="D31" s="409" t="s">
        <v>431</v>
      </c>
      <c r="E31" s="408" t="s">
        <v>584</v>
      </c>
      <c r="F31" s="409" t="s">
        <v>585</v>
      </c>
      <c r="G31" s="408" t="s">
        <v>488</v>
      </c>
      <c r="H31" s="408" t="s">
        <v>489</v>
      </c>
      <c r="I31" s="410">
        <v>336.83</v>
      </c>
      <c r="J31" s="410">
        <v>5</v>
      </c>
      <c r="K31" s="411">
        <v>1684.17</v>
      </c>
    </row>
    <row r="32" spans="1:11" ht="14.4" customHeight="1" x14ac:dyDescent="0.3">
      <c r="A32" s="406" t="s">
        <v>371</v>
      </c>
      <c r="B32" s="407" t="s">
        <v>372</v>
      </c>
      <c r="C32" s="408" t="s">
        <v>379</v>
      </c>
      <c r="D32" s="409" t="s">
        <v>431</v>
      </c>
      <c r="E32" s="408" t="s">
        <v>584</v>
      </c>
      <c r="F32" s="409" t="s">
        <v>585</v>
      </c>
      <c r="G32" s="408" t="s">
        <v>490</v>
      </c>
      <c r="H32" s="408" t="s">
        <v>491</v>
      </c>
      <c r="I32" s="410">
        <v>8035</v>
      </c>
      <c r="J32" s="410">
        <v>1</v>
      </c>
      <c r="K32" s="411">
        <v>8035</v>
      </c>
    </row>
    <row r="33" spans="1:11" ht="14.4" customHeight="1" x14ac:dyDescent="0.3">
      <c r="A33" s="406" t="s">
        <v>371</v>
      </c>
      <c r="B33" s="407" t="s">
        <v>372</v>
      </c>
      <c r="C33" s="408" t="s">
        <v>379</v>
      </c>
      <c r="D33" s="409" t="s">
        <v>431</v>
      </c>
      <c r="E33" s="408" t="s">
        <v>584</v>
      </c>
      <c r="F33" s="409" t="s">
        <v>585</v>
      </c>
      <c r="G33" s="408" t="s">
        <v>492</v>
      </c>
      <c r="H33" s="408" t="s">
        <v>493</v>
      </c>
      <c r="I33" s="410">
        <v>617.1</v>
      </c>
      <c r="J33" s="410">
        <v>10</v>
      </c>
      <c r="K33" s="411">
        <v>6171</v>
      </c>
    </row>
    <row r="34" spans="1:11" ht="14.4" customHeight="1" x14ac:dyDescent="0.3">
      <c r="A34" s="406" t="s">
        <v>371</v>
      </c>
      <c r="B34" s="407" t="s">
        <v>372</v>
      </c>
      <c r="C34" s="408" t="s">
        <v>379</v>
      </c>
      <c r="D34" s="409" t="s">
        <v>431</v>
      </c>
      <c r="E34" s="408" t="s">
        <v>584</v>
      </c>
      <c r="F34" s="409" t="s">
        <v>585</v>
      </c>
      <c r="G34" s="408" t="s">
        <v>494</v>
      </c>
      <c r="H34" s="408" t="s">
        <v>495</v>
      </c>
      <c r="I34" s="410">
        <v>5638.43</v>
      </c>
      <c r="J34" s="410">
        <v>1</v>
      </c>
      <c r="K34" s="411">
        <v>5638.43</v>
      </c>
    </row>
    <row r="35" spans="1:11" ht="14.4" customHeight="1" x14ac:dyDescent="0.3">
      <c r="A35" s="406" t="s">
        <v>371</v>
      </c>
      <c r="B35" s="407" t="s">
        <v>372</v>
      </c>
      <c r="C35" s="408" t="s">
        <v>379</v>
      </c>
      <c r="D35" s="409" t="s">
        <v>431</v>
      </c>
      <c r="E35" s="408" t="s">
        <v>584</v>
      </c>
      <c r="F35" s="409" t="s">
        <v>585</v>
      </c>
      <c r="G35" s="408" t="s">
        <v>496</v>
      </c>
      <c r="H35" s="408" t="s">
        <v>497</v>
      </c>
      <c r="I35" s="410">
        <v>1645.3</v>
      </c>
      <c r="J35" s="410">
        <v>3</v>
      </c>
      <c r="K35" s="411">
        <v>4935.8900000000003</v>
      </c>
    </row>
    <row r="36" spans="1:11" ht="14.4" customHeight="1" x14ac:dyDescent="0.3">
      <c r="A36" s="406" t="s">
        <v>371</v>
      </c>
      <c r="B36" s="407" t="s">
        <v>372</v>
      </c>
      <c r="C36" s="408" t="s">
        <v>379</v>
      </c>
      <c r="D36" s="409" t="s">
        <v>431</v>
      </c>
      <c r="E36" s="408" t="s">
        <v>584</v>
      </c>
      <c r="F36" s="409" t="s">
        <v>585</v>
      </c>
      <c r="G36" s="408" t="s">
        <v>498</v>
      </c>
      <c r="H36" s="408" t="s">
        <v>499</v>
      </c>
      <c r="I36" s="410">
        <v>9776.7999999999993</v>
      </c>
      <c r="J36" s="410">
        <v>1</v>
      </c>
      <c r="K36" s="411">
        <v>9776.7999999999993</v>
      </c>
    </row>
    <row r="37" spans="1:11" ht="14.4" customHeight="1" x14ac:dyDescent="0.3">
      <c r="A37" s="406" t="s">
        <v>371</v>
      </c>
      <c r="B37" s="407" t="s">
        <v>372</v>
      </c>
      <c r="C37" s="408" t="s">
        <v>379</v>
      </c>
      <c r="D37" s="409" t="s">
        <v>431</v>
      </c>
      <c r="E37" s="408" t="s">
        <v>584</v>
      </c>
      <c r="F37" s="409" t="s">
        <v>585</v>
      </c>
      <c r="G37" s="408" t="s">
        <v>500</v>
      </c>
      <c r="H37" s="408" t="s">
        <v>501</v>
      </c>
      <c r="I37" s="410">
        <v>93.53</v>
      </c>
      <c r="J37" s="410">
        <v>5</v>
      </c>
      <c r="K37" s="411">
        <v>467.66</v>
      </c>
    </row>
    <row r="38" spans="1:11" ht="14.4" customHeight="1" x14ac:dyDescent="0.3">
      <c r="A38" s="406" t="s">
        <v>371</v>
      </c>
      <c r="B38" s="407" t="s">
        <v>372</v>
      </c>
      <c r="C38" s="408" t="s">
        <v>379</v>
      </c>
      <c r="D38" s="409" t="s">
        <v>431</v>
      </c>
      <c r="E38" s="408" t="s">
        <v>584</v>
      </c>
      <c r="F38" s="409" t="s">
        <v>585</v>
      </c>
      <c r="G38" s="408" t="s">
        <v>502</v>
      </c>
      <c r="H38" s="408" t="s">
        <v>503</v>
      </c>
      <c r="I38" s="410">
        <v>32886.915000000001</v>
      </c>
      <c r="J38" s="410">
        <v>2</v>
      </c>
      <c r="K38" s="411">
        <v>65773.83</v>
      </c>
    </row>
    <row r="39" spans="1:11" ht="14.4" customHeight="1" x14ac:dyDescent="0.3">
      <c r="A39" s="406" t="s">
        <v>371</v>
      </c>
      <c r="B39" s="407" t="s">
        <v>372</v>
      </c>
      <c r="C39" s="408" t="s">
        <v>379</v>
      </c>
      <c r="D39" s="409" t="s">
        <v>431</v>
      </c>
      <c r="E39" s="408" t="s">
        <v>584</v>
      </c>
      <c r="F39" s="409" t="s">
        <v>585</v>
      </c>
      <c r="G39" s="408" t="s">
        <v>504</v>
      </c>
      <c r="H39" s="408" t="s">
        <v>505</v>
      </c>
      <c r="I39" s="410">
        <v>155.24</v>
      </c>
      <c r="J39" s="410">
        <v>5</v>
      </c>
      <c r="K39" s="411">
        <v>776.22</v>
      </c>
    </row>
    <row r="40" spans="1:11" ht="14.4" customHeight="1" x14ac:dyDescent="0.3">
      <c r="A40" s="406" t="s">
        <v>371</v>
      </c>
      <c r="B40" s="407" t="s">
        <v>372</v>
      </c>
      <c r="C40" s="408" t="s">
        <v>379</v>
      </c>
      <c r="D40" s="409" t="s">
        <v>431</v>
      </c>
      <c r="E40" s="408" t="s">
        <v>584</v>
      </c>
      <c r="F40" s="409" t="s">
        <v>585</v>
      </c>
      <c r="G40" s="408" t="s">
        <v>506</v>
      </c>
      <c r="H40" s="408" t="s">
        <v>507</v>
      </c>
      <c r="I40" s="410">
        <v>20820</v>
      </c>
      <c r="J40" s="410">
        <v>1</v>
      </c>
      <c r="K40" s="411">
        <v>20820</v>
      </c>
    </row>
    <row r="41" spans="1:11" ht="14.4" customHeight="1" x14ac:dyDescent="0.3">
      <c r="A41" s="406" t="s">
        <v>371</v>
      </c>
      <c r="B41" s="407" t="s">
        <v>372</v>
      </c>
      <c r="C41" s="408" t="s">
        <v>379</v>
      </c>
      <c r="D41" s="409" t="s">
        <v>431</v>
      </c>
      <c r="E41" s="408" t="s">
        <v>584</v>
      </c>
      <c r="F41" s="409" t="s">
        <v>585</v>
      </c>
      <c r="G41" s="408" t="s">
        <v>508</v>
      </c>
      <c r="H41" s="408" t="s">
        <v>509</v>
      </c>
      <c r="I41" s="410">
        <v>9200.89</v>
      </c>
      <c r="J41" s="410">
        <v>1</v>
      </c>
      <c r="K41" s="411">
        <v>9200.89</v>
      </c>
    </row>
    <row r="42" spans="1:11" ht="14.4" customHeight="1" x14ac:dyDescent="0.3">
      <c r="A42" s="406" t="s">
        <v>371</v>
      </c>
      <c r="B42" s="407" t="s">
        <v>372</v>
      </c>
      <c r="C42" s="408" t="s">
        <v>379</v>
      </c>
      <c r="D42" s="409" t="s">
        <v>431</v>
      </c>
      <c r="E42" s="408" t="s">
        <v>584</v>
      </c>
      <c r="F42" s="409" t="s">
        <v>585</v>
      </c>
      <c r="G42" s="408" t="s">
        <v>510</v>
      </c>
      <c r="H42" s="408" t="s">
        <v>511</v>
      </c>
      <c r="I42" s="410">
        <v>8601</v>
      </c>
      <c r="J42" s="410">
        <v>1</v>
      </c>
      <c r="K42" s="411">
        <v>8601</v>
      </c>
    </row>
    <row r="43" spans="1:11" ht="14.4" customHeight="1" x14ac:dyDescent="0.3">
      <c r="A43" s="406" t="s">
        <v>371</v>
      </c>
      <c r="B43" s="407" t="s">
        <v>372</v>
      </c>
      <c r="C43" s="408" t="s">
        <v>379</v>
      </c>
      <c r="D43" s="409" t="s">
        <v>431</v>
      </c>
      <c r="E43" s="408" t="s">
        <v>584</v>
      </c>
      <c r="F43" s="409" t="s">
        <v>585</v>
      </c>
      <c r="G43" s="408" t="s">
        <v>512</v>
      </c>
      <c r="H43" s="408" t="s">
        <v>513</v>
      </c>
      <c r="I43" s="410">
        <v>938.96</v>
      </c>
      <c r="J43" s="410">
        <v>2</v>
      </c>
      <c r="K43" s="411">
        <v>1877.92</v>
      </c>
    </row>
    <row r="44" spans="1:11" ht="14.4" customHeight="1" x14ac:dyDescent="0.3">
      <c r="A44" s="406" t="s">
        <v>371</v>
      </c>
      <c r="B44" s="407" t="s">
        <v>372</v>
      </c>
      <c r="C44" s="408" t="s">
        <v>379</v>
      </c>
      <c r="D44" s="409" t="s">
        <v>431</v>
      </c>
      <c r="E44" s="408" t="s">
        <v>584</v>
      </c>
      <c r="F44" s="409" t="s">
        <v>585</v>
      </c>
      <c r="G44" s="408" t="s">
        <v>514</v>
      </c>
      <c r="H44" s="408" t="s">
        <v>515</v>
      </c>
      <c r="I44" s="410">
        <v>39676.18</v>
      </c>
      <c r="J44" s="410">
        <v>2</v>
      </c>
      <c r="K44" s="411">
        <v>79352.36</v>
      </c>
    </row>
    <row r="45" spans="1:11" ht="14.4" customHeight="1" x14ac:dyDescent="0.3">
      <c r="A45" s="406" t="s">
        <v>371</v>
      </c>
      <c r="B45" s="407" t="s">
        <v>372</v>
      </c>
      <c r="C45" s="408" t="s">
        <v>379</v>
      </c>
      <c r="D45" s="409" t="s">
        <v>431</v>
      </c>
      <c r="E45" s="408" t="s">
        <v>584</v>
      </c>
      <c r="F45" s="409" t="s">
        <v>585</v>
      </c>
      <c r="G45" s="408" t="s">
        <v>516</v>
      </c>
      <c r="H45" s="408" t="s">
        <v>517</v>
      </c>
      <c r="I45" s="410">
        <v>22589</v>
      </c>
      <c r="J45" s="410">
        <v>1</v>
      </c>
      <c r="K45" s="411">
        <v>22589</v>
      </c>
    </row>
    <row r="46" spans="1:11" ht="14.4" customHeight="1" x14ac:dyDescent="0.3">
      <c r="A46" s="406" t="s">
        <v>371</v>
      </c>
      <c r="B46" s="407" t="s">
        <v>372</v>
      </c>
      <c r="C46" s="408" t="s">
        <v>379</v>
      </c>
      <c r="D46" s="409" t="s">
        <v>431</v>
      </c>
      <c r="E46" s="408" t="s">
        <v>584</v>
      </c>
      <c r="F46" s="409" t="s">
        <v>585</v>
      </c>
      <c r="G46" s="408" t="s">
        <v>518</v>
      </c>
      <c r="H46" s="408" t="s">
        <v>519</v>
      </c>
      <c r="I46" s="410">
        <v>21175.17</v>
      </c>
      <c r="J46" s="410">
        <v>1</v>
      </c>
      <c r="K46" s="411">
        <v>21175.17</v>
      </c>
    </row>
    <row r="47" spans="1:11" ht="14.4" customHeight="1" x14ac:dyDescent="0.3">
      <c r="A47" s="406" t="s">
        <v>371</v>
      </c>
      <c r="B47" s="407" t="s">
        <v>372</v>
      </c>
      <c r="C47" s="408" t="s">
        <v>379</v>
      </c>
      <c r="D47" s="409" t="s">
        <v>431</v>
      </c>
      <c r="E47" s="408" t="s">
        <v>584</v>
      </c>
      <c r="F47" s="409" t="s">
        <v>585</v>
      </c>
      <c r="G47" s="408" t="s">
        <v>520</v>
      </c>
      <c r="H47" s="408" t="s">
        <v>521</v>
      </c>
      <c r="I47" s="410">
        <v>2420</v>
      </c>
      <c r="J47" s="410">
        <v>3</v>
      </c>
      <c r="K47" s="411">
        <v>7260</v>
      </c>
    </row>
    <row r="48" spans="1:11" ht="14.4" customHeight="1" x14ac:dyDescent="0.3">
      <c r="A48" s="406" t="s">
        <v>371</v>
      </c>
      <c r="B48" s="407" t="s">
        <v>372</v>
      </c>
      <c r="C48" s="408" t="s">
        <v>379</v>
      </c>
      <c r="D48" s="409" t="s">
        <v>431</v>
      </c>
      <c r="E48" s="408" t="s">
        <v>584</v>
      </c>
      <c r="F48" s="409" t="s">
        <v>585</v>
      </c>
      <c r="G48" s="408" t="s">
        <v>522</v>
      </c>
      <c r="H48" s="408" t="s">
        <v>523</v>
      </c>
      <c r="I48" s="410">
        <v>1809.95</v>
      </c>
      <c r="J48" s="410">
        <v>2</v>
      </c>
      <c r="K48" s="411">
        <v>3619.9</v>
      </c>
    </row>
    <row r="49" spans="1:11" ht="14.4" customHeight="1" x14ac:dyDescent="0.3">
      <c r="A49" s="406" t="s">
        <v>371</v>
      </c>
      <c r="B49" s="407" t="s">
        <v>372</v>
      </c>
      <c r="C49" s="408" t="s">
        <v>379</v>
      </c>
      <c r="D49" s="409" t="s">
        <v>431</v>
      </c>
      <c r="E49" s="408" t="s">
        <v>584</v>
      </c>
      <c r="F49" s="409" t="s">
        <v>585</v>
      </c>
      <c r="G49" s="408" t="s">
        <v>524</v>
      </c>
      <c r="H49" s="408" t="s">
        <v>525</v>
      </c>
      <c r="I49" s="410">
        <v>9582.2999999999993</v>
      </c>
      <c r="J49" s="410">
        <v>1</v>
      </c>
      <c r="K49" s="411">
        <v>9582.2999999999993</v>
      </c>
    </row>
    <row r="50" spans="1:11" ht="14.4" customHeight="1" x14ac:dyDescent="0.3">
      <c r="A50" s="406" t="s">
        <v>371</v>
      </c>
      <c r="B50" s="407" t="s">
        <v>372</v>
      </c>
      <c r="C50" s="408" t="s">
        <v>379</v>
      </c>
      <c r="D50" s="409" t="s">
        <v>431</v>
      </c>
      <c r="E50" s="408" t="s">
        <v>584</v>
      </c>
      <c r="F50" s="409" t="s">
        <v>585</v>
      </c>
      <c r="G50" s="408" t="s">
        <v>526</v>
      </c>
      <c r="H50" s="408" t="s">
        <v>527</v>
      </c>
      <c r="I50" s="410">
        <v>2639.8</v>
      </c>
      <c r="J50" s="410">
        <v>1</v>
      </c>
      <c r="K50" s="411">
        <v>2639.8</v>
      </c>
    </row>
    <row r="51" spans="1:11" ht="14.4" customHeight="1" x14ac:dyDescent="0.3">
      <c r="A51" s="406" t="s">
        <v>371</v>
      </c>
      <c r="B51" s="407" t="s">
        <v>372</v>
      </c>
      <c r="C51" s="408" t="s">
        <v>379</v>
      </c>
      <c r="D51" s="409" t="s">
        <v>431</v>
      </c>
      <c r="E51" s="408" t="s">
        <v>584</v>
      </c>
      <c r="F51" s="409" t="s">
        <v>585</v>
      </c>
      <c r="G51" s="408" t="s">
        <v>528</v>
      </c>
      <c r="H51" s="408" t="s">
        <v>529</v>
      </c>
      <c r="I51" s="410">
        <v>4140.3150000000005</v>
      </c>
      <c r="J51" s="410">
        <v>3</v>
      </c>
      <c r="K51" s="411">
        <v>12150.96</v>
      </c>
    </row>
    <row r="52" spans="1:11" ht="14.4" customHeight="1" x14ac:dyDescent="0.3">
      <c r="A52" s="406" t="s">
        <v>371</v>
      </c>
      <c r="B52" s="407" t="s">
        <v>372</v>
      </c>
      <c r="C52" s="408" t="s">
        <v>379</v>
      </c>
      <c r="D52" s="409" t="s">
        <v>431</v>
      </c>
      <c r="E52" s="408" t="s">
        <v>584</v>
      </c>
      <c r="F52" s="409" t="s">
        <v>585</v>
      </c>
      <c r="G52" s="408" t="s">
        <v>530</v>
      </c>
      <c r="H52" s="408" t="s">
        <v>531</v>
      </c>
      <c r="I52" s="410">
        <v>20.04</v>
      </c>
      <c r="J52" s="410">
        <v>100</v>
      </c>
      <c r="K52" s="411">
        <v>2004</v>
      </c>
    </row>
    <row r="53" spans="1:11" ht="14.4" customHeight="1" x14ac:dyDescent="0.3">
      <c r="A53" s="406" t="s">
        <v>371</v>
      </c>
      <c r="B53" s="407" t="s">
        <v>372</v>
      </c>
      <c r="C53" s="408" t="s">
        <v>379</v>
      </c>
      <c r="D53" s="409" t="s">
        <v>431</v>
      </c>
      <c r="E53" s="408" t="s">
        <v>584</v>
      </c>
      <c r="F53" s="409" t="s">
        <v>585</v>
      </c>
      <c r="G53" s="408" t="s">
        <v>532</v>
      </c>
      <c r="H53" s="408" t="s">
        <v>533</v>
      </c>
      <c r="I53" s="410">
        <v>1199</v>
      </c>
      <c r="J53" s="410">
        <v>1</v>
      </c>
      <c r="K53" s="411">
        <v>1199</v>
      </c>
    </row>
    <row r="54" spans="1:11" ht="14.4" customHeight="1" x14ac:dyDescent="0.3">
      <c r="A54" s="406" t="s">
        <v>371</v>
      </c>
      <c r="B54" s="407" t="s">
        <v>372</v>
      </c>
      <c r="C54" s="408" t="s">
        <v>379</v>
      </c>
      <c r="D54" s="409" t="s">
        <v>431</v>
      </c>
      <c r="E54" s="408" t="s">
        <v>584</v>
      </c>
      <c r="F54" s="409" t="s">
        <v>585</v>
      </c>
      <c r="G54" s="408" t="s">
        <v>534</v>
      </c>
      <c r="H54" s="408" t="s">
        <v>535</v>
      </c>
      <c r="I54" s="410">
        <v>9862</v>
      </c>
      <c r="J54" s="410">
        <v>1</v>
      </c>
      <c r="K54" s="411">
        <v>9862</v>
      </c>
    </row>
    <row r="55" spans="1:11" ht="14.4" customHeight="1" x14ac:dyDescent="0.3">
      <c r="A55" s="406" t="s">
        <v>371</v>
      </c>
      <c r="B55" s="407" t="s">
        <v>372</v>
      </c>
      <c r="C55" s="408" t="s">
        <v>379</v>
      </c>
      <c r="D55" s="409" t="s">
        <v>431</v>
      </c>
      <c r="E55" s="408" t="s">
        <v>584</v>
      </c>
      <c r="F55" s="409" t="s">
        <v>585</v>
      </c>
      <c r="G55" s="408" t="s">
        <v>536</v>
      </c>
      <c r="H55" s="408" t="s">
        <v>537</v>
      </c>
      <c r="I55" s="410">
        <v>20083.599999999999</v>
      </c>
      <c r="J55" s="410">
        <v>1</v>
      </c>
      <c r="K55" s="411">
        <v>20083.599999999999</v>
      </c>
    </row>
    <row r="56" spans="1:11" ht="14.4" customHeight="1" x14ac:dyDescent="0.3">
      <c r="A56" s="406" t="s">
        <v>371</v>
      </c>
      <c r="B56" s="407" t="s">
        <v>372</v>
      </c>
      <c r="C56" s="408" t="s">
        <v>379</v>
      </c>
      <c r="D56" s="409" t="s">
        <v>431</v>
      </c>
      <c r="E56" s="408" t="s">
        <v>584</v>
      </c>
      <c r="F56" s="409" t="s">
        <v>585</v>
      </c>
      <c r="G56" s="408" t="s">
        <v>538</v>
      </c>
      <c r="H56" s="408" t="s">
        <v>539</v>
      </c>
      <c r="I56" s="410">
        <v>17553</v>
      </c>
      <c r="J56" s="410">
        <v>1</v>
      </c>
      <c r="K56" s="411">
        <v>17553</v>
      </c>
    </row>
    <row r="57" spans="1:11" ht="14.4" customHeight="1" x14ac:dyDescent="0.3">
      <c r="A57" s="406" t="s">
        <v>371</v>
      </c>
      <c r="B57" s="407" t="s">
        <v>372</v>
      </c>
      <c r="C57" s="408" t="s">
        <v>379</v>
      </c>
      <c r="D57" s="409" t="s">
        <v>431</v>
      </c>
      <c r="E57" s="408" t="s">
        <v>584</v>
      </c>
      <c r="F57" s="409" t="s">
        <v>585</v>
      </c>
      <c r="G57" s="408" t="s">
        <v>540</v>
      </c>
      <c r="H57" s="408" t="s">
        <v>541</v>
      </c>
      <c r="I57" s="410">
        <v>381.15</v>
      </c>
      <c r="J57" s="410">
        <v>2</v>
      </c>
      <c r="K57" s="411">
        <v>762.3</v>
      </c>
    </row>
    <row r="58" spans="1:11" ht="14.4" customHeight="1" x14ac:dyDescent="0.3">
      <c r="A58" s="406" t="s">
        <v>371</v>
      </c>
      <c r="B58" s="407" t="s">
        <v>372</v>
      </c>
      <c r="C58" s="408" t="s">
        <v>379</v>
      </c>
      <c r="D58" s="409" t="s">
        <v>431</v>
      </c>
      <c r="E58" s="408" t="s">
        <v>584</v>
      </c>
      <c r="F58" s="409" t="s">
        <v>585</v>
      </c>
      <c r="G58" s="408" t="s">
        <v>542</v>
      </c>
      <c r="H58" s="408" t="s">
        <v>543</v>
      </c>
      <c r="I58" s="410">
        <v>359.37</v>
      </c>
      <c r="J58" s="410">
        <v>2</v>
      </c>
      <c r="K58" s="411">
        <v>718.74</v>
      </c>
    </row>
    <row r="59" spans="1:11" ht="14.4" customHeight="1" x14ac:dyDescent="0.3">
      <c r="A59" s="406" t="s">
        <v>371</v>
      </c>
      <c r="B59" s="407" t="s">
        <v>372</v>
      </c>
      <c r="C59" s="408" t="s">
        <v>379</v>
      </c>
      <c r="D59" s="409" t="s">
        <v>431</v>
      </c>
      <c r="E59" s="408" t="s">
        <v>584</v>
      </c>
      <c r="F59" s="409" t="s">
        <v>585</v>
      </c>
      <c r="G59" s="408" t="s">
        <v>544</v>
      </c>
      <c r="H59" s="408" t="s">
        <v>545</v>
      </c>
      <c r="I59" s="410">
        <v>4647</v>
      </c>
      <c r="J59" s="410">
        <v>1</v>
      </c>
      <c r="K59" s="411">
        <v>4647</v>
      </c>
    </row>
    <row r="60" spans="1:11" ht="14.4" customHeight="1" x14ac:dyDescent="0.3">
      <c r="A60" s="406" t="s">
        <v>371</v>
      </c>
      <c r="B60" s="407" t="s">
        <v>372</v>
      </c>
      <c r="C60" s="408" t="s">
        <v>379</v>
      </c>
      <c r="D60" s="409" t="s">
        <v>431</v>
      </c>
      <c r="E60" s="408" t="s">
        <v>584</v>
      </c>
      <c r="F60" s="409" t="s">
        <v>585</v>
      </c>
      <c r="G60" s="408" t="s">
        <v>546</v>
      </c>
      <c r="H60" s="408" t="s">
        <v>547</v>
      </c>
      <c r="I60" s="410">
        <v>39591</v>
      </c>
      <c r="J60" s="410">
        <v>1</v>
      </c>
      <c r="K60" s="411">
        <v>39591</v>
      </c>
    </row>
    <row r="61" spans="1:11" ht="14.4" customHeight="1" x14ac:dyDescent="0.3">
      <c r="A61" s="406" t="s">
        <v>371</v>
      </c>
      <c r="B61" s="407" t="s">
        <v>372</v>
      </c>
      <c r="C61" s="408" t="s">
        <v>379</v>
      </c>
      <c r="D61" s="409" t="s">
        <v>431</v>
      </c>
      <c r="E61" s="408" t="s">
        <v>584</v>
      </c>
      <c r="F61" s="409" t="s">
        <v>585</v>
      </c>
      <c r="G61" s="408" t="s">
        <v>548</v>
      </c>
      <c r="H61" s="408" t="s">
        <v>549</v>
      </c>
      <c r="I61" s="410">
        <v>3256.11</v>
      </c>
      <c r="J61" s="410">
        <v>1</v>
      </c>
      <c r="K61" s="411">
        <v>3256.11</v>
      </c>
    </row>
    <row r="62" spans="1:11" ht="14.4" customHeight="1" x14ac:dyDescent="0.3">
      <c r="A62" s="406" t="s">
        <v>371</v>
      </c>
      <c r="B62" s="407" t="s">
        <v>372</v>
      </c>
      <c r="C62" s="408" t="s">
        <v>379</v>
      </c>
      <c r="D62" s="409" t="s">
        <v>431</v>
      </c>
      <c r="E62" s="408" t="s">
        <v>584</v>
      </c>
      <c r="F62" s="409" t="s">
        <v>585</v>
      </c>
      <c r="G62" s="408" t="s">
        <v>550</v>
      </c>
      <c r="H62" s="408" t="s">
        <v>551</v>
      </c>
      <c r="I62" s="410">
        <v>15918.76</v>
      </c>
      <c r="J62" s="410">
        <v>1</v>
      </c>
      <c r="K62" s="411">
        <v>15918.76</v>
      </c>
    </row>
    <row r="63" spans="1:11" ht="14.4" customHeight="1" x14ac:dyDescent="0.3">
      <c r="A63" s="406" t="s">
        <v>371</v>
      </c>
      <c r="B63" s="407" t="s">
        <v>372</v>
      </c>
      <c r="C63" s="408" t="s">
        <v>379</v>
      </c>
      <c r="D63" s="409" t="s">
        <v>431</v>
      </c>
      <c r="E63" s="408" t="s">
        <v>584</v>
      </c>
      <c r="F63" s="409" t="s">
        <v>585</v>
      </c>
      <c r="G63" s="408" t="s">
        <v>552</v>
      </c>
      <c r="H63" s="408" t="s">
        <v>553</v>
      </c>
      <c r="I63" s="410">
        <v>30476.880000000001</v>
      </c>
      <c r="J63" s="410">
        <v>1</v>
      </c>
      <c r="K63" s="411">
        <v>30476.880000000001</v>
      </c>
    </row>
    <row r="64" spans="1:11" ht="14.4" customHeight="1" x14ac:dyDescent="0.3">
      <c r="A64" s="406" t="s">
        <v>371</v>
      </c>
      <c r="B64" s="407" t="s">
        <v>372</v>
      </c>
      <c r="C64" s="408" t="s">
        <v>379</v>
      </c>
      <c r="D64" s="409" t="s">
        <v>431</v>
      </c>
      <c r="E64" s="408" t="s">
        <v>584</v>
      </c>
      <c r="F64" s="409" t="s">
        <v>585</v>
      </c>
      <c r="G64" s="408" t="s">
        <v>554</v>
      </c>
      <c r="H64" s="408" t="s">
        <v>555</v>
      </c>
      <c r="I64" s="410">
        <v>1337.05</v>
      </c>
      <c r="J64" s="410">
        <v>1</v>
      </c>
      <c r="K64" s="411">
        <v>1337.05</v>
      </c>
    </row>
    <row r="65" spans="1:11" ht="14.4" customHeight="1" x14ac:dyDescent="0.3">
      <c r="A65" s="406" t="s">
        <v>371</v>
      </c>
      <c r="B65" s="407" t="s">
        <v>372</v>
      </c>
      <c r="C65" s="408" t="s">
        <v>379</v>
      </c>
      <c r="D65" s="409" t="s">
        <v>431</v>
      </c>
      <c r="E65" s="408" t="s">
        <v>584</v>
      </c>
      <c r="F65" s="409" t="s">
        <v>585</v>
      </c>
      <c r="G65" s="408" t="s">
        <v>556</v>
      </c>
      <c r="H65" s="408" t="s">
        <v>557</v>
      </c>
      <c r="I65" s="410">
        <v>12132.7</v>
      </c>
      <c r="J65" s="410">
        <v>1</v>
      </c>
      <c r="K65" s="411">
        <v>12132.7</v>
      </c>
    </row>
    <row r="66" spans="1:11" ht="14.4" customHeight="1" x14ac:dyDescent="0.3">
      <c r="A66" s="406" t="s">
        <v>371</v>
      </c>
      <c r="B66" s="407" t="s">
        <v>372</v>
      </c>
      <c r="C66" s="408" t="s">
        <v>384</v>
      </c>
      <c r="D66" s="409" t="s">
        <v>586</v>
      </c>
      <c r="E66" s="408" t="s">
        <v>584</v>
      </c>
      <c r="F66" s="409" t="s">
        <v>585</v>
      </c>
      <c r="G66" s="408" t="s">
        <v>558</v>
      </c>
      <c r="H66" s="408" t="s">
        <v>559</v>
      </c>
      <c r="I66" s="410">
        <v>439.22</v>
      </c>
      <c r="J66" s="410">
        <v>3</v>
      </c>
      <c r="K66" s="411">
        <v>1317.65</v>
      </c>
    </row>
    <row r="67" spans="1:11" ht="14.4" customHeight="1" x14ac:dyDescent="0.3">
      <c r="A67" s="406" t="s">
        <v>371</v>
      </c>
      <c r="B67" s="407" t="s">
        <v>372</v>
      </c>
      <c r="C67" s="408" t="s">
        <v>384</v>
      </c>
      <c r="D67" s="409" t="s">
        <v>586</v>
      </c>
      <c r="E67" s="408" t="s">
        <v>584</v>
      </c>
      <c r="F67" s="409" t="s">
        <v>585</v>
      </c>
      <c r="G67" s="408" t="s">
        <v>480</v>
      </c>
      <c r="H67" s="408" t="s">
        <v>481</v>
      </c>
      <c r="I67" s="410">
        <v>125.84</v>
      </c>
      <c r="J67" s="410">
        <v>2</v>
      </c>
      <c r="K67" s="411">
        <v>251.68</v>
      </c>
    </row>
    <row r="68" spans="1:11" ht="14.4" customHeight="1" x14ac:dyDescent="0.3">
      <c r="A68" s="406" t="s">
        <v>371</v>
      </c>
      <c r="B68" s="407" t="s">
        <v>372</v>
      </c>
      <c r="C68" s="408" t="s">
        <v>384</v>
      </c>
      <c r="D68" s="409" t="s">
        <v>586</v>
      </c>
      <c r="E68" s="408" t="s">
        <v>584</v>
      </c>
      <c r="F68" s="409" t="s">
        <v>585</v>
      </c>
      <c r="G68" s="408" t="s">
        <v>560</v>
      </c>
      <c r="H68" s="408" t="s">
        <v>561</v>
      </c>
      <c r="I68" s="410">
        <v>646.12</v>
      </c>
      <c r="J68" s="410">
        <v>3</v>
      </c>
      <c r="K68" s="411">
        <v>1938.35</v>
      </c>
    </row>
    <row r="69" spans="1:11" ht="14.4" customHeight="1" x14ac:dyDescent="0.3">
      <c r="A69" s="406" t="s">
        <v>371</v>
      </c>
      <c r="B69" s="407" t="s">
        <v>372</v>
      </c>
      <c r="C69" s="408" t="s">
        <v>384</v>
      </c>
      <c r="D69" s="409" t="s">
        <v>586</v>
      </c>
      <c r="E69" s="408" t="s">
        <v>584</v>
      </c>
      <c r="F69" s="409" t="s">
        <v>585</v>
      </c>
      <c r="G69" s="408" t="s">
        <v>492</v>
      </c>
      <c r="H69" s="408" t="s">
        <v>493</v>
      </c>
      <c r="I69" s="410">
        <v>617.1</v>
      </c>
      <c r="J69" s="410">
        <v>20</v>
      </c>
      <c r="K69" s="411">
        <v>12342</v>
      </c>
    </row>
    <row r="70" spans="1:11" ht="14.4" customHeight="1" x14ac:dyDescent="0.3">
      <c r="A70" s="406" t="s">
        <v>371</v>
      </c>
      <c r="B70" s="407" t="s">
        <v>372</v>
      </c>
      <c r="C70" s="408" t="s">
        <v>384</v>
      </c>
      <c r="D70" s="409" t="s">
        <v>586</v>
      </c>
      <c r="E70" s="408" t="s">
        <v>584</v>
      </c>
      <c r="F70" s="409" t="s">
        <v>585</v>
      </c>
      <c r="G70" s="408" t="s">
        <v>562</v>
      </c>
      <c r="H70" s="408" t="s">
        <v>563</v>
      </c>
      <c r="I70" s="410">
        <v>82.4</v>
      </c>
      <c r="J70" s="410">
        <v>5</v>
      </c>
      <c r="K70" s="411">
        <v>412</v>
      </c>
    </row>
    <row r="71" spans="1:11" ht="14.4" customHeight="1" x14ac:dyDescent="0.3">
      <c r="A71" s="406" t="s">
        <v>371</v>
      </c>
      <c r="B71" s="407" t="s">
        <v>372</v>
      </c>
      <c r="C71" s="408" t="s">
        <v>384</v>
      </c>
      <c r="D71" s="409" t="s">
        <v>586</v>
      </c>
      <c r="E71" s="408" t="s">
        <v>584</v>
      </c>
      <c r="F71" s="409" t="s">
        <v>585</v>
      </c>
      <c r="G71" s="408" t="s">
        <v>564</v>
      </c>
      <c r="H71" s="408" t="s">
        <v>565</v>
      </c>
      <c r="I71" s="410">
        <v>2420</v>
      </c>
      <c r="J71" s="410">
        <v>1</v>
      </c>
      <c r="K71" s="411">
        <v>2420</v>
      </c>
    </row>
    <row r="72" spans="1:11" ht="14.4" customHeight="1" x14ac:dyDescent="0.3">
      <c r="A72" s="406" t="s">
        <v>371</v>
      </c>
      <c r="B72" s="407" t="s">
        <v>372</v>
      </c>
      <c r="C72" s="408" t="s">
        <v>384</v>
      </c>
      <c r="D72" s="409" t="s">
        <v>586</v>
      </c>
      <c r="E72" s="408" t="s">
        <v>584</v>
      </c>
      <c r="F72" s="409" t="s">
        <v>585</v>
      </c>
      <c r="G72" s="408" t="s">
        <v>566</v>
      </c>
      <c r="H72" s="408" t="s">
        <v>567</v>
      </c>
      <c r="I72" s="410">
        <v>33245</v>
      </c>
      <c r="J72" s="410">
        <v>1</v>
      </c>
      <c r="K72" s="411">
        <v>33245</v>
      </c>
    </row>
    <row r="73" spans="1:11" ht="14.4" customHeight="1" x14ac:dyDescent="0.3">
      <c r="A73" s="406" t="s">
        <v>371</v>
      </c>
      <c r="B73" s="407" t="s">
        <v>372</v>
      </c>
      <c r="C73" s="408" t="s">
        <v>384</v>
      </c>
      <c r="D73" s="409" t="s">
        <v>586</v>
      </c>
      <c r="E73" s="408" t="s">
        <v>584</v>
      </c>
      <c r="F73" s="409" t="s">
        <v>585</v>
      </c>
      <c r="G73" s="408" t="s">
        <v>568</v>
      </c>
      <c r="H73" s="408" t="s">
        <v>569</v>
      </c>
      <c r="I73" s="410">
        <v>1420.54</v>
      </c>
      <c r="J73" s="410">
        <v>2</v>
      </c>
      <c r="K73" s="411">
        <v>2841.08</v>
      </c>
    </row>
    <row r="74" spans="1:11" ht="14.4" customHeight="1" x14ac:dyDescent="0.3">
      <c r="A74" s="406" t="s">
        <v>371</v>
      </c>
      <c r="B74" s="407" t="s">
        <v>372</v>
      </c>
      <c r="C74" s="408" t="s">
        <v>384</v>
      </c>
      <c r="D74" s="409" t="s">
        <v>586</v>
      </c>
      <c r="E74" s="408" t="s">
        <v>584</v>
      </c>
      <c r="F74" s="409" t="s">
        <v>585</v>
      </c>
      <c r="G74" s="408" t="s">
        <v>524</v>
      </c>
      <c r="H74" s="408" t="s">
        <v>525</v>
      </c>
      <c r="I74" s="410">
        <v>9580.48</v>
      </c>
      <c r="J74" s="410">
        <v>1</v>
      </c>
      <c r="K74" s="411">
        <v>9580.48</v>
      </c>
    </row>
    <row r="75" spans="1:11" ht="14.4" customHeight="1" x14ac:dyDescent="0.3">
      <c r="A75" s="406" t="s">
        <v>371</v>
      </c>
      <c r="B75" s="407" t="s">
        <v>372</v>
      </c>
      <c r="C75" s="408" t="s">
        <v>384</v>
      </c>
      <c r="D75" s="409" t="s">
        <v>586</v>
      </c>
      <c r="E75" s="408" t="s">
        <v>584</v>
      </c>
      <c r="F75" s="409" t="s">
        <v>585</v>
      </c>
      <c r="G75" s="408" t="s">
        <v>570</v>
      </c>
      <c r="H75" s="408" t="s">
        <v>571</v>
      </c>
      <c r="I75" s="410">
        <v>185.13</v>
      </c>
      <c r="J75" s="410">
        <v>3</v>
      </c>
      <c r="K75" s="411">
        <v>555.39</v>
      </c>
    </row>
    <row r="76" spans="1:11" ht="14.4" customHeight="1" x14ac:dyDescent="0.3">
      <c r="A76" s="406" t="s">
        <v>371</v>
      </c>
      <c r="B76" s="407" t="s">
        <v>372</v>
      </c>
      <c r="C76" s="408" t="s">
        <v>384</v>
      </c>
      <c r="D76" s="409" t="s">
        <v>586</v>
      </c>
      <c r="E76" s="408" t="s">
        <v>584</v>
      </c>
      <c r="F76" s="409" t="s">
        <v>585</v>
      </c>
      <c r="G76" s="408" t="s">
        <v>572</v>
      </c>
      <c r="H76" s="408" t="s">
        <v>573</v>
      </c>
      <c r="I76" s="410">
        <v>918.4</v>
      </c>
      <c r="J76" s="410">
        <v>5</v>
      </c>
      <c r="K76" s="411">
        <v>4592</v>
      </c>
    </row>
    <row r="77" spans="1:11" ht="14.4" customHeight="1" thickBot="1" x14ac:dyDescent="0.35">
      <c r="A77" s="412" t="s">
        <v>371</v>
      </c>
      <c r="B77" s="413" t="s">
        <v>372</v>
      </c>
      <c r="C77" s="414" t="s">
        <v>384</v>
      </c>
      <c r="D77" s="415" t="s">
        <v>586</v>
      </c>
      <c r="E77" s="414" t="s">
        <v>584</v>
      </c>
      <c r="F77" s="415" t="s">
        <v>585</v>
      </c>
      <c r="G77" s="414" t="s">
        <v>574</v>
      </c>
      <c r="H77" s="414" t="s">
        <v>575</v>
      </c>
      <c r="I77" s="416">
        <v>240</v>
      </c>
      <c r="J77" s="416">
        <v>1</v>
      </c>
      <c r="K77" s="417">
        <v>240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N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3" width="13.109375" customWidth="1"/>
  </cols>
  <sheetData>
    <row r="1" spans="1:14" ht="18.600000000000001" thickBot="1" x14ac:dyDescent="0.4">
      <c r="A1" s="339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</row>
    <row r="2" spans="1:14" ht="15" thickBot="1" x14ac:dyDescent="0.35">
      <c r="A2" s="202" t="s">
        <v>222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4" x14ac:dyDescent="0.3">
      <c r="A3" s="221" t="s">
        <v>164</v>
      </c>
      <c r="B3" s="337" t="s">
        <v>146</v>
      </c>
      <c r="C3" s="204">
        <v>0</v>
      </c>
      <c r="D3" s="205">
        <v>99</v>
      </c>
      <c r="E3" s="224">
        <v>100</v>
      </c>
      <c r="F3" s="224">
        <v>101</v>
      </c>
      <c r="G3" s="224">
        <v>302</v>
      </c>
      <c r="H3" s="224">
        <v>409</v>
      </c>
      <c r="I3" s="224">
        <v>525</v>
      </c>
      <c r="J3" s="205">
        <v>630</v>
      </c>
      <c r="K3" s="205">
        <v>642</v>
      </c>
      <c r="L3" s="205">
        <v>746</v>
      </c>
      <c r="M3" s="451">
        <v>930</v>
      </c>
      <c r="N3" s="466"/>
    </row>
    <row r="4" spans="1:14" ht="36.6" outlineLevel="1" thickBot="1" x14ac:dyDescent="0.35">
      <c r="A4" s="222">
        <v>2016</v>
      </c>
      <c r="B4" s="338"/>
      <c r="C4" s="206" t="s">
        <v>147</v>
      </c>
      <c r="D4" s="207" t="s">
        <v>148</v>
      </c>
      <c r="E4" s="225" t="s">
        <v>195</v>
      </c>
      <c r="F4" s="225" t="s">
        <v>196</v>
      </c>
      <c r="G4" s="225" t="s">
        <v>197</v>
      </c>
      <c r="H4" s="225" t="s">
        <v>173</v>
      </c>
      <c r="I4" s="225" t="s">
        <v>174</v>
      </c>
      <c r="J4" s="207" t="s">
        <v>177</v>
      </c>
      <c r="K4" s="207" t="s">
        <v>175</v>
      </c>
      <c r="L4" s="207" t="s">
        <v>176</v>
      </c>
      <c r="M4" s="452" t="s">
        <v>166</v>
      </c>
      <c r="N4" s="466"/>
    </row>
    <row r="5" spans="1:14" x14ac:dyDescent="0.3">
      <c r="A5" s="208" t="s">
        <v>149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453"/>
      <c r="N5" s="466"/>
    </row>
    <row r="6" spans="1:14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43.2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Data'!I:I,'ON Data'!$D:$D,$A$4,'ON Data'!$E:$E,1),SUMIFS('ON Data'!I:I,'ON Data'!$E:$E,1)/'ON Data'!$D$3),1)</f>
        <v>1.5</v>
      </c>
      <c r="E6" s="249">
        <f xml:space="preserve">
TRUNC(IF($A$4&lt;=12,SUMIFS('ON Data'!J:J,'ON Data'!$D:$D,$A$4,'ON Data'!$E:$E,1),SUMIFS('ON Data'!J:J,'ON Data'!$E:$E,1)/'ON Data'!$D$3),1)</f>
        <v>2.9</v>
      </c>
      <c r="F6" s="249">
        <f xml:space="preserve">
TRUNC(IF($A$4&lt;=12,SUMIFS('ON Data'!K:K,'ON Data'!$D:$D,$A$4,'ON Data'!$E:$E,1),SUMIFS('ON Data'!K:K,'ON Data'!$E:$E,1)/'ON Data'!$D$3),1)</f>
        <v>9.4</v>
      </c>
      <c r="G6" s="249">
        <f xml:space="preserve">
TRUNC(IF($A$4&lt;=12,SUMIFS('ON Data'!O:O,'ON Data'!$D:$D,$A$4,'ON Data'!$E:$E,1),SUMIFS('ON Data'!O:O,'ON Data'!$E:$E,1)/'ON Data'!$D$3),1)</f>
        <v>0</v>
      </c>
      <c r="H6" s="249">
        <f xml:space="preserve">
TRUNC(IF($A$4&lt;=12,SUMIFS('ON Data'!V:V,'ON Data'!$D:$D,$A$4,'ON Data'!$E:$E,1),SUMIFS('ON Data'!V:V,'ON Data'!$E:$E,1)/'ON Data'!$D$3),1)</f>
        <v>15.3</v>
      </c>
      <c r="I6" s="249">
        <f xml:space="preserve">
TRUNC(IF($A$4&lt;=12,SUMIFS('ON Data'!AI:AI,'ON Data'!$D:$D,$A$4,'ON Data'!$E:$E,1),SUMIFS('ON Data'!AI:AI,'ON Data'!$E:$E,1)/'ON Data'!$D$3),1)</f>
        <v>1</v>
      </c>
      <c r="J6" s="249">
        <f xml:space="preserve">
TRUNC(IF($A$4&lt;=12,SUMIFS('ON Data'!AN:AN,'ON Data'!$D:$D,$A$4,'ON Data'!$E:$E,1),SUMIFS('ON Data'!AN:AN,'ON Data'!$E:$E,1)/'ON Data'!$D$3),1)</f>
        <v>1</v>
      </c>
      <c r="K6" s="249">
        <f xml:space="preserve">
TRUNC(IF($A$4&lt;=12,SUMIFS('ON Data'!AR:AR,'ON Data'!$D:$D,$A$4,'ON Data'!$E:$E,1),SUMIFS('ON Data'!AR:AR,'ON Data'!$E:$E,1)/'ON Data'!$D$3),1)</f>
        <v>5</v>
      </c>
      <c r="L6" s="249">
        <f xml:space="preserve">
TRUNC(IF($A$4&lt;=12,SUMIFS('ON Data'!AU:AU,'ON Data'!$D:$D,$A$4,'ON Data'!$E:$E,1),SUMIFS('ON Data'!AU:AU,'ON Data'!$E:$E,1)/'ON Data'!$D$3),1)</f>
        <v>3.1</v>
      </c>
      <c r="M6" s="454">
        <f xml:space="preserve">
TRUNC(IF($A$4&lt;=12,SUMIFS('ON Data'!AW:AW,'ON Data'!$D:$D,$A$4,'ON Data'!$E:$E,1),SUMIFS('ON Data'!AW:AW,'ON Data'!$E:$E,1)/'ON Data'!$D$3),1)</f>
        <v>4</v>
      </c>
      <c r="N6" s="466"/>
    </row>
    <row r="7" spans="1:14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454"/>
      <c r="N7" s="466"/>
    </row>
    <row r="8" spans="1:14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454"/>
      <c r="N8" s="466"/>
    </row>
    <row r="9" spans="1:14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455"/>
      <c r="N9" s="466"/>
    </row>
    <row r="10" spans="1:14" x14ac:dyDescent="0.3">
      <c r="A10" s="211" t="s">
        <v>150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456"/>
      <c r="N10" s="466"/>
    </row>
    <row r="11" spans="1:14" x14ac:dyDescent="0.3">
      <c r="A11" s="212" t="s">
        <v>151</v>
      </c>
      <c r="B11" s="229">
        <f xml:space="preserve">
IF($A$4&lt;=12,SUMIFS('ON Data'!F:F,'ON Data'!$D:$D,$A$4,'ON Data'!$E:$E,2),SUMIFS('ON Data'!F:F,'ON Data'!$E:$E,2))</f>
        <v>12224.8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Data'!I:I,'ON Data'!$D:$D,$A$4,'ON Data'!$E:$E,2),SUMIFS('ON Data'!I:I,'ON Data'!$E:$E,2))</f>
        <v>428</v>
      </c>
      <c r="E11" s="231">
        <f xml:space="preserve">
IF($A$4&lt;=12,SUMIFS('ON Data'!J:J,'ON Data'!$D:$D,$A$4,'ON Data'!$E:$E,2),SUMIFS('ON Data'!J:J,'ON Data'!$E:$E,2))</f>
        <v>876.8</v>
      </c>
      <c r="F11" s="231">
        <f xml:space="preserve">
IF($A$4&lt;=12,SUMIFS('ON Data'!K:K,'ON Data'!$D:$D,$A$4,'ON Data'!$E:$E,2),SUMIFS('ON Data'!K:K,'ON Data'!$E:$E,2))</f>
        <v>2962.4</v>
      </c>
      <c r="G11" s="231">
        <f xml:space="preserve">
IF($A$4&lt;=12,SUMIFS('ON Data'!O:O,'ON Data'!$D:$D,$A$4,'ON Data'!$E:$E,2),SUMIFS('ON Data'!O:O,'ON Data'!$E:$E,2))</f>
        <v>0</v>
      </c>
      <c r="H11" s="231">
        <f xml:space="preserve">
IF($A$4&lt;=12,SUMIFS('ON Data'!V:V,'ON Data'!$D:$D,$A$4,'ON Data'!$E:$E,2),SUMIFS('ON Data'!V:V,'ON Data'!$E:$E,2))</f>
        <v>3992.8</v>
      </c>
      <c r="I11" s="231">
        <f xml:space="preserve">
IF($A$4&lt;=12,SUMIFS('ON Data'!AI:AI,'ON Data'!$D:$D,$A$4,'ON Data'!$E:$E,2),SUMIFS('ON Data'!AI:AI,'ON Data'!$E:$E,2))</f>
        <v>312</v>
      </c>
      <c r="J11" s="231">
        <f xml:space="preserve">
IF($A$4&lt;=12,SUMIFS('ON Data'!AN:AN,'ON Data'!$D:$D,$A$4,'ON Data'!$E:$E,2),SUMIFS('ON Data'!AN:AN,'ON Data'!$E:$E,2))</f>
        <v>304</v>
      </c>
      <c r="K11" s="231">
        <f xml:space="preserve">
IF($A$4&lt;=12,SUMIFS('ON Data'!AR:AR,'ON Data'!$D:$D,$A$4,'ON Data'!$E:$E,2),SUMIFS('ON Data'!AR:AR,'ON Data'!$E:$E,2))</f>
        <v>1232</v>
      </c>
      <c r="L11" s="231">
        <f xml:space="preserve">
IF($A$4&lt;=12,SUMIFS('ON Data'!AU:AU,'ON Data'!$D:$D,$A$4,'ON Data'!$E:$E,2),SUMIFS('ON Data'!AU:AU,'ON Data'!$E:$E,2))</f>
        <v>916.8</v>
      </c>
      <c r="M11" s="457">
        <f xml:space="preserve">
IF($A$4&lt;=12,SUMIFS('ON Data'!AW:AW,'ON Data'!$D:$D,$A$4,'ON Data'!$E:$E,2),SUMIFS('ON Data'!AW:AW,'ON Data'!$E:$E,2))</f>
        <v>1200</v>
      </c>
      <c r="N11" s="466"/>
    </row>
    <row r="12" spans="1:14" x14ac:dyDescent="0.3">
      <c r="A12" s="212" t="s">
        <v>152</v>
      </c>
      <c r="B12" s="229">
        <f xml:space="preserve">
IF($A$4&lt;=12,SUMIFS('ON Data'!F:F,'ON Data'!$D:$D,$A$4,'ON Data'!$E:$E,3),SUMIFS('ON Data'!F:F,'ON Data'!$E:$E,3))</f>
        <v>5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Data'!I:I,'ON Data'!$D:$D,$A$4,'ON Data'!$E:$E,3),SUMIFS('ON Data'!I:I,'ON Data'!$E:$E,3))</f>
        <v>0</v>
      </c>
      <c r="E12" s="231">
        <f xml:space="preserve">
IF($A$4&lt;=12,SUMIFS('ON Data'!J:J,'ON Data'!$D:$D,$A$4,'ON Data'!$E:$E,3),SUMIFS('ON Data'!J:J,'ON Data'!$E:$E,3))</f>
        <v>0</v>
      </c>
      <c r="F12" s="231">
        <f xml:space="preserve">
IF($A$4&lt;=12,SUMIFS('ON Data'!K:K,'ON Data'!$D:$D,$A$4,'ON Data'!$E:$E,3),SUMIFS('ON Data'!K:K,'ON Data'!$E:$E,3))</f>
        <v>0</v>
      </c>
      <c r="G12" s="231">
        <f xml:space="preserve">
IF($A$4&lt;=12,SUMIFS('ON Data'!O:O,'ON Data'!$D:$D,$A$4,'ON Data'!$E:$E,3),SUMIFS('ON Data'!O:O,'ON Data'!$E:$E,3))</f>
        <v>0</v>
      </c>
      <c r="H12" s="231">
        <f xml:space="preserve">
IF($A$4&lt;=12,SUMIFS('ON Data'!V:V,'ON Data'!$D:$D,$A$4,'ON Data'!$E:$E,3),SUMIFS('ON Data'!V:V,'ON Data'!$E:$E,3))</f>
        <v>5</v>
      </c>
      <c r="I12" s="231">
        <f xml:space="preserve">
IF($A$4&lt;=12,SUMIFS('ON Data'!AI:AI,'ON Data'!$D:$D,$A$4,'ON Data'!$E:$E,3),SUMIFS('ON Data'!AI:AI,'ON Data'!$E:$E,3))</f>
        <v>0</v>
      </c>
      <c r="J12" s="231">
        <f xml:space="preserve">
IF($A$4&lt;=12,SUMIFS('ON Data'!AN:AN,'ON Data'!$D:$D,$A$4,'ON Data'!$E:$E,3),SUMIFS('ON Data'!AN:AN,'ON Data'!$E:$E,3))</f>
        <v>0</v>
      </c>
      <c r="K12" s="231">
        <f xml:space="preserve">
IF($A$4&lt;=12,SUMIFS('ON Data'!AR:AR,'ON Data'!$D:$D,$A$4,'ON Data'!$E:$E,3),SUMIFS('ON Data'!AR:AR,'ON Data'!$E:$E,3))</f>
        <v>0</v>
      </c>
      <c r="L12" s="231">
        <f xml:space="preserve">
IF($A$4&lt;=12,SUMIFS('ON Data'!AU:AU,'ON Data'!$D:$D,$A$4,'ON Data'!$E:$E,3),SUMIFS('ON Data'!AU:AU,'ON Data'!$E:$E,3))</f>
        <v>0</v>
      </c>
      <c r="M12" s="457">
        <f xml:space="preserve">
IF($A$4&lt;=12,SUMIFS('ON Data'!AW:AW,'ON Data'!$D:$D,$A$4,'ON Data'!$E:$E,3),SUMIFS('ON Data'!AW:AW,'ON Data'!$E:$E,3))</f>
        <v>0</v>
      </c>
      <c r="N12" s="466"/>
    </row>
    <row r="13" spans="1:14" x14ac:dyDescent="0.3">
      <c r="A13" s="212" t="s">
        <v>159</v>
      </c>
      <c r="B13" s="229">
        <f xml:space="preserve">
IF($A$4&lt;=12,SUMIFS('ON Data'!F:F,'ON Data'!$D:$D,$A$4,'ON Data'!$E:$E,4),SUMIFS('ON Data'!F:F,'ON Data'!$E:$E,4))</f>
        <v>10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Data'!I:I,'ON Data'!$D:$D,$A$4,'ON Data'!$E:$E,4),SUMIFS('ON Data'!I:I,'ON Data'!$E:$E,4))</f>
        <v>0</v>
      </c>
      <c r="E13" s="231">
        <f xml:space="preserve">
IF($A$4&lt;=12,SUMIFS('ON Data'!J:J,'ON Data'!$D:$D,$A$4,'ON Data'!$E:$E,4),SUMIFS('ON Data'!J:J,'ON Data'!$E:$E,4))</f>
        <v>0</v>
      </c>
      <c r="F13" s="231">
        <f xml:space="preserve">
IF($A$4&lt;=12,SUMIFS('ON Data'!K:K,'ON Data'!$D:$D,$A$4,'ON Data'!$E:$E,4),SUMIFS('ON Data'!K:K,'ON Data'!$E:$E,4))</f>
        <v>10</v>
      </c>
      <c r="G13" s="231">
        <f xml:space="preserve">
IF($A$4&lt;=12,SUMIFS('ON Data'!O:O,'ON Data'!$D:$D,$A$4,'ON Data'!$E:$E,4),SUMIFS('ON Data'!O:O,'ON Data'!$E:$E,4))</f>
        <v>0</v>
      </c>
      <c r="H13" s="231">
        <f xml:space="preserve">
IF($A$4&lt;=12,SUMIFS('ON Data'!V:V,'ON Data'!$D:$D,$A$4,'ON Data'!$E:$E,4),SUMIFS('ON Data'!V:V,'ON Data'!$E:$E,4))</f>
        <v>0</v>
      </c>
      <c r="I13" s="231">
        <f xml:space="preserve">
IF($A$4&lt;=12,SUMIFS('ON Data'!AI:AI,'ON Data'!$D:$D,$A$4,'ON Data'!$E:$E,4),SUMIFS('ON Data'!AI:AI,'ON Data'!$E:$E,4))</f>
        <v>0</v>
      </c>
      <c r="J13" s="231">
        <f xml:space="preserve">
IF($A$4&lt;=12,SUMIFS('ON Data'!AN:AN,'ON Data'!$D:$D,$A$4,'ON Data'!$E:$E,4),SUMIFS('ON Data'!AN:AN,'ON Data'!$E:$E,4))</f>
        <v>0</v>
      </c>
      <c r="K13" s="231">
        <f xml:space="preserve">
IF($A$4&lt;=12,SUMIFS('ON Data'!AR:AR,'ON Data'!$D:$D,$A$4,'ON Data'!$E:$E,4),SUMIFS('ON Data'!AR:AR,'ON Data'!$E:$E,4))</f>
        <v>0</v>
      </c>
      <c r="L13" s="231">
        <f xml:space="preserve">
IF($A$4&lt;=12,SUMIFS('ON Data'!AU:AU,'ON Data'!$D:$D,$A$4,'ON Data'!$E:$E,4),SUMIFS('ON Data'!AU:AU,'ON Data'!$E:$E,4))</f>
        <v>0</v>
      </c>
      <c r="M13" s="457">
        <f xml:space="preserve">
IF($A$4&lt;=12,SUMIFS('ON Data'!AW:AW,'ON Data'!$D:$D,$A$4,'ON Data'!$E:$E,4),SUMIFS('ON Data'!AW:AW,'ON Data'!$E:$E,4))</f>
        <v>0</v>
      </c>
      <c r="N13" s="466"/>
    </row>
    <row r="14" spans="1:14" ht="15" thickBot="1" x14ac:dyDescent="0.35">
      <c r="A14" s="213" t="s">
        <v>153</v>
      </c>
      <c r="B14" s="232">
        <f xml:space="preserve">
IF($A$4&lt;=12,SUMIFS('ON Data'!F:F,'ON Data'!$D:$D,$A$4,'ON Data'!$E:$E,5),SUMIFS('ON Data'!F:F,'ON Data'!$E:$E,5))</f>
        <v>20</v>
      </c>
      <c r="C14" s="233">
        <f xml:space="preserve">
IF($A$4&lt;=12,SUMIFS('ON Data'!G:G,'ON Data'!$D:$D,$A$4,'ON Data'!$E:$E,5),SUMIFS('ON Data'!G:G,'ON Data'!$E:$E,5))</f>
        <v>20</v>
      </c>
      <c r="D14" s="234">
        <f xml:space="preserve">
IF($A$4&lt;=12,SUMIFS('ON Data'!I:I,'ON Data'!$D:$D,$A$4,'ON Data'!$E:$E,5),SUMIFS('ON Data'!I:I,'ON Data'!$E:$E,5))</f>
        <v>0</v>
      </c>
      <c r="E14" s="234">
        <f xml:space="preserve">
IF($A$4&lt;=12,SUMIFS('ON Data'!J:J,'ON Data'!$D:$D,$A$4,'ON Data'!$E:$E,5),SUMIFS('ON Data'!J:J,'ON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Data'!O:O,'ON Data'!$D:$D,$A$4,'ON Data'!$E:$E,5),SUMIFS('ON Data'!O:O,'ON Data'!$E:$E,5))</f>
        <v>0</v>
      </c>
      <c r="H14" s="234">
        <f xml:space="preserve">
IF($A$4&lt;=12,SUMIFS('ON Data'!V:V,'ON Data'!$D:$D,$A$4,'ON Data'!$E:$E,5),SUMIFS('ON Data'!V:V,'ON Data'!$E:$E,5))</f>
        <v>0</v>
      </c>
      <c r="I14" s="234">
        <f xml:space="preserve">
IF($A$4&lt;=12,SUMIFS('ON Data'!AI:AI,'ON Data'!$D:$D,$A$4,'ON Data'!$E:$E,5),SUMIFS('ON Data'!AI:AI,'ON Data'!$E:$E,5))</f>
        <v>0</v>
      </c>
      <c r="J14" s="234">
        <f xml:space="preserve">
IF($A$4&lt;=12,SUMIFS('ON Data'!AN:AN,'ON Data'!$D:$D,$A$4,'ON Data'!$E:$E,5),SUMIFS('ON Data'!AN:AN,'ON Data'!$E:$E,5))</f>
        <v>0</v>
      </c>
      <c r="K14" s="234">
        <f xml:space="preserve">
IF($A$4&lt;=12,SUMIFS('ON Data'!AR:AR,'ON Data'!$D:$D,$A$4,'ON Data'!$E:$E,5),SUMIFS('ON Data'!AR:AR,'ON Data'!$E:$E,5))</f>
        <v>0</v>
      </c>
      <c r="L14" s="234">
        <f xml:space="preserve">
IF($A$4&lt;=12,SUMIFS('ON Data'!AU:AU,'ON Data'!$D:$D,$A$4,'ON Data'!$E:$E,5),SUMIFS('ON Data'!AU:AU,'ON Data'!$E:$E,5))</f>
        <v>0</v>
      </c>
      <c r="M14" s="458">
        <f xml:space="preserve">
IF($A$4&lt;=12,SUMIFS('ON Data'!AW:AW,'ON Data'!$D:$D,$A$4,'ON Data'!$E:$E,5),SUMIFS('ON Data'!AW:AW,'ON Data'!$E:$E,5))</f>
        <v>0</v>
      </c>
      <c r="N14" s="466"/>
    </row>
    <row r="15" spans="1:14" x14ac:dyDescent="0.3">
      <c r="A15" s="136" t="s">
        <v>163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459"/>
      <c r="N15" s="466"/>
    </row>
    <row r="16" spans="1:14" x14ac:dyDescent="0.3">
      <c r="A16" s="214" t="s">
        <v>154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Data'!I:I,'ON Data'!$D:$D,$A$4,'ON Data'!$E:$E,7),SUMIFS('ON Data'!I:I,'ON Data'!$E:$E,7))</f>
        <v>0</v>
      </c>
      <c r="E16" s="231">
        <f xml:space="preserve">
IF($A$4&lt;=12,SUMIFS('ON Data'!J:J,'ON Data'!$D:$D,$A$4,'ON Data'!$E:$E,7),SUMIFS('ON Data'!J:J,'ON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Data'!O:O,'ON Data'!$D:$D,$A$4,'ON Data'!$E:$E,7),SUMIFS('ON Data'!O:O,'ON Data'!$E:$E,7))</f>
        <v>0</v>
      </c>
      <c r="H16" s="231">
        <f xml:space="preserve">
IF($A$4&lt;=12,SUMIFS('ON Data'!V:V,'ON Data'!$D:$D,$A$4,'ON Data'!$E:$E,7),SUMIFS('ON Data'!V:V,'ON Data'!$E:$E,7))</f>
        <v>0</v>
      </c>
      <c r="I16" s="231">
        <f xml:space="preserve">
IF($A$4&lt;=12,SUMIFS('ON Data'!AI:AI,'ON Data'!$D:$D,$A$4,'ON Data'!$E:$E,7),SUMIFS('ON Data'!AI:AI,'ON Data'!$E:$E,7))</f>
        <v>0</v>
      </c>
      <c r="J16" s="231">
        <f xml:space="preserve">
IF($A$4&lt;=12,SUMIFS('ON Data'!AN:AN,'ON Data'!$D:$D,$A$4,'ON Data'!$E:$E,7),SUMIFS('ON Data'!AN:AN,'ON Data'!$E:$E,7))</f>
        <v>0</v>
      </c>
      <c r="K16" s="231">
        <f xml:space="preserve">
IF($A$4&lt;=12,SUMIFS('ON Data'!AR:AR,'ON Data'!$D:$D,$A$4,'ON Data'!$E:$E,7),SUMIFS('ON Data'!AR:AR,'ON Data'!$E:$E,7))</f>
        <v>0</v>
      </c>
      <c r="L16" s="231">
        <f xml:space="preserve">
IF($A$4&lt;=12,SUMIFS('ON Data'!AU:AU,'ON Data'!$D:$D,$A$4,'ON Data'!$E:$E,7),SUMIFS('ON Data'!AU:AU,'ON Data'!$E:$E,7))</f>
        <v>0</v>
      </c>
      <c r="M16" s="457">
        <f xml:space="preserve">
IF($A$4&lt;=12,SUMIFS('ON Data'!AW:AW,'ON Data'!$D:$D,$A$4,'ON Data'!$E:$E,7),SUMIFS('ON Data'!AW:AW,'ON Data'!$E:$E,7))</f>
        <v>0</v>
      </c>
      <c r="N16" s="466"/>
    </row>
    <row r="17" spans="1:14" x14ac:dyDescent="0.3">
      <c r="A17" s="214" t="s">
        <v>155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Data'!I:I,'ON Data'!$D:$D,$A$4,'ON Data'!$E:$E,8),SUMIFS('ON Data'!I:I,'ON Data'!$E:$E,8))</f>
        <v>0</v>
      </c>
      <c r="E17" s="231">
        <f xml:space="preserve">
IF($A$4&lt;=12,SUMIFS('ON Data'!J:J,'ON Data'!$D:$D,$A$4,'ON Data'!$E:$E,8),SUMIFS('ON Data'!J:J,'ON Data'!$E:$E,8))</f>
        <v>0</v>
      </c>
      <c r="F17" s="231">
        <f xml:space="preserve">
IF($A$4&lt;=12,SUMIFS('ON Data'!K:K,'ON Data'!$D:$D,$A$4,'ON Data'!$E:$E,8),SUMIFS('ON Data'!K:K,'ON Data'!$E:$E,8))</f>
        <v>0</v>
      </c>
      <c r="G17" s="231">
        <f xml:space="preserve">
IF($A$4&lt;=12,SUMIFS('ON Data'!O:O,'ON Data'!$D:$D,$A$4,'ON Data'!$E:$E,8),SUMIFS('ON Data'!O:O,'ON Data'!$E:$E,8))</f>
        <v>0</v>
      </c>
      <c r="H17" s="231">
        <f xml:space="preserve">
IF($A$4&lt;=12,SUMIFS('ON Data'!V:V,'ON Data'!$D:$D,$A$4,'ON Data'!$E:$E,8),SUMIFS('ON Data'!V:V,'ON Data'!$E:$E,8))</f>
        <v>0</v>
      </c>
      <c r="I17" s="231">
        <f xml:space="preserve">
IF($A$4&lt;=12,SUMIFS('ON Data'!AI:AI,'ON Data'!$D:$D,$A$4,'ON Data'!$E:$E,8),SUMIFS('ON Data'!AI:AI,'ON Data'!$E:$E,8))</f>
        <v>0</v>
      </c>
      <c r="J17" s="231">
        <f xml:space="preserve">
IF($A$4&lt;=12,SUMIFS('ON Data'!AN:AN,'ON Data'!$D:$D,$A$4,'ON Data'!$E:$E,8),SUMIFS('ON Data'!AN:AN,'ON Data'!$E:$E,8))</f>
        <v>0</v>
      </c>
      <c r="K17" s="231">
        <f xml:space="preserve">
IF($A$4&lt;=12,SUMIFS('ON Data'!AR:AR,'ON Data'!$D:$D,$A$4,'ON Data'!$E:$E,8),SUMIFS('ON Data'!AR:AR,'ON Data'!$E:$E,8))</f>
        <v>0</v>
      </c>
      <c r="L17" s="231">
        <f xml:space="preserve">
IF($A$4&lt;=12,SUMIFS('ON Data'!AU:AU,'ON Data'!$D:$D,$A$4,'ON Data'!$E:$E,8),SUMIFS('ON Data'!AU:AU,'ON Data'!$E:$E,8))</f>
        <v>0</v>
      </c>
      <c r="M17" s="457">
        <f xml:space="preserve">
IF($A$4&lt;=12,SUMIFS('ON Data'!AW:AW,'ON Data'!$D:$D,$A$4,'ON Data'!$E:$E,8),SUMIFS('ON Data'!AW:AW,'ON Data'!$E:$E,8))</f>
        <v>0</v>
      </c>
      <c r="N17" s="466"/>
    </row>
    <row r="18" spans="1:14" x14ac:dyDescent="0.3">
      <c r="A18" s="214" t="s">
        <v>156</v>
      </c>
      <c r="B18" s="229">
        <f xml:space="preserve">
B19-B16-B17</f>
        <v>44426</v>
      </c>
      <c r="C18" s="230">
        <f t="shared" ref="C18:F18" si="0" xml:space="preserve">
C19-C16-C17</f>
        <v>0</v>
      </c>
      <c r="D18" s="231">
        <f t="shared" si="0"/>
        <v>0</v>
      </c>
      <c r="E18" s="231">
        <f t="shared" si="0"/>
        <v>0</v>
      </c>
      <c r="F18" s="231">
        <f t="shared" si="0"/>
        <v>0</v>
      </c>
      <c r="G18" s="231">
        <f t="shared" ref="G18:I18" si="1" xml:space="preserve">
G19-G16-G17</f>
        <v>0</v>
      </c>
      <c r="H18" s="231">
        <f t="shared" si="1"/>
        <v>28722</v>
      </c>
      <c r="I18" s="231">
        <f t="shared" si="1"/>
        <v>3000</v>
      </c>
      <c r="J18" s="231">
        <f t="shared" ref="J18:M18" si="2" xml:space="preserve">
J19-J16-J17</f>
        <v>0</v>
      </c>
      <c r="K18" s="231">
        <f t="shared" si="2"/>
        <v>12704</v>
      </c>
      <c r="L18" s="231">
        <f t="shared" si="2"/>
        <v>0</v>
      </c>
      <c r="M18" s="457">
        <f t="shared" si="2"/>
        <v>0</v>
      </c>
      <c r="N18" s="466"/>
    </row>
    <row r="19" spans="1:14" ht="15" thickBot="1" x14ac:dyDescent="0.35">
      <c r="A19" s="215" t="s">
        <v>157</v>
      </c>
      <c r="B19" s="238">
        <f xml:space="preserve">
IF($A$4&lt;=12,SUMIFS('ON Data'!F:F,'ON Data'!$D:$D,$A$4,'ON Data'!$E:$E,9),SUMIFS('ON Data'!F:F,'ON Data'!$E:$E,9))</f>
        <v>44426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Data'!I:I,'ON Data'!$D:$D,$A$4,'ON Data'!$E:$E,9),SUMIFS('ON Data'!I:I,'ON Data'!$E:$E,9))</f>
        <v>0</v>
      </c>
      <c r="E19" s="240">
        <f xml:space="preserve">
IF($A$4&lt;=12,SUMIFS('ON Data'!J:J,'ON Data'!$D:$D,$A$4,'ON Data'!$E:$E,9),SUMIFS('ON Data'!J:J,'ON Data'!$E:$E,9))</f>
        <v>0</v>
      </c>
      <c r="F19" s="240">
        <f xml:space="preserve">
IF($A$4&lt;=12,SUMIFS('ON Data'!K:K,'ON Data'!$D:$D,$A$4,'ON Data'!$E:$E,9),SUMIFS('ON Data'!K:K,'ON Data'!$E:$E,9))</f>
        <v>0</v>
      </c>
      <c r="G19" s="240">
        <f xml:space="preserve">
IF($A$4&lt;=12,SUMIFS('ON Data'!O:O,'ON Data'!$D:$D,$A$4,'ON Data'!$E:$E,9),SUMIFS('ON Data'!O:O,'ON Data'!$E:$E,9))</f>
        <v>0</v>
      </c>
      <c r="H19" s="240">
        <f xml:space="preserve">
IF($A$4&lt;=12,SUMIFS('ON Data'!V:V,'ON Data'!$D:$D,$A$4,'ON Data'!$E:$E,9),SUMIFS('ON Data'!V:V,'ON Data'!$E:$E,9))</f>
        <v>28722</v>
      </c>
      <c r="I19" s="240">
        <f xml:space="preserve">
IF($A$4&lt;=12,SUMIFS('ON Data'!AI:AI,'ON Data'!$D:$D,$A$4,'ON Data'!$E:$E,9),SUMIFS('ON Data'!AI:AI,'ON Data'!$E:$E,9))</f>
        <v>3000</v>
      </c>
      <c r="J19" s="240">
        <f xml:space="preserve">
IF($A$4&lt;=12,SUMIFS('ON Data'!AN:AN,'ON Data'!$D:$D,$A$4,'ON Data'!$E:$E,9),SUMIFS('ON Data'!AN:AN,'ON Data'!$E:$E,9))</f>
        <v>0</v>
      </c>
      <c r="K19" s="240">
        <f xml:space="preserve">
IF($A$4&lt;=12,SUMIFS('ON Data'!AR:AR,'ON Data'!$D:$D,$A$4,'ON Data'!$E:$E,9),SUMIFS('ON Data'!AR:AR,'ON Data'!$E:$E,9))</f>
        <v>12704</v>
      </c>
      <c r="L19" s="240">
        <f xml:space="preserve">
IF($A$4&lt;=12,SUMIFS('ON Data'!AU:AU,'ON Data'!$D:$D,$A$4,'ON Data'!$E:$E,9),SUMIFS('ON Data'!AU:AU,'ON Data'!$E:$E,9))</f>
        <v>0</v>
      </c>
      <c r="M19" s="460">
        <f xml:space="preserve">
IF($A$4&lt;=12,SUMIFS('ON Data'!AW:AW,'ON Data'!$D:$D,$A$4,'ON Data'!$E:$E,9),SUMIFS('ON Data'!AW:AW,'ON Data'!$E:$E,9))</f>
        <v>0</v>
      </c>
      <c r="N19" s="466"/>
    </row>
    <row r="20" spans="1:14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3185166</v>
      </c>
      <c r="C20" s="242">
        <f xml:space="preserve">
IF($A$4&lt;=12,SUMIFS('ON Data'!G:G,'ON Data'!$D:$D,$A$4,'ON Data'!$E:$E,6),SUMIFS('ON Data'!G:G,'ON Data'!$E:$E,6))</f>
        <v>39220</v>
      </c>
      <c r="D20" s="243">
        <f xml:space="preserve">
IF($A$4&lt;=12,SUMIFS('ON Data'!I:I,'ON Data'!$D:$D,$A$4,'ON Data'!$E:$E,6),SUMIFS('ON Data'!I:I,'ON Data'!$E:$E,6))</f>
        <v>92486</v>
      </c>
      <c r="E20" s="243">
        <f xml:space="preserve">
IF($A$4&lt;=12,SUMIFS('ON Data'!J:J,'ON Data'!$D:$D,$A$4,'ON Data'!$E:$E,6),SUMIFS('ON Data'!J:J,'ON Data'!$E:$E,6))</f>
        <v>239728</v>
      </c>
      <c r="F20" s="243">
        <f xml:space="preserve">
IF($A$4&lt;=12,SUMIFS('ON Data'!K:K,'ON Data'!$D:$D,$A$4,'ON Data'!$E:$E,6),SUMIFS('ON Data'!K:K,'ON Data'!$E:$E,6))</f>
        <v>1348475</v>
      </c>
      <c r="G20" s="243">
        <f xml:space="preserve">
IF($A$4&lt;=12,SUMIFS('ON Data'!O:O,'ON Data'!$D:$D,$A$4,'ON Data'!$E:$E,6),SUMIFS('ON Data'!O:O,'ON Data'!$E:$E,6))</f>
        <v>0</v>
      </c>
      <c r="H20" s="243">
        <f xml:space="preserve">
IF($A$4&lt;=12,SUMIFS('ON Data'!V:V,'ON Data'!$D:$D,$A$4,'ON Data'!$E:$E,6),SUMIFS('ON Data'!V:V,'ON Data'!$E:$E,6))</f>
        <v>811754</v>
      </c>
      <c r="I20" s="243">
        <f xml:space="preserve">
IF($A$4&lt;=12,SUMIFS('ON Data'!AI:AI,'ON Data'!$D:$D,$A$4,'ON Data'!$E:$E,6),SUMIFS('ON Data'!AI:AI,'ON Data'!$E:$E,6))</f>
        <v>54977</v>
      </c>
      <c r="J20" s="243">
        <f xml:space="preserve">
IF($A$4&lt;=12,SUMIFS('ON Data'!AN:AN,'ON Data'!$D:$D,$A$4,'ON Data'!$E:$E,6),SUMIFS('ON Data'!AN:AN,'ON Data'!$E:$E,6))</f>
        <v>28502</v>
      </c>
      <c r="K20" s="243">
        <f xml:space="preserve">
IF($A$4&lt;=12,SUMIFS('ON Data'!AR:AR,'ON Data'!$D:$D,$A$4,'ON Data'!$E:$E,6),SUMIFS('ON Data'!AR:AR,'ON Data'!$E:$E,6))</f>
        <v>163937</v>
      </c>
      <c r="L20" s="243">
        <f xml:space="preserve">
IF($A$4&lt;=12,SUMIFS('ON Data'!AU:AU,'ON Data'!$D:$D,$A$4,'ON Data'!$E:$E,6),SUMIFS('ON Data'!AU:AU,'ON Data'!$E:$E,6))</f>
        <v>220949</v>
      </c>
      <c r="M20" s="461">
        <f xml:space="preserve">
IF($A$4&lt;=12,SUMIFS('ON Data'!AW:AW,'ON Data'!$D:$D,$A$4,'ON Data'!$E:$E,6),SUMIFS('ON Data'!AW:AW,'ON Data'!$E:$E,6))</f>
        <v>185138</v>
      </c>
      <c r="N20" s="466"/>
    </row>
    <row r="21" spans="1:14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Data'!I:I,'ON Data'!$D:$D,$A$4,'ON Data'!$E:$E,12),SUMIFS('ON Data'!I:I,'ON Data'!$E:$E,12))</f>
        <v>0</v>
      </c>
      <c r="E21" s="231">
        <f xml:space="preserve">
IF($A$4&lt;=12,SUMIFS('ON Data'!J:J,'ON Data'!$D:$D,$A$4,'ON Data'!$E:$E,12),SUMIFS('ON Data'!J:J,'ON Data'!$E:$E,12))</f>
        <v>0</v>
      </c>
      <c r="F21" s="231">
        <f xml:space="preserve">
IF($A$4&lt;=12,SUMIFS('ON Data'!K:K,'ON Data'!$D:$D,$A$4,'ON Data'!$E:$E,12),SUMIFS('ON Data'!K:K,'ON Data'!$E:$E,12))</f>
        <v>0</v>
      </c>
      <c r="G21" s="231">
        <f xml:space="preserve">
IF($A$4&lt;=12,SUMIFS('ON Data'!O:O,'ON Data'!$D:$D,$A$4,'ON Data'!$E:$E,12),SUMIFS('ON Data'!O:O,'ON Data'!$E:$E,12))</f>
        <v>0</v>
      </c>
      <c r="H21" s="231">
        <f xml:space="preserve">
IF($A$4&lt;=12,SUMIFS('ON Data'!V:V,'ON Data'!$D:$D,$A$4,'ON Data'!$E:$E,12),SUMIFS('ON Data'!V:V,'ON Data'!$E:$E,12))</f>
        <v>0</v>
      </c>
      <c r="I21" s="231">
        <f xml:space="preserve">
IF($A$4&lt;=12,SUMIFS('ON Data'!AI:AI,'ON Data'!$D:$D,$A$4,'ON Data'!$E:$E,12),SUMIFS('ON Data'!AI:AI,'ON Data'!$E:$E,12))</f>
        <v>0</v>
      </c>
      <c r="J21" s="231">
        <f xml:space="preserve">
IF($A$4&lt;=12,SUMIFS('ON Data'!AN:AN,'ON Data'!$D:$D,$A$4,'ON Data'!$E:$E,12),SUMIFS('ON Data'!AN:AN,'ON Data'!$E:$E,12))</f>
        <v>0</v>
      </c>
      <c r="N21" s="466"/>
    </row>
    <row r="22" spans="1:14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F22" si="3" xml:space="preserve">
IF(OR(C21="",C21=0),"",C20/C21)</f>
        <v/>
      </c>
      <c r="D22" s="287" t="str">
        <f t="shared" si="3"/>
        <v/>
      </c>
      <c r="E22" s="287" t="str">
        <f t="shared" si="3"/>
        <v/>
      </c>
      <c r="F22" s="287" t="str">
        <f t="shared" si="3"/>
        <v/>
      </c>
      <c r="G22" s="287" t="str">
        <f t="shared" ref="G22:J22" si="4" xml:space="preserve">
IF(OR(G21="",G21=0),"",G20/G21)</f>
        <v/>
      </c>
      <c r="H22" s="287" t="str">
        <f t="shared" si="4"/>
        <v/>
      </c>
      <c r="I22" s="287" t="str">
        <f t="shared" si="4"/>
        <v/>
      </c>
      <c r="J22" s="287" t="str">
        <f t="shared" si="4"/>
        <v/>
      </c>
      <c r="N22" s="466"/>
    </row>
    <row r="23" spans="1:14" ht="15" hidden="1" outlineLevel="1" thickBot="1" x14ac:dyDescent="0.35">
      <c r="A23" s="217" t="s">
        <v>54</v>
      </c>
      <c r="B23" s="232">
        <f xml:space="preserve">
IF(B21="","",B20-B21)</f>
        <v>3185166</v>
      </c>
      <c r="C23" s="233">
        <f t="shared" ref="C23:F23" si="5" xml:space="preserve">
IF(C21="","",C20-C21)</f>
        <v>39220</v>
      </c>
      <c r="D23" s="234">
        <f t="shared" si="5"/>
        <v>92486</v>
      </c>
      <c r="E23" s="234">
        <f t="shared" si="5"/>
        <v>239728</v>
      </c>
      <c r="F23" s="234">
        <f t="shared" si="5"/>
        <v>1348475</v>
      </c>
      <c r="G23" s="234">
        <f t="shared" ref="G23:J23" si="6" xml:space="preserve">
IF(G21="","",G20-G21)</f>
        <v>0</v>
      </c>
      <c r="H23" s="234">
        <f t="shared" si="6"/>
        <v>811754</v>
      </c>
      <c r="I23" s="234">
        <f t="shared" si="6"/>
        <v>54977</v>
      </c>
      <c r="J23" s="234">
        <f t="shared" si="6"/>
        <v>28502</v>
      </c>
      <c r="N23" s="466"/>
    </row>
    <row r="24" spans="1:14" x14ac:dyDescent="0.3">
      <c r="A24" s="211" t="s">
        <v>158</v>
      </c>
      <c r="B24" s="258" t="s">
        <v>3</v>
      </c>
      <c r="C24" s="467" t="s">
        <v>169</v>
      </c>
      <c r="D24" s="437"/>
      <c r="E24" s="438"/>
      <c r="F24" s="439"/>
      <c r="G24" s="438" t="s">
        <v>170</v>
      </c>
      <c r="H24" s="440"/>
      <c r="I24" s="440"/>
      <c r="J24" s="440"/>
      <c r="K24" s="440"/>
      <c r="L24" s="440"/>
      <c r="M24" s="462" t="s">
        <v>171</v>
      </c>
      <c r="N24" s="466"/>
    </row>
    <row r="25" spans="1:14" x14ac:dyDescent="0.3">
      <c r="A25" s="212" t="s">
        <v>59</v>
      </c>
      <c r="B25" s="229">
        <f xml:space="preserve">
SUM(C25:M25)</f>
        <v>1450</v>
      </c>
      <c r="C25" s="468">
        <f xml:space="preserve">
IF($A$4&lt;=12,SUMIFS('ON Data'!J:J,'ON Data'!$D:$D,$A$4,'ON Data'!$E:$E,10),SUMIFS('ON Data'!J:J,'ON Data'!$E:$E,10))</f>
        <v>0</v>
      </c>
      <c r="D25" s="441"/>
      <c r="E25" s="442"/>
      <c r="F25" s="443"/>
      <c r="G25" s="442">
        <f xml:space="preserve">
IF($A$4&lt;=12,SUMIFS('ON Data'!O:O,'ON Data'!$D:$D,$A$4,'ON Data'!$E:$E,10),SUMIFS('ON Data'!O:O,'ON Data'!$E:$E,10))</f>
        <v>1450</v>
      </c>
      <c r="H25" s="443"/>
      <c r="I25" s="443"/>
      <c r="J25" s="443"/>
      <c r="K25" s="443"/>
      <c r="L25" s="443"/>
      <c r="M25" s="463">
        <f xml:space="preserve">
IF($A$4&lt;=12,SUMIFS('ON Data'!AW:AW,'ON Data'!$D:$D,$A$4,'ON Data'!$E:$E,10),SUMIFS('ON Data'!AW:AW,'ON Data'!$E:$E,10))</f>
        <v>0</v>
      </c>
      <c r="N25" s="466"/>
    </row>
    <row r="26" spans="1:14" x14ac:dyDescent="0.3">
      <c r="A26" s="218" t="s">
        <v>168</v>
      </c>
      <c r="B26" s="238">
        <f xml:space="preserve">
SUM(C26:M26)</f>
        <v>18321.075255548014</v>
      </c>
      <c r="C26" s="468">
        <f xml:space="preserve">
IF($A$4&lt;=12,SUMIFS('ON Data'!J:J,'ON Data'!$D:$D,$A$4,'ON Data'!$E:$E,11),SUMIFS('ON Data'!J:J,'ON Data'!$E:$E,11))</f>
        <v>9321.0752555480121</v>
      </c>
      <c r="D26" s="441"/>
      <c r="E26" s="442"/>
      <c r="F26" s="443"/>
      <c r="G26" s="444">
        <f xml:space="preserve">
IF($A$4&lt;=12,SUMIFS('ON Data'!O:O,'ON Data'!$D:$D,$A$4,'ON Data'!$E:$E,11),SUMIFS('ON Data'!O:O,'ON Data'!$E:$E,11))</f>
        <v>9000</v>
      </c>
      <c r="H26" s="445"/>
      <c r="I26" s="445"/>
      <c r="J26" s="445"/>
      <c r="K26" s="445"/>
      <c r="L26" s="445"/>
      <c r="M26" s="463">
        <f xml:space="preserve">
IF($A$4&lt;=12,SUMIFS('ON Data'!AW:AW,'ON Data'!$D:$D,$A$4,'ON Data'!$E:$E,11),SUMIFS('ON Data'!AW:AW,'ON Data'!$E:$E,11))</f>
        <v>0</v>
      </c>
      <c r="N26" s="466"/>
    </row>
    <row r="27" spans="1:14" x14ac:dyDescent="0.3">
      <c r="A27" s="218" t="s">
        <v>61</v>
      </c>
      <c r="B27" s="259">
        <f xml:space="preserve">
IF(B26=0,0,B25/B26)</f>
        <v>7.9143826428031777E-2</v>
      </c>
      <c r="C27" s="469">
        <f xml:space="preserve">
IF(C26=0,0,C25/C26)</f>
        <v>0</v>
      </c>
      <c r="D27" s="446"/>
      <c r="E27" s="447"/>
      <c r="F27" s="443"/>
      <c r="G27" s="447">
        <f xml:space="preserve">
IF(G26=0,0,G25/G26)</f>
        <v>0.16111111111111112</v>
      </c>
      <c r="H27" s="443"/>
      <c r="I27" s="443"/>
      <c r="J27" s="443"/>
      <c r="K27" s="443"/>
      <c r="L27" s="443"/>
      <c r="M27" s="464">
        <f xml:space="preserve">
IF(M26=0,0,M25/M26)</f>
        <v>0</v>
      </c>
      <c r="N27" s="466"/>
    </row>
    <row r="28" spans="1:14" ht="15" thickBot="1" x14ac:dyDescent="0.35">
      <c r="A28" s="218" t="s">
        <v>167</v>
      </c>
      <c r="B28" s="238">
        <f xml:space="preserve">
SUM(C28:M28)</f>
        <v>16871.075255548014</v>
      </c>
      <c r="C28" s="470">
        <f xml:space="preserve">
C26-C25</f>
        <v>9321.0752555480121</v>
      </c>
      <c r="D28" s="448"/>
      <c r="E28" s="449"/>
      <c r="F28" s="450"/>
      <c r="G28" s="449">
        <f xml:space="preserve">
G26-G25</f>
        <v>7550</v>
      </c>
      <c r="H28" s="450"/>
      <c r="I28" s="450"/>
      <c r="J28" s="450"/>
      <c r="K28" s="450"/>
      <c r="L28" s="450"/>
      <c r="M28" s="465">
        <f xml:space="preserve">
M26-M25</f>
        <v>0</v>
      </c>
      <c r="N28" s="466"/>
    </row>
    <row r="29" spans="1:14" x14ac:dyDescent="0.3">
      <c r="A29" s="219"/>
      <c r="B29" s="219"/>
      <c r="C29" s="220"/>
      <c r="D29" s="219"/>
      <c r="E29" s="220"/>
      <c r="F29" s="220"/>
      <c r="G29" s="220"/>
      <c r="H29" s="220"/>
      <c r="I29" s="220"/>
      <c r="J29" s="219"/>
    </row>
    <row r="30" spans="1:14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24"/>
    </row>
    <row r="31" spans="1:14" x14ac:dyDescent="0.3">
      <c r="A31" s="89" t="s">
        <v>165</v>
      </c>
      <c r="B31" s="105"/>
      <c r="C31" s="105"/>
      <c r="D31" s="105"/>
      <c r="E31" s="105"/>
      <c r="F31" s="105"/>
      <c r="G31" s="105"/>
      <c r="H31" s="105"/>
      <c r="I31" s="105"/>
      <c r="J31" s="124"/>
    </row>
    <row r="32" spans="1:14" ht="14.4" customHeight="1" x14ac:dyDescent="0.3">
      <c r="A32" s="255" t="s">
        <v>162</v>
      </c>
      <c r="B32" s="256"/>
      <c r="C32" s="256"/>
      <c r="D32" s="256"/>
      <c r="E32" s="256"/>
      <c r="F32" s="256"/>
      <c r="G32" s="256"/>
      <c r="H32" s="256"/>
      <c r="I32" s="256"/>
    </row>
    <row r="33" spans="1:1" x14ac:dyDescent="0.3">
      <c r="A33" s="257" t="s">
        <v>198</v>
      </c>
    </row>
    <row r="34" spans="1:1" x14ac:dyDescent="0.3">
      <c r="A34" s="257" t="s">
        <v>199</v>
      </c>
    </row>
    <row r="35" spans="1:1" x14ac:dyDescent="0.3">
      <c r="A35" s="257" t="s">
        <v>200</v>
      </c>
    </row>
    <row r="36" spans="1:1" x14ac:dyDescent="0.3">
      <c r="A36" s="257" t="s">
        <v>172</v>
      </c>
    </row>
  </sheetData>
  <mergeCells count="12">
    <mergeCell ref="B3:B4"/>
    <mergeCell ref="A1:M1"/>
    <mergeCell ref="C27:F27"/>
    <mergeCell ref="C28:F28"/>
    <mergeCell ref="G27:L27"/>
    <mergeCell ref="G28:L28"/>
    <mergeCell ref="C24:F24"/>
    <mergeCell ref="C25:F25"/>
    <mergeCell ref="C26:F26"/>
    <mergeCell ref="G24:L24"/>
    <mergeCell ref="G25:L25"/>
    <mergeCell ref="G26:L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J22">
    <cfRule type="cellIs" dxfId="6" priority="6" operator="greaterThan">
      <formula>1</formula>
    </cfRule>
  </conditionalFormatting>
  <conditionalFormatting sqref="B23:J23">
    <cfRule type="cellIs" dxfId="5" priority="5" operator="greaterThan">
      <formula>0</formula>
    </cfRule>
  </conditionalFormatting>
  <conditionalFormatting sqref="M27">
    <cfRule type="cellIs" dxfId="4" priority="4" operator="greaterThan">
      <formula>1</formula>
    </cfRule>
  </conditionalFormatting>
  <conditionalFormatting sqref="M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0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9" x14ac:dyDescent="0.3">
      <c r="A1" s="198" t="s">
        <v>588</v>
      </c>
    </row>
    <row r="2" spans="1:49" x14ac:dyDescent="0.3">
      <c r="A2" s="202" t="s">
        <v>222</v>
      </c>
    </row>
    <row r="3" spans="1:49" x14ac:dyDescent="0.3">
      <c r="A3" s="198" t="s">
        <v>133</v>
      </c>
      <c r="B3" s="223">
        <v>2016</v>
      </c>
      <c r="D3" s="199">
        <f>MAX(D5:D1048576)</f>
        <v>2</v>
      </c>
      <c r="F3" s="199">
        <f>SUMIF($E5:$E1048576,"&lt;10",F5:F1048576)</f>
        <v>3241938.3</v>
      </c>
      <c r="G3" s="199">
        <f t="shared" ref="G3:AW3" si="0">SUMIF($E5:$E1048576,"&lt;10",G5:G1048576)</f>
        <v>39240</v>
      </c>
      <c r="H3" s="199">
        <f t="shared" si="0"/>
        <v>0</v>
      </c>
      <c r="I3" s="199">
        <f t="shared" si="0"/>
        <v>92917</v>
      </c>
      <c r="J3" s="199">
        <f t="shared" si="0"/>
        <v>240610.59999999998</v>
      </c>
      <c r="K3" s="199">
        <f t="shared" si="0"/>
        <v>1351466.2999999998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844504.4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0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0</v>
      </c>
      <c r="AI3" s="199">
        <f t="shared" si="0"/>
        <v>58291</v>
      </c>
      <c r="AJ3" s="199">
        <f t="shared" si="0"/>
        <v>0</v>
      </c>
      <c r="AK3" s="199">
        <f t="shared" si="0"/>
        <v>0</v>
      </c>
      <c r="AL3" s="199">
        <f t="shared" si="0"/>
        <v>0</v>
      </c>
      <c r="AM3" s="199">
        <f t="shared" si="0"/>
        <v>0</v>
      </c>
      <c r="AN3" s="199">
        <f t="shared" si="0"/>
        <v>28808</v>
      </c>
      <c r="AO3" s="199">
        <f t="shared" si="0"/>
        <v>0</v>
      </c>
      <c r="AP3" s="199">
        <f t="shared" si="0"/>
        <v>0</v>
      </c>
      <c r="AQ3" s="199">
        <f t="shared" si="0"/>
        <v>0</v>
      </c>
      <c r="AR3" s="199">
        <f t="shared" si="0"/>
        <v>177883</v>
      </c>
      <c r="AS3" s="199">
        <f t="shared" si="0"/>
        <v>0</v>
      </c>
      <c r="AT3" s="199">
        <f t="shared" si="0"/>
        <v>0</v>
      </c>
      <c r="AU3" s="199">
        <f t="shared" si="0"/>
        <v>221872</v>
      </c>
      <c r="AV3" s="199">
        <f t="shared" si="0"/>
        <v>0</v>
      </c>
      <c r="AW3" s="199">
        <f t="shared" si="0"/>
        <v>186346</v>
      </c>
    </row>
    <row r="4" spans="1:49" x14ac:dyDescent="0.3">
      <c r="A4" s="198" t="s">
        <v>134</v>
      </c>
      <c r="B4" s="223">
        <v>1</v>
      </c>
      <c r="C4" s="200" t="s">
        <v>5</v>
      </c>
      <c r="D4" s="201" t="s">
        <v>53</v>
      </c>
      <c r="E4" s="201" t="s">
        <v>132</v>
      </c>
      <c r="F4" s="201" t="s">
        <v>3</v>
      </c>
      <c r="G4" s="201">
        <v>0</v>
      </c>
      <c r="H4" s="201">
        <v>25</v>
      </c>
      <c r="I4" s="201">
        <v>99</v>
      </c>
      <c r="J4" s="201">
        <v>100</v>
      </c>
      <c r="K4" s="201">
        <v>101</v>
      </c>
      <c r="L4" s="201">
        <v>102</v>
      </c>
      <c r="M4" s="201">
        <v>103</v>
      </c>
      <c r="N4" s="201">
        <v>203</v>
      </c>
      <c r="O4" s="201">
        <v>302</v>
      </c>
      <c r="P4" s="201">
        <v>303</v>
      </c>
      <c r="Q4" s="201">
        <v>304</v>
      </c>
      <c r="R4" s="201">
        <v>305</v>
      </c>
      <c r="S4" s="201">
        <v>306</v>
      </c>
      <c r="T4" s="201">
        <v>407</v>
      </c>
      <c r="U4" s="201">
        <v>408</v>
      </c>
      <c r="V4" s="201">
        <v>409</v>
      </c>
      <c r="W4" s="201">
        <v>410</v>
      </c>
      <c r="X4" s="201">
        <v>415</v>
      </c>
      <c r="Y4" s="201">
        <v>416</v>
      </c>
      <c r="Z4" s="201">
        <v>418</v>
      </c>
      <c r="AA4" s="201">
        <v>419</v>
      </c>
      <c r="AB4" s="201">
        <v>420</v>
      </c>
      <c r="AC4" s="201">
        <v>421</v>
      </c>
      <c r="AD4" s="201">
        <v>520</v>
      </c>
      <c r="AE4" s="201">
        <v>521</v>
      </c>
      <c r="AF4" s="201">
        <v>522</v>
      </c>
      <c r="AG4" s="201">
        <v>523</v>
      </c>
      <c r="AH4" s="201">
        <v>524</v>
      </c>
      <c r="AI4" s="201">
        <v>525</v>
      </c>
      <c r="AJ4" s="201">
        <v>526</v>
      </c>
      <c r="AK4" s="201">
        <v>527</v>
      </c>
      <c r="AL4" s="201">
        <v>528</v>
      </c>
      <c r="AM4" s="201">
        <v>629</v>
      </c>
      <c r="AN4" s="201">
        <v>630</v>
      </c>
      <c r="AO4" s="201">
        <v>636</v>
      </c>
      <c r="AP4" s="201">
        <v>637</v>
      </c>
      <c r="AQ4" s="201">
        <v>640</v>
      </c>
      <c r="AR4" s="201">
        <v>642</v>
      </c>
      <c r="AS4" s="201">
        <v>743</v>
      </c>
      <c r="AT4" s="201">
        <v>745</v>
      </c>
      <c r="AU4" s="201">
        <v>746</v>
      </c>
      <c r="AV4" s="201">
        <v>747</v>
      </c>
      <c r="AW4" s="201">
        <v>930</v>
      </c>
    </row>
    <row r="5" spans="1:49" x14ac:dyDescent="0.3">
      <c r="A5" s="198" t="s">
        <v>135</v>
      </c>
      <c r="B5" s="223">
        <v>2</v>
      </c>
      <c r="C5" s="198">
        <v>37</v>
      </c>
      <c r="D5" s="198">
        <v>1</v>
      </c>
      <c r="E5" s="198">
        <v>1</v>
      </c>
      <c r="F5" s="198">
        <v>43.1</v>
      </c>
      <c r="G5" s="198">
        <v>0</v>
      </c>
      <c r="H5" s="198">
        <v>0</v>
      </c>
      <c r="I5" s="198">
        <v>1.5</v>
      </c>
      <c r="J5" s="198">
        <v>2.9</v>
      </c>
      <c r="K5" s="198">
        <v>9.3000000000000007</v>
      </c>
      <c r="L5" s="198">
        <v>0</v>
      </c>
      <c r="M5" s="198">
        <v>0</v>
      </c>
      <c r="N5" s="198">
        <v>0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15.3</v>
      </c>
      <c r="W5" s="198">
        <v>0</v>
      </c>
      <c r="X5" s="198">
        <v>0</v>
      </c>
      <c r="Y5" s="198">
        <v>0</v>
      </c>
      <c r="Z5" s="198">
        <v>0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1</v>
      </c>
      <c r="AJ5" s="198">
        <v>0</v>
      </c>
      <c r="AK5" s="198">
        <v>0</v>
      </c>
      <c r="AL5" s="198">
        <v>0</v>
      </c>
      <c r="AM5" s="198">
        <v>0</v>
      </c>
      <c r="AN5" s="198">
        <v>1</v>
      </c>
      <c r="AO5" s="198">
        <v>0</v>
      </c>
      <c r="AP5" s="198">
        <v>0</v>
      </c>
      <c r="AQ5" s="198">
        <v>0</v>
      </c>
      <c r="AR5" s="198">
        <v>5</v>
      </c>
      <c r="AS5" s="198">
        <v>0</v>
      </c>
      <c r="AT5" s="198">
        <v>0</v>
      </c>
      <c r="AU5" s="198">
        <v>3.1</v>
      </c>
      <c r="AV5" s="198">
        <v>0</v>
      </c>
      <c r="AW5" s="198">
        <v>4</v>
      </c>
    </row>
    <row r="6" spans="1:49" x14ac:dyDescent="0.3">
      <c r="A6" s="198" t="s">
        <v>136</v>
      </c>
      <c r="B6" s="223">
        <v>3</v>
      </c>
      <c r="C6" s="198">
        <v>37</v>
      </c>
      <c r="D6" s="198">
        <v>1</v>
      </c>
      <c r="E6" s="198">
        <v>2</v>
      </c>
      <c r="F6" s="198">
        <v>6030</v>
      </c>
      <c r="G6" s="198">
        <v>0</v>
      </c>
      <c r="H6" s="198">
        <v>0</v>
      </c>
      <c r="I6" s="198">
        <v>228</v>
      </c>
      <c r="J6" s="198">
        <v>390.4</v>
      </c>
      <c r="K6" s="198">
        <v>1424.4</v>
      </c>
      <c r="L6" s="198">
        <v>0</v>
      </c>
      <c r="M6" s="198">
        <v>0</v>
      </c>
      <c r="N6" s="198">
        <v>0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1982.4</v>
      </c>
      <c r="W6" s="198">
        <v>0</v>
      </c>
      <c r="X6" s="198">
        <v>0</v>
      </c>
      <c r="Y6" s="198">
        <v>0</v>
      </c>
      <c r="Z6" s="198">
        <v>0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168</v>
      </c>
      <c r="AJ6" s="198">
        <v>0</v>
      </c>
      <c r="AK6" s="198">
        <v>0</v>
      </c>
      <c r="AL6" s="198">
        <v>0</v>
      </c>
      <c r="AM6" s="198">
        <v>0</v>
      </c>
      <c r="AN6" s="198">
        <v>168</v>
      </c>
      <c r="AO6" s="198">
        <v>0</v>
      </c>
      <c r="AP6" s="198">
        <v>0</v>
      </c>
      <c r="AQ6" s="198">
        <v>0</v>
      </c>
      <c r="AR6" s="198">
        <v>604</v>
      </c>
      <c r="AS6" s="198">
        <v>0</v>
      </c>
      <c r="AT6" s="198">
        <v>0</v>
      </c>
      <c r="AU6" s="198">
        <v>480.8</v>
      </c>
      <c r="AV6" s="198">
        <v>0</v>
      </c>
      <c r="AW6" s="198">
        <v>584</v>
      </c>
    </row>
    <row r="7" spans="1:49" x14ac:dyDescent="0.3">
      <c r="A7" s="198" t="s">
        <v>137</v>
      </c>
      <c r="B7" s="223">
        <v>4</v>
      </c>
      <c r="C7" s="198">
        <v>37</v>
      </c>
      <c r="D7" s="198">
        <v>1</v>
      </c>
      <c r="E7" s="198">
        <v>3</v>
      </c>
      <c r="F7" s="198">
        <v>5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5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  <c r="AP7" s="198">
        <v>0</v>
      </c>
      <c r="AQ7" s="198">
        <v>0</v>
      </c>
      <c r="AR7" s="198">
        <v>0</v>
      </c>
      <c r="AS7" s="198">
        <v>0</v>
      </c>
      <c r="AT7" s="198">
        <v>0</v>
      </c>
      <c r="AU7" s="198">
        <v>0</v>
      </c>
      <c r="AV7" s="198">
        <v>0</v>
      </c>
      <c r="AW7" s="198">
        <v>0</v>
      </c>
    </row>
    <row r="8" spans="1:49" x14ac:dyDescent="0.3">
      <c r="A8" s="198" t="s">
        <v>138</v>
      </c>
      <c r="B8" s="223">
        <v>5</v>
      </c>
      <c r="C8" s="198">
        <v>37</v>
      </c>
      <c r="D8" s="198">
        <v>1</v>
      </c>
      <c r="E8" s="198">
        <v>4</v>
      </c>
      <c r="F8" s="198">
        <v>6</v>
      </c>
      <c r="G8" s="198">
        <v>0</v>
      </c>
      <c r="H8" s="198">
        <v>0</v>
      </c>
      <c r="I8" s="198">
        <v>0</v>
      </c>
      <c r="J8" s="198">
        <v>0</v>
      </c>
      <c r="K8" s="198">
        <v>6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  <c r="AP8" s="198">
        <v>0</v>
      </c>
      <c r="AQ8" s="198">
        <v>0</v>
      </c>
      <c r="AR8" s="198">
        <v>0</v>
      </c>
      <c r="AS8" s="198">
        <v>0</v>
      </c>
      <c r="AT8" s="198">
        <v>0</v>
      </c>
      <c r="AU8" s="198">
        <v>0</v>
      </c>
      <c r="AV8" s="198">
        <v>0</v>
      </c>
      <c r="AW8" s="198">
        <v>0</v>
      </c>
    </row>
    <row r="9" spans="1:49" x14ac:dyDescent="0.3">
      <c r="A9" s="198" t="s">
        <v>139</v>
      </c>
      <c r="B9" s="223">
        <v>6</v>
      </c>
      <c r="C9" s="198">
        <v>37</v>
      </c>
      <c r="D9" s="198">
        <v>1</v>
      </c>
      <c r="E9" s="198">
        <v>5</v>
      </c>
      <c r="F9" s="198">
        <v>10</v>
      </c>
      <c r="G9" s="198">
        <v>10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  <c r="AP9" s="198">
        <v>0</v>
      </c>
      <c r="AQ9" s="198">
        <v>0</v>
      </c>
      <c r="AR9" s="198">
        <v>0</v>
      </c>
      <c r="AS9" s="198">
        <v>0</v>
      </c>
      <c r="AT9" s="198">
        <v>0</v>
      </c>
      <c r="AU9" s="198">
        <v>0</v>
      </c>
      <c r="AV9" s="198">
        <v>0</v>
      </c>
      <c r="AW9" s="198">
        <v>0</v>
      </c>
    </row>
    <row r="10" spans="1:49" x14ac:dyDescent="0.3">
      <c r="A10" s="198" t="s">
        <v>140</v>
      </c>
      <c r="B10" s="223">
        <v>7</v>
      </c>
      <c r="C10" s="198">
        <v>37</v>
      </c>
      <c r="D10" s="198">
        <v>1</v>
      </c>
      <c r="E10" s="198">
        <v>6</v>
      </c>
      <c r="F10" s="198">
        <v>1567252</v>
      </c>
      <c r="G10" s="198">
        <v>1210</v>
      </c>
      <c r="H10" s="198">
        <v>0</v>
      </c>
      <c r="I10" s="198">
        <v>41281</v>
      </c>
      <c r="J10" s="198">
        <v>116477</v>
      </c>
      <c r="K10" s="198">
        <v>676095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406054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25760</v>
      </c>
      <c r="AJ10" s="198">
        <v>0</v>
      </c>
      <c r="AK10" s="198">
        <v>0</v>
      </c>
      <c r="AL10" s="198">
        <v>0</v>
      </c>
      <c r="AM10" s="198">
        <v>0</v>
      </c>
      <c r="AN10" s="198">
        <v>14390</v>
      </c>
      <c r="AO10" s="198">
        <v>0</v>
      </c>
      <c r="AP10" s="198">
        <v>0</v>
      </c>
      <c r="AQ10" s="198">
        <v>0</v>
      </c>
      <c r="AR10" s="198">
        <v>81858</v>
      </c>
      <c r="AS10" s="198">
        <v>0</v>
      </c>
      <c r="AT10" s="198">
        <v>0</v>
      </c>
      <c r="AU10" s="198">
        <v>111205</v>
      </c>
      <c r="AV10" s="198">
        <v>0</v>
      </c>
      <c r="AW10" s="198">
        <v>92922</v>
      </c>
    </row>
    <row r="11" spans="1:49" x14ac:dyDescent="0.3">
      <c r="A11" s="198" t="s">
        <v>141</v>
      </c>
      <c r="B11" s="223">
        <v>8</v>
      </c>
      <c r="C11" s="198">
        <v>37</v>
      </c>
      <c r="D11" s="198">
        <v>1</v>
      </c>
      <c r="E11" s="198">
        <v>9</v>
      </c>
      <c r="F11" s="198">
        <v>21654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15458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8">
        <v>0</v>
      </c>
      <c r="AQ11" s="198">
        <v>0</v>
      </c>
      <c r="AR11" s="198">
        <v>6196</v>
      </c>
      <c r="AS11" s="198">
        <v>0</v>
      </c>
      <c r="AT11" s="198">
        <v>0</v>
      </c>
      <c r="AU11" s="198">
        <v>0</v>
      </c>
      <c r="AV11" s="198">
        <v>0</v>
      </c>
      <c r="AW11" s="198">
        <v>0</v>
      </c>
    </row>
    <row r="12" spans="1:49" x14ac:dyDescent="0.3">
      <c r="A12" s="198" t="s">
        <v>142</v>
      </c>
      <c r="B12" s="223">
        <v>9</v>
      </c>
      <c r="C12" s="198">
        <v>37</v>
      </c>
      <c r="D12" s="198">
        <v>1</v>
      </c>
      <c r="E12" s="198">
        <v>11</v>
      </c>
      <c r="F12" s="198">
        <v>9160.537627774007</v>
      </c>
      <c r="G12" s="198">
        <v>0</v>
      </c>
      <c r="H12" s="198">
        <v>0</v>
      </c>
      <c r="I12" s="198">
        <v>0</v>
      </c>
      <c r="J12" s="198">
        <v>4660.5376277740061</v>
      </c>
      <c r="K12" s="198">
        <v>0</v>
      </c>
      <c r="L12" s="198">
        <v>0</v>
      </c>
      <c r="M12" s="198">
        <v>0</v>
      </c>
      <c r="N12" s="198">
        <v>0</v>
      </c>
      <c r="O12" s="198">
        <v>4500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  <c r="AT12" s="198">
        <v>0</v>
      </c>
      <c r="AU12" s="198">
        <v>0</v>
      </c>
      <c r="AV12" s="198">
        <v>0</v>
      </c>
      <c r="AW12" s="198">
        <v>0</v>
      </c>
    </row>
    <row r="13" spans="1:49" x14ac:dyDescent="0.3">
      <c r="A13" s="198" t="s">
        <v>143</v>
      </c>
      <c r="B13" s="223">
        <v>10</v>
      </c>
      <c r="C13" s="198">
        <v>37</v>
      </c>
      <c r="D13" s="198">
        <v>2</v>
      </c>
      <c r="E13" s="198">
        <v>1</v>
      </c>
      <c r="F13" s="198">
        <v>43.4</v>
      </c>
      <c r="G13" s="198">
        <v>0</v>
      </c>
      <c r="H13" s="198">
        <v>0</v>
      </c>
      <c r="I13" s="198">
        <v>1.5</v>
      </c>
      <c r="J13" s="198">
        <v>2.9</v>
      </c>
      <c r="K13" s="198">
        <v>9.6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15.3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1</v>
      </c>
      <c r="AJ13" s="198">
        <v>0</v>
      </c>
      <c r="AK13" s="198">
        <v>0</v>
      </c>
      <c r="AL13" s="198">
        <v>0</v>
      </c>
      <c r="AM13" s="198">
        <v>0</v>
      </c>
      <c r="AN13" s="198">
        <v>1</v>
      </c>
      <c r="AO13" s="198">
        <v>0</v>
      </c>
      <c r="AP13" s="198">
        <v>0</v>
      </c>
      <c r="AQ13" s="198">
        <v>0</v>
      </c>
      <c r="AR13" s="198">
        <v>5</v>
      </c>
      <c r="AS13" s="198">
        <v>0</v>
      </c>
      <c r="AT13" s="198">
        <v>0</v>
      </c>
      <c r="AU13" s="198">
        <v>3.1</v>
      </c>
      <c r="AV13" s="198">
        <v>0</v>
      </c>
      <c r="AW13" s="198">
        <v>4</v>
      </c>
    </row>
    <row r="14" spans="1:49" x14ac:dyDescent="0.3">
      <c r="A14" s="198" t="s">
        <v>144</v>
      </c>
      <c r="B14" s="223">
        <v>11</v>
      </c>
      <c r="C14" s="198">
        <v>37</v>
      </c>
      <c r="D14" s="198">
        <v>2</v>
      </c>
      <c r="E14" s="198">
        <v>2</v>
      </c>
      <c r="F14" s="198">
        <v>6194.8</v>
      </c>
      <c r="G14" s="198">
        <v>0</v>
      </c>
      <c r="H14" s="198">
        <v>0</v>
      </c>
      <c r="I14" s="198">
        <v>200</v>
      </c>
      <c r="J14" s="198">
        <v>486.4</v>
      </c>
      <c r="K14" s="198">
        <v>1538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2010.4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144</v>
      </c>
      <c r="AJ14" s="198">
        <v>0</v>
      </c>
      <c r="AK14" s="198">
        <v>0</v>
      </c>
      <c r="AL14" s="198">
        <v>0</v>
      </c>
      <c r="AM14" s="198">
        <v>0</v>
      </c>
      <c r="AN14" s="198">
        <v>136</v>
      </c>
      <c r="AO14" s="198">
        <v>0</v>
      </c>
      <c r="AP14" s="198">
        <v>0</v>
      </c>
      <c r="AQ14" s="198">
        <v>0</v>
      </c>
      <c r="AR14" s="198">
        <v>628</v>
      </c>
      <c r="AS14" s="198">
        <v>0</v>
      </c>
      <c r="AT14" s="198">
        <v>0</v>
      </c>
      <c r="AU14" s="198">
        <v>436</v>
      </c>
      <c r="AV14" s="198">
        <v>0</v>
      </c>
      <c r="AW14" s="198">
        <v>616</v>
      </c>
    </row>
    <row r="15" spans="1:49" x14ac:dyDescent="0.3">
      <c r="A15" s="198" t="s">
        <v>145</v>
      </c>
      <c r="B15" s="223">
        <v>12</v>
      </c>
      <c r="C15" s="198">
        <v>37</v>
      </c>
      <c r="D15" s="198">
        <v>2</v>
      </c>
      <c r="E15" s="198">
        <v>4</v>
      </c>
      <c r="F15" s="198">
        <v>4</v>
      </c>
      <c r="G15" s="198">
        <v>0</v>
      </c>
      <c r="H15" s="198">
        <v>0</v>
      </c>
      <c r="I15" s="198">
        <v>0</v>
      </c>
      <c r="J15" s="198">
        <v>0</v>
      </c>
      <c r="K15" s="198">
        <v>4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0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  <c r="AP15" s="198">
        <v>0</v>
      </c>
      <c r="AQ15" s="198">
        <v>0</v>
      </c>
      <c r="AR15" s="198">
        <v>0</v>
      </c>
      <c r="AS15" s="198">
        <v>0</v>
      </c>
      <c r="AT15" s="198">
        <v>0</v>
      </c>
      <c r="AU15" s="198">
        <v>0</v>
      </c>
      <c r="AV15" s="198">
        <v>0</v>
      </c>
      <c r="AW15" s="198">
        <v>0</v>
      </c>
    </row>
    <row r="16" spans="1:49" x14ac:dyDescent="0.3">
      <c r="A16" s="198" t="s">
        <v>133</v>
      </c>
      <c r="B16" s="223">
        <v>2016</v>
      </c>
      <c r="C16" s="198">
        <v>37</v>
      </c>
      <c r="D16" s="198">
        <v>2</v>
      </c>
      <c r="E16" s="198">
        <v>5</v>
      </c>
      <c r="F16" s="198">
        <v>10</v>
      </c>
      <c r="G16" s="198">
        <v>10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0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</row>
    <row r="17" spans="3:49" x14ac:dyDescent="0.3">
      <c r="C17" s="198">
        <v>37</v>
      </c>
      <c r="D17" s="198">
        <v>2</v>
      </c>
      <c r="E17" s="198">
        <v>6</v>
      </c>
      <c r="F17" s="198">
        <v>1617914</v>
      </c>
      <c r="G17" s="198">
        <v>38010</v>
      </c>
      <c r="H17" s="198">
        <v>0</v>
      </c>
      <c r="I17" s="198">
        <v>51205</v>
      </c>
      <c r="J17" s="198">
        <v>123251</v>
      </c>
      <c r="K17" s="198">
        <v>672380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405700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29217</v>
      </c>
      <c r="AJ17" s="198">
        <v>0</v>
      </c>
      <c r="AK17" s="198">
        <v>0</v>
      </c>
      <c r="AL17" s="198">
        <v>0</v>
      </c>
      <c r="AM17" s="198">
        <v>0</v>
      </c>
      <c r="AN17" s="198">
        <v>14112</v>
      </c>
      <c r="AO17" s="198">
        <v>0</v>
      </c>
      <c r="AP17" s="198">
        <v>0</v>
      </c>
      <c r="AQ17" s="198">
        <v>0</v>
      </c>
      <c r="AR17" s="198">
        <v>82079</v>
      </c>
      <c r="AS17" s="198">
        <v>0</v>
      </c>
      <c r="AT17" s="198">
        <v>0</v>
      </c>
      <c r="AU17" s="198">
        <v>109744</v>
      </c>
      <c r="AV17" s="198">
        <v>0</v>
      </c>
      <c r="AW17" s="198">
        <v>92216</v>
      </c>
    </row>
    <row r="18" spans="3:49" x14ac:dyDescent="0.3">
      <c r="C18" s="198">
        <v>37</v>
      </c>
      <c r="D18" s="198">
        <v>2</v>
      </c>
      <c r="E18" s="198">
        <v>9</v>
      </c>
      <c r="F18" s="198">
        <v>22772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13264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3000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  <c r="AP18" s="198">
        <v>0</v>
      </c>
      <c r="AQ18" s="198">
        <v>0</v>
      </c>
      <c r="AR18" s="198">
        <v>6508</v>
      </c>
      <c r="AS18" s="198">
        <v>0</v>
      </c>
      <c r="AT18" s="198">
        <v>0</v>
      </c>
      <c r="AU18" s="198">
        <v>0</v>
      </c>
      <c r="AV18" s="198">
        <v>0</v>
      </c>
      <c r="AW18" s="198">
        <v>0</v>
      </c>
    </row>
    <row r="19" spans="3:49" x14ac:dyDescent="0.3">
      <c r="C19" s="198">
        <v>37</v>
      </c>
      <c r="D19" s="198">
        <v>2</v>
      </c>
      <c r="E19" s="198">
        <v>10</v>
      </c>
      <c r="F19" s="198">
        <v>1450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1450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0</v>
      </c>
      <c r="AR19" s="198">
        <v>0</v>
      </c>
      <c r="AS19" s="198">
        <v>0</v>
      </c>
      <c r="AT19" s="198">
        <v>0</v>
      </c>
      <c r="AU19" s="198">
        <v>0</v>
      </c>
      <c r="AV19" s="198">
        <v>0</v>
      </c>
      <c r="AW19" s="198">
        <v>0</v>
      </c>
    </row>
    <row r="20" spans="3:49" x14ac:dyDescent="0.3">
      <c r="C20" s="198">
        <v>37</v>
      </c>
      <c r="D20" s="198">
        <v>2</v>
      </c>
      <c r="E20" s="198">
        <v>11</v>
      </c>
      <c r="F20" s="198">
        <v>9160.537627774007</v>
      </c>
      <c r="G20" s="198">
        <v>0</v>
      </c>
      <c r="H20" s="198">
        <v>0</v>
      </c>
      <c r="I20" s="198">
        <v>0</v>
      </c>
      <c r="J20" s="198">
        <v>4660.5376277740061</v>
      </c>
      <c r="K20" s="198">
        <v>0</v>
      </c>
      <c r="L20" s="198">
        <v>0</v>
      </c>
      <c r="M20" s="198">
        <v>0</v>
      </c>
      <c r="N20" s="198">
        <v>0</v>
      </c>
      <c r="O20" s="198">
        <v>4500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591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5411685</v>
      </c>
      <c r="C3" s="190">
        <f t="shared" ref="C3:R3" si="0">SUBTOTAL(9,C6:C1048576)</f>
        <v>5</v>
      </c>
      <c r="D3" s="190">
        <f>SUBTOTAL(9,D6:D1048576)/2</f>
        <v>3994765</v>
      </c>
      <c r="E3" s="190">
        <f t="shared" si="0"/>
        <v>2.1850288653896719</v>
      </c>
      <c r="F3" s="190">
        <f>SUBTOTAL(9,F6:F1048576)/2</f>
        <v>4870576</v>
      </c>
      <c r="G3" s="191">
        <f>IF(B3&lt;&gt;0,F3/B3,"")</f>
        <v>0.90001099472715063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194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589</v>
      </c>
      <c r="B6" s="475">
        <v>5410440</v>
      </c>
      <c r="C6" s="401">
        <v>1</v>
      </c>
      <c r="D6" s="475">
        <v>3994765</v>
      </c>
      <c r="E6" s="401">
        <v>0.73834383155528938</v>
      </c>
      <c r="F6" s="475">
        <v>4870576</v>
      </c>
      <c r="G6" s="425">
        <v>0.90021809686458032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thickBot="1" x14ac:dyDescent="0.35">
      <c r="A7" s="477" t="s">
        <v>590</v>
      </c>
      <c r="B7" s="476">
        <v>1245</v>
      </c>
      <c r="C7" s="413">
        <v>1</v>
      </c>
      <c r="D7" s="476"/>
      <c r="E7" s="413"/>
      <c r="F7" s="476"/>
      <c r="G7" s="427"/>
      <c r="H7" s="476"/>
      <c r="I7" s="413"/>
      <c r="J7" s="476"/>
      <c r="K7" s="413"/>
      <c r="L7" s="476"/>
      <c r="M7" s="427"/>
      <c r="N7" s="476"/>
      <c r="O7" s="413"/>
      <c r="P7" s="476"/>
      <c r="Q7" s="413"/>
      <c r="R7" s="476"/>
      <c r="S7" s="428"/>
    </row>
    <row r="8" spans="1:19" ht="14.4" customHeight="1" thickBot="1" x14ac:dyDescent="0.35"/>
    <row r="9" spans="1:19" ht="14.4" customHeight="1" x14ac:dyDescent="0.3">
      <c r="A9" s="424" t="s">
        <v>379</v>
      </c>
      <c r="B9" s="475">
        <v>4740843</v>
      </c>
      <c r="C9" s="401">
        <v>1</v>
      </c>
      <c r="D9" s="475">
        <v>3523766</v>
      </c>
      <c r="E9" s="401">
        <v>0.74327835787854613</v>
      </c>
      <c r="F9" s="475">
        <v>4338334</v>
      </c>
      <c r="G9" s="425">
        <v>0.91509758918403328</v>
      </c>
      <c r="H9" s="475"/>
      <c r="I9" s="401"/>
      <c r="J9" s="475"/>
      <c r="K9" s="401"/>
      <c r="L9" s="475"/>
      <c r="M9" s="425"/>
      <c r="N9" s="475"/>
      <c r="O9" s="401"/>
      <c r="P9" s="475"/>
      <c r="Q9" s="401"/>
      <c r="R9" s="475"/>
      <c r="S9" s="426"/>
    </row>
    <row r="10" spans="1:19" ht="14.4" customHeight="1" x14ac:dyDescent="0.3">
      <c r="A10" s="481" t="s">
        <v>384</v>
      </c>
      <c r="B10" s="478">
        <v>669597</v>
      </c>
      <c r="C10" s="407">
        <v>1</v>
      </c>
      <c r="D10" s="478">
        <v>470999</v>
      </c>
      <c r="E10" s="407">
        <v>0.70340667595583617</v>
      </c>
      <c r="F10" s="478">
        <v>532242</v>
      </c>
      <c r="G10" s="479">
        <v>0.79486915263957281</v>
      </c>
      <c r="H10" s="478"/>
      <c r="I10" s="407"/>
      <c r="J10" s="478"/>
      <c r="K10" s="407"/>
      <c r="L10" s="478"/>
      <c r="M10" s="479"/>
      <c r="N10" s="478"/>
      <c r="O10" s="407"/>
      <c r="P10" s="478"/>
      <c r="Q10" s="407"/>
      <c r="R10" s="478"/>
      <c r="S10" s="480"/>
    </row>
    <row r="11" spans="1:19" ht="14.4" customHeight="1" thickBot="1" x14ac:dyDescent="0.35">
      <c r="A11" s="477" t="s">
        <v>387</v>
      </c>
      <c r="B11" s="476">
        <v>1245</v>
      </c>
      <c r="C11" s="413">
        <v>1</v>
      </c>
      <c r="D11" s="476"/>
      <c r="E11" s="413"/>
      <c r="F11" s="476"/>
      <c r="G11" s="427"/>
      <c r="H11" s="476"/>
      <c r="I11" s="413"/>
      <c r="J11" s="476"/>
      <c r="K11" s="413"/>
      <c r="L11" s="476"/>
      <c r="M11" s="427"/>
      <c r="N11" s="476"/>
      <c r="O11" s="413"/>
      <c r="P11" s="476"/>
      <c r="Q11" s="413"/>
      <c r="R11" s="476"/>
      <c r="S11" s="428"/>
    </row>
    <row r="12" spans="1:19" ht="14.4" customHeight="1" x14ac:dyDescent="0.3">
      <c r="A12" s="482" t="s">
        <v>592</v>
      </c>
    </row>
    <row r="13" spans="1:19" ht="14.4" customHeight="1" x14ac:dyDescent="0.3">
      <c r="A13" s="483" t="s">
        <v>593</v>
      </c>
    </row>
    <row r="14" spans="1:19" ht="14.4" customHeight="1" x14ac:dyDescent="0.3">
      <c r="A14" s="482" t="s">
        <v>594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615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222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18101</v>
      </c>
      <c r="C3" s="283">
        <f t="shared" si="0"/>
        <v>13685</v>
      </c>
      <c r="D3" s="283">
        <f t="shared" si="0"/>
        <v>15208</v>
      </c>
      <c r="E3" s="192">
        <f t="shared" si="0"/>
        <v>5411685</v>
      </c>
      <c r="F3" s="190">
        <f t="shared" si="0"/>
        <v>3994765</v>
      </c>
      <c r="G3" s="284">
        <f t="shared" si="0"/>
        <v>4870576</v>
      </c>
    </row>
    <row r="4" spans="1:7" ht="14.4" customHeight="1" x14ac:dyDescent="0.3">
      <c r="A4" s="341" t="s">
        <v>113</v>
      </c>
      <c r="B4" s="342" t="s">
        <v>191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71"/>
      <c r="B5" s="472">
        <v>2014</v>
      </c>
      <c r="C5" s="473">
        <v>2015</v>
      </c>
      <c r="D5" s="473">
        <v>2016</v>
      </c>
      <c r="E5" s="472">
        <v>2014</v>
      </c>
      <c r="F5" s="473">
        <v>2015</v>
      </c>
      <c r="G5" s="473">
        <v>2016</v>
      </c>
    </row>
    <row r="6" spans="1:7" ht="14.4" customHeight="1" x14ac:dyDescent="0.3">
      <c r="A6" s="424" t="s">
        <v>595</v>
      </c>
      <c r="B6" s="404">
        <v>17166</v>
      </c>
      <c r="C6" s="404">
        <v>4</v>
      </c>
      <c r="D6" s="404">
        <v>223</v>
      </c>
      <c r="E6" s="475">
        <v>5101073</v>
      </c>
      <c r="F6" s="475">
        <v>749</v>
      </c>
      <c r="G6" s="484">
        <v>50459</v>
      </c>
    </row>
    <row r="7" spans="1:7" ht="14.4" customHeight="1" x14ac:dyDescent="0.3">
      <c r="A7" s="481" t="s">
        <v>596</v>
      </c>
      <c r="B7" s="410"/>
      <c r="C7" s="410">
        <v>277</v>
      </c>
      <c r="D7" s="410">
        <v>941</v>
      </c>
      <c r="E7" s="478"/>
      <c r="F7" s="478">
        <v>75033</v>
      </c>
      <c r="G7" s="485">
        <v>278178</v>
      </c>
    </row>
    <row r="8" spans="1:7" ht="14.4" customHeight="1" x14ac:dyDescent="0.3">
      <c r="A8" s="481" t="s">
        <v>597</v>
      </c>
      <c r="B8" s="410"/>
      <c r="C8" s="410">
        <v>623</v>
      </c>
      <c r="D8" s="410">
        <v>1074</v>
      </c>
      <c r="E8" s="478"/>
      <c r="F8" s="478">
        <v>119521</v>
      </c>
      <c r="G8" s="485">
        <v>256759</v>
      </c>
    </row>
    <row r="9" spans="1:7" ht="14.4" customHeight="1" x14ac:dyDescent="0.3">
      <c r="A9" s="481" t="s">
        <v>598</v>
      </c>
      <c r="B9" s="410"/>
      <c r="C9" s="410">
        <v>719</v>
      </c>
      <c r="D9" s="410">
        <v>969</v>
      </c>
      <c r="E9" s="478"/>
      <c r="F9" s="478">
        <v>288285</v>
      </c>
      <c r="G9" s="485">
        <v>471753</v>
      </c>
    </row>
    <row r="10" spans="1:7" ht="14.4" customHeight="1" x14ac:dyDescent="0.3">
      <c r="A10" s="481" t="s">
        <v>599</v>
      </c>
      <c r="B10" s="410">
        <v>9</v>
      </c>
      <c r="C10" s="410">
        <v>1472</v>
      </c>
      <c r="D10" s="410">
        <v>1511</v>
      </c>
      <c r="E10" s="478">
        <v>14185</v>
      </c>
      <c r="F10" s="478">
        <v>417326</v>
      </c>
      <c r="G10" s="485">
        <v>521232</v>
      </c>
    </row>
    <row r="11" spans="1:7" ht="14.4" customHeight="1" x14ac:dyDescent="0.3">
      <c r="A11" s="481" t="s">
        <v>600</v>
      </c>
      <c r="B11" s="410"/>
      <c r="C11" s="410">
        <v>1737</v>
      </c>
      <c r="D11" s="410">
        <v>2067</v>
      </c>
      <c r="E11" s="478"/>
      <c r="F11" s="478">
        <v>432893</v>
      </c>
      <c r="G11" s="485">
        <v>491084</v>
      </c>
    </row>
    <row r="12" spans="1:7" ht="14.4" customHeight="1" x14ac:dyDescent="0.3">
      <c r="A12" s="481" t="s">
        <v>601</v>
      </c>
      <c r="B12" s="410"/>
      <c r="C12" s="410">
        <v>299</v>
      </c>
      <c r="D12" s="410">
        <v>428</v>
      </c>
      <c r="E12" s="478"/>
      <c r="F12" s="478">
        <v>444015</v>
      </c>
      <c r="G12" s="485">
        <v>580236</v>
      </c>
    </row>
    <row r="13" spans="1:7" ht="14.4" customHeight="1" x14ac:dyDescent="0.3">
      <c r="A13" s="481" t="s">
        <v>602</v>
      </c>
      <c r="B13" s="410"/>
      <c r="C13" s="410">
        <v>1752</v>
      </c>
      <c r="D13" s="410">
        <v>2241</v>
      </c>
      <c r="E13" s="478"/>
      <c r="F13" s="478">
        <v>436453</v>
      </c>
      <c r="G13" s="485">
        <v>630315</v>
      </c>
    </row>
    <row r="14" spans="1:7" ht="14.4" customHeight="1" x14ac:dyDescent="0.3">
      <c r="A14" s="481" t="s">
        <v>603</v>
      </c>
      <c r="B14" s="410"/>
      <c r="C14" s="410"/>
      <c r="D14" s="410">
        <v>7</v>
      </c>
      <c r="E14" s="478"/>
      <c r="F14" s="478"/>
      <c r="G14" s="485">
        <v>1210</v>
      </c>
    </row>
    <row r="15" spans="1:7" ht="14.4" customHeight="1" x14ac:dyDescent="0.3">
      <c r="A15" s="481" t="s">
        <v>604</v>
      </c>
      <c r="B15" s="410">
        <v>107</v>
      </c>
      <c r="C15" s="410">
        <v>85</v>
      </c>
      <c r="D15" s="410"/>
      <c r="E15" s="478">
        <v>17581</v>
      </c>
      <c r="F15" s="478">
        <v>14595</v>
      </c>
      <c r="G15" s="485"/>
    </row>
    <row r="16" spans="1:7" ht="14.4" customHeight="1" x14ac:dyDescent="0.3">
      <c r="A16" s="481" t="s">
        <v>605</v>
      </c>
      <c r="B16" s="410"/>
      <c r="C16" s="410">
        <v>197</v>
      </c>
      <c r="D16" s="410">
        <v>377</v>
      </c>
      <c r="E16" s="478"/>
      <c r="F16" s="478">
        <v>35013</v>
      </c>
      <c r="G16" s="485">
        <v>93705</v>
      </c>
    </row>
    <row r="17" spans="1:7" ht="14.4" customHeight="1" x14ac:dyDescent="0.3">
      <c r="A17" s="481" t="s">
        <v>606</v>
      </c>
      <c r="B17" s="410">
        <v>207</v>
      </c>
      <c r="C17" s="410">
        <v>168</v>
      </c>
      <c r="D17" s="410">
        <v>400</v>
      </c>
      <c r="E17" s="478">
        <v>40104</v>
      </c>
      <c r="F17" s="478">
        <v>31344</v>
      </c>
      <c r="G17" s="485">
        <v>105101</v>
      </c>
    </row>
    <row r="18" spans="1:7" ht="14.4" customHeight="1" x14ac:dyDescent="0.3">
      <c r="A18" s="481" t="s">
        <v>607</v>
      </c>
      <c r="B18" s="410">
        <v>143</v>
      </c>
      <c r="C18" s="410">
        <v>240</v>
      </c>
      <c r="D18" s="410">
        <v>428</v>
      </c>
      <c r="E18" s="478">
        <v>27955</v>
      </c>
      <c r="F18" s="478">
        <v>49659</v>
      </c>
      <c r="G18" s="485">
        <v>110626</v>
      </c>
    </row>
    <row r="19" spans="1:7" ht="14.4" customHeight="1" x14ac:dyDescent="0.3">
      <c r="A19" s="481" t="s">
        <v>608</v>
      </c>
      <c r="B19" s="410"/>
      <c r="C19" s="410">
        <v>978</v>
      </c>
      <c r="D19" s="410"/>
      <c r="E19" s="478"/>
      <c r="F19" s="478">
        <v>250896</v>
      </c>
      <c r="G19" s="485"/>
    </row>
    <row r="20" spans="1:7" ht="14.4" customHeight="1" x14ac:dyDescent="0.3">
      <c r="A20" s="481" t="s">
        <v>609</v>
      </c>
      <c r="B20" s="410"/>
      <c r="C20" s="410">
        <v>1307</v>
      </c>
      <c r="D20" s="410">
        <v>1379</v>
      </c>
      <c r="E20" s="478"/>
      <c r="F20" s="478">
        <v>300373</v>
      </c>
      <c r="G20" s="485">
        <v>339601</v>
      </c>
    </row>
    <row r="21" spans="1:7" ht="14.4" customHeight="1" x14ac:dyDescent="0.3">
      <c r="A21" s="481" t="s">
        <v>610</v>
      </c>
      <c r="B21" s="410">
        <v>428</v>
      </c>
      <c r="C21" s="410">
        <v>439</v>
      </c>
      <c r="D21" s="410">
        <v>290</v>
      </c>
      <c r="E21" s="478">
        <v>140532</v>
      </c>
      <c r="F21" s="478">
        <v>91180</v>
      </c>
      <c r="G21" s="485">
        <v>65362</v>
      </c>
    </row>
    <row r="22" spans="1:7" ht="14.4" customHeight="1" x14ac:dyDescent="0.3">
      <c r="A22" s="481" t="s">
        <v>611</v>
      </c>
      <c r="B22" s="410">
        <v>37</v>
      </c>
      <c r="C22" s="410">
        <v>510</v>
      </c>
      <c r="D22" s="410">
        <v>445</v>
      </c>
      <c r="E22" s="478">
        <v>48465</v>
      </c>
      <c r="F22" s="478">
        <v>366655</v>
      </c>
      <c r="G22" s="485">
        <v>297257</v>
      </c>
    </row>
    <row r="23" spans="1:7" ht="14.4" customHeight="1" x14ac:dyDescent="0.3">
      <c r="A23" s="481" t="s">
        <v>612</v>
      </c>
      <c r="B23" s="410">
        <v>4</v>
      </c>
      <c r="C23" s="410">
        <v>1638</v>
      </c>
      <c r="D23" s="410">
        <v>1360</v>
      </c>
      <c r="E23" s="478">
        <v>21790</v>
      </c>
      <c r="F23" s="478">
        <v>393445</v>
      </c>
      <c r="G23" s="485">
        <v>365932</v>
      </c>
    </row>
    <row r="24" spans="1:7" ht="14.4" customHeight="1" x14ac:dyDescent="0.3">
      <c r="A24" s="481" t="s">
        <v>613</v>
      </c>
      <c r="B24" s="410"/>
      <c r="C24" s="410">
        <v>940</v>
      </c>
      <c r="D24" s="410">
        <v>323</v>
      </c>
      <c r="E24" s="478"/>
      <c r="F24" s="478">
        <v>189134</v>
      </c>
      <c r="G24" s="485">
        <v>65917</v>
      </c>
    </row>
    <row r="25" spans="1:7" ht="14.4" customHeight="1" thickBot="1" x14ac:dyDescent="0.35">
      <c r="A25" s="477" t="s">
        <v>614</v>
      </c>
      <c r="B25" s="416"/>
      <c r="C25" s="416">
        <v>300</v>
      </c>
      <c r="D25" s="416">
        <v>745</v>
      </c>
      <c r="E25" s="476"/>
      <c r="F25" s="476">
        <v>58196</v>
      </c>
      <c r="G25" s="486">
        <v>145849</v>
      </c>
    </row>
    <row r="26" spans="1:7" ht="14.4" customHeight="1" x14ac:dyDescent="0.3">
      <c r="A26" s="482" t="s">
        <v>592</v>
      </c>
    </row>
    <row r="27" spans="1:7" ht="14.4" customHeight="1" x14ac:dyDescent="0.3">
      <c r="A27" s="483" t="s">
        <v>593</v>
      </c>
    </row>
    <row r="28" spans="1:7" ht="14.4" customHeight="1" x14ac:dyDescent="0.3">
      <c r="A28" s="482" t="s">
        <v>594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1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714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222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18101</v>
      </c>
      <c r="G3" s="78">
        <f t="shared" si="0"/>
        <v>5411685</v>
      </c>
      <c r="H3" s="58"/>
      <c r="I3" s="58"/>
      <c r="J3" s="78">
        <f t="shared" si="0"/>
        <v>13685</v>
      </c>
      <c r="K3" s="78">
        <f t="shared" si="0"/>
        <v>3994765</v>
      </c>
      <c r="L3" s="58"/>
      <c r="M3" s="58"/>
      <c r="N3" s="78">
        <f t="shared" si="0"/>
        <v>15208</v>
      </c>
      <c r="O3" s="78">
        <f t="shared" si="0"/>
        <v>4870576</v>
      </c>
      <c r="P3" s="59">
        <f>IF(G3=0,0,O3/G3)</f>
        <v>0.90001099472715063</v>
      </c>
      <c r="Q3" s="79">
        <f>IF(N3=0,0,O3/N3)</f>
        <v>320.26407154129407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2014</v>
      </c>
      <c r="G4" s="353"/>
      <c r="H4" s="76"/>
      <c r="I4" s="76"/>
      <c r="J4" s="352">
        <v>2015</v>
      </c>
      <c r="K4" s="353"/>
      <c r="L4" s="76"/>
      <c r="M4" s="76"/>
      <c r="N4" s="352">
        <v>2016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7"/>
      <c r="B5" s="488"/>
      <c r="C5" s="489"/>
      <c r="D5" s="490"/>
      <c r="E5" s="491"/>
      <c r="F5" s="492" t="s">
        <v>58</v>
      </c>
      <c r="G5" s="493" t="s">
        <v>14</v>
      </c>
      <c r="H5" s="494"/>
      <c r="I5" s="494"/>
      <c r="J5" s="492" t="s">
        <v>58</v>
      </c>
      <c r="K5" s="493" t="s">
        <v>14</v>
      </c>
      <c r="L5" s="494"/>
      <c r="M5" s="494"/>
      <c r="N5" s="492" t="s">
        <v>58</v>
      </c>
      <c r="O5" s="493" t="s">
        <v>14</v>
      </c>
      <c r="P5" s="495"/>
      <c r="Q5" s="496"/>
    </row>
    <row r="6" spans="1:17" ht="14.4" customHeight="1" x14ac:dyDescent="0.3">
      <c r="A6" s="400" t="s">
        <v>616</v>
      </c>
      <c r="B6" s="401" t="s">
        <v>379</v>
      </c>
      <c r="C6" s="401" t="s">
        <v>617</v>
      </c>
      <c r="D6" s="401" t="s">
        <v>618</v>
      </c>
      <c r="E6" s="401" t="s">
        <v>619</v>
      </c>
      <c r="F6" s="404">
        <v>2</v>
      </c>
      <c r="G6" s="404">
        <v>826</v>
      </c>
      <c r="H6" s="401">
        <v>1</v>
      </c>
      <c r="I6" s="401">
        <v>413</v>
      </c>
      <c r="J6" s="404"/>
      <c r="K6" s="404"/>
      <c r="L6" s="401"/>
      <c r="M6" s="401"/>
      <c r="N6" s="404"/>
      <c r="O6" s="404"/>
      <c r="P6" s="425"/>
      <c r="Q6" s="405"/>
    </row>
    <row r="7" spans="1:17" ht="14.4" customHeight="1" x14ac:dyDescent="0.3">
      <c r="A7" s="406" t="s">
        <v>616</v>
      </c>
      <c r="B7" s="407" t="s">
        <v>379</v>
      </c>
      <c r="C7" s="407" t="s">
        <v>617</v>
      </c>
      <c r="D7" s="407" t="s">
        <v>620</v>
      </c>
      <c r="E7" s="407" t="s">
        <v>621</v>
      </c>
      <c r="F7" s="410">
        <v>3304</v>
      </c>
      <c r="G7" s="410">
        <v>175112</v>
      </c>
      <c r="H7" s="407">
        <v>1</v>
      </c>
      <c r="I7" s="407">
        <v>53</v>
      </c>
      <c r="J7" s="410">
        <v>1964</v>
      </c>
      <c r="K7" s="410">
        <v>106056</v>
      </c>
      <c r="L7" s="407">
        <v>0.60564667184430532</v>
      </c>
      <c r="M7" s="407">
        <v>54</v>
      </c>
      <c r="N7" s="410">
        <v>2646</v>
      </c>
      <c r="O7" s="410">
        <v>153468</v>
      </c>
      <c r="P7" s="479">
        <v>0.87639910457307324</v>
      </c>
      <c r="Q7" s="411">
        <v>58</v>
      </c>
    </row>
    <row r="8" spans="1:17" ht="14.4" customHeight="1" x14ac:dyDescent="0.3">
      <c r="A8" s="406" t="s">
        <v>616</v>
      </c>
      <c r="B8" s="407" t="s">
        <v>379</v>
      </c>
      <c r="C8" s="407" t="s">
        <v>617</v>
      </c>
      <c r="D8" s="407" t="s">
        <v>622</v>
      </c>
      <c r="E8" s="407" t="s">
        <v>623</v>
      </c>
      <c r="F8" s="410">
        <v>164</v>
      </c>
      <c r="G8" s="410">
        <v>19844</v>
      </c>
      <c r="H8" s="407">
        <v>1</v>
      </c>
      <c r="I8" s="407">
        <v>121</v>
      </c>
      <c r="J8" s="410">
        <v>114</v>
      </c>
      <c r="K8" s="410">
        <v>14022</v>
      </c>
      <c r="L8" s="407">
        <v>0.70661157024793386</v>
      </c>
      <c r="M8" s="407">
        <v>123</v>
      </c>
      <c r="N8" s="410">
        <v>142</v>
      </c>
      <c r="O8" s="410">
        <v>18602</v>
      </c>
      <c r="P8" s="479">
        <v>0.9374118121346503</v>
      </c>
      <c r="Q8" s="411">
        <v>131</v>
      </c>
    </row>
    <row r="9" spans="1:17" ht="14.4" customHeight="1" x14ac:dyDescent="0.3">
      <c r="A9" s="406" t="s">
        <v>616</v>
      </c>
      <c r="B9" s="407" t="s">
        <v>379</v>
      </c>
      <c r="C9" s="407" t="s">
        <v>617</v>
      </c>
      <c r="D9" s="407" t="s">
        <v>624</v>
      </c>
      <c r="E9" s="407" t="s">
        <v>625</v>
      </c>
      <c r="F9" s="410">
        <v>15</v>
      </c>
      <c r="G9" s="410">
        <v>2610</v>
      </c>
      <c r="H9" s="407">
        <v>1</v>
      </c>
      <c r="I9" s="407">
        <v>174</v>
      </c>
      <c r="J9" s="410">
        <v>7</v>
      </c>
      <c r="K9" s="410">
        <v>1239</v>
      </c>
      <c r="L9" s="407">
        <v>0.47471264367816091</v>
      </c>
      <c r="M9" s="407">
        <v>177</v>
      </c>
      <c r="N9" s="410">
        <v>8</v>
      </c>
      <c r="O9" s="410">
        <v>1512</v>
      </c>
      <c r="P9" s="479">
        <v>0.57931034482758625</v>
      </c>
      <c r="Q9" s="411">
        <v>189</v>
      </c>
    </row>
    <row r="10" spans="1:17" ht="14.4" customHeight="1" x14ac:dyDescent="0.3">
      <c r="A10" s="406" t="s">
        <v>616</v>
      </c>
      <c r="B10" s="407" t="s">
        <v>379</v>
      </c>
      <c r="C10" s="407" t="s">
        <v>617</v>
      </c>
      <c r="D10" s="407" t="s">
        <v>626</v>
      </c>
      <c r="E10" s="407" t="s">
        <v>627</v>
      </c>
      <c r="F10" s="410"/>
      <c r="G10" s="410"/>
      <c r="H10" s="407"/>
      <c r="I10" s="407"/>
      <c r="J10" s="410">
        <v>1</v>
      </c>
      <c r="K10" s="410">
        <v>2012</v>
      </c>
      <c r="L10" s="407"/>
      <c r="M10" s="407">
        <v>2012</v>
      </c>
      <c r="N10" s="410"/>
      <c r="O10" s="410"/>
      <c r="P10" s="479"/>
      <c r="Q10" s="411"/>
    </row>
    <row r="11" spans="1:17" ht="14.4" customHeight="1" x14ac:dyDescent="0.3">
      <c r="A11" s="406" t="s">
        <v>616</v>
      </c>
      <c r="B11" s="407" t="s">
        <v>379</v>
      </c>
      <c r="C11" s="407" t="s">
        <v>617</v>
      </c>
      <c r="D11" s="407" t="s">
        <v>628</v>
      </c>
      <c r="E11" s="407" t="s">
        <v>629</v>
      </c>
      <c r="F11" s="410">
        <v>12</v>
      </c>
      <c r="G11" s="410">
        <v>4560</v>
      </c>
      <c r="H11" s="407">
        <v>1</v>
      </c>
      <c r="I11" s="407">
        <v>380</v>
      </c>
      <c r="J11" s="410">
        <v>1</v>
      </c>
      <c r="K11" s="410">
        <v>384</v>
      </c>
      <c r="L11" s="407">
        <v>8.4210526315789472E-2</v>
      </c>
      <c r="M11" s="407">
        <v>384</v>
      </c>
      <c r="N11" s="410"/>
      <c r="O11" s="410"/>
      <c r="P11" s="479"/>
      <c r="Q11" s="411"/>
    </row>
    <row r="12" spans="1:17" ht="14.4" customHeight="1" x14ac:dyDescent="0.3">
      <c r="A12" s="406" t="s">
        <v>616</v>
      </c>
      <c r="B12" s="407" t="s">
        <v>379</v>
      </c>
      <c r="C12" s="407" t="s">
        <v>617</v>
      </c>
      <c r="D12" s="407" t="s">
        <v>630</v>
      </c>
      <c r="E12" s="407" t="s">
        <v>631</v>
      </c>
      <c r="F12" s="410">
        <v>506</v>
      </c>
      <c r="G12" s="410">
        <v>85008</v>
      </c>
      <c r="H12" s="407">
        <v>1</v>
      </c>
      <c r="I12" s="407">
        <v>168</v>
      </c>
      <c r="J12" s="410">
        <v>466</v>
      </c>
      <c r="K12" s="410">
        <v>80152</v>
      </c>
      <c r="L12" s="407">
        <v>0.94287596461509504</v>
      </c>
      <c r="M12" s="407">
        <v>172</v>
      </c>
      <c r="N12" s="410">
        <v>450</v>
      </c>
      <c r="O12" s="410">
        <v>80550</v>
      </c>
      <c r="P12" s="479">
        <v>0.94755787690570303</v>
      </c>
      <c r="Q12" s="411">
        <v>179</v>
      </c>
    </row>
    <row r="13" spans="1:17" ht="14.4" customHeight="1" x14ac:dyDescent="0.3">
      <c r="A13" s="406" t="s">
        <v>616</v>
      </c>
      <c r="B13" s="407" t="s">
        <v>379</v>
      </c>
      <c r="C13" s="407" t="s">
        <v>617</v>
      </c>
      <c r="D13" s="407" t="s">
        <v>632</v>
      </c>
      <c r="E13" s="407" t="s">
        <v>633</v>
      </c>
      <c r="F13" s="410">
        <v>5</v>
      </c>
      <c r="G13" s="410">
        <v>2625</v>
      </c>
      <c r="H13" s="407">
        <v>1</v>
      </c>
      <c r="I13" s="407">
        <v>525</v>
      </c>
      <c r="J13" s="410">
        <v>7</v>
      </c>
      <c r="K13" s="410">
        <v>3731</v>
      </c>
      <c r="L13" s="407">
        <v>1.4213333333333333</v>
      </c>
      <c r="M13" s="407">
        <v>533</v>
      </c>
      <c r="N13" s="410">
        <v>1</v>
      </c>
      <c r="O13" s="410">
        <v>569</v>
      </c>
      <c r="P13" s="479">
        <v>0.21676190476190477</v>
      </c>
      <c r="Q13" s="411">
        <v>569</v>
      </c>
    </row>
    <row r="14" spans="1:17" ht="14.4" customHeight="1" x14ac:dyDescent="0.3">
      <c r="A14" s="406" t="s">
        <v>616</v>
      </c>
      <c r="B14" s="407" t="s">
        <v>379</v>
      </c>
      <c r="C14" s="407" t="s">
        <v>617</v>
      </c>
      <c r="D14" s="407" t="s">
        <v>634</v>
      </c>
      <c r="E14" s="407" t="s">
        <v>635</v>
      </c>
      <c r="F14" s="410">
        <v>249</v>
      </c>
      <c r="G14" s="410">
        <v>78684</v>
      </c>
      <c r="H14" s="407">
        <v>1</v>
      </c>
      <c r="I14" s="407">
        <v>316</v>
      </c>
      <c r="J14" s="410">
        <v>204</v>
      </c>
      <c r="K14" s="410">
        <v>65688</v>
      </c>
      <c r="L14" s="407">
        <v>0.8348330028976666</v>
      </c>
      <c r="M14" s="407">
        <v>322</v>
      </c>
      <c r="N14" s="410">
        <v>364</v>
      </c>
      <c r="O14" s="410">
        <v>121940</v>
      </c>
      <c r="P14" s="479">
        <v>1.5497432769050887</v>
      </c>
      <c r="Q14" s="411">
        <v>335</v>
      </c>
    </row>
    <row r="15" spans="1:17" ht="14.4" customHeight="1" x14ac:dyDescent="0.3">
      <c r="A15" s="406" t="s">
        <v>616</v>
      </c>
      <c r="B15" s="407" t="s">
        <v>379</v>
      </c>
      <c r="C15" s="407" t="s">
        <v>617</v>
      </c>
      <c r="D15" s="407" t="s">
        <v>636</v>
      </c>
      <c r="E15" s="407" t="s">
        <v>637</v>
      </c>
      <c r="F15" s="410">
        <v>94</v>
      </c>
      <c r="G15" s="410">
        <v>40890</v>
      </c>
      <c r="H15" s="407">
        <v>1</v>
      </c>
      <c r="I15" s="407">
        <v>435</v>
      </c>
      <c r="J15" s="410">
        <v>34</v>
      </c>
      <c r="K15" s="410">
        <v>14926</v>
      </c>
      <c r="L15" s="407">
        <v>0.36502812423575448</v>
      </c>
      <c r="M15" s="407">
        <v>439</v>
      </c>
      <c r="N15" s="410">
        <v>44</v>
      </c>
      <c r="O15" s="410">
        <v>20152</v>
      </c>
      <c r="P15" s="479">
        <v>0.49283443384690634</v>
      </c>
      <c r="Q15" s="411">
        <v>458</v>
      </c>
    </row>
    <row r="16" spans="1:17" ht="14.4" customHeight="1" x14ac:dyDescent="0.3">
      <c r="A16" s="406" t="s">
        <v>616</v>
      </c>
      <c r="B16" s="407" t="s">
        <v>379</v>
      </c>
      <c r="C16" s="407" t="s">
        <v>617</v>
      </c>
      <c r="D16" s="407" t="s">
        <v>638</v>
      </c>
      <c r="E16" s="407" t="s">
        <v>639</v>
      </c>
      <c r="F16" s="410">
        <v>1596</v>
      </c>
      <c r="G16" s="410">
        <v>539448</v>
      </c>
      <c r="H16" s="407">
        <v>1</v>
      </c>
      <c r="I16" s="407">
        <v>338</v>
      </c>
      <c r="J16" s="410">
        <v>1165</v>
      </c>
      <c r="K16" s="410">
        <v>397265</v>
      </c>
      <c r="L16" s="407">
        <v>0.73642871972831492</v>
      </c>
      <c r="M16" s="407">
        <v>341</v>
      </c>
      <c r="N16" s="410">
        <v>1480</v>
      </c>
      <c r="O16" s="410">
        <v>516520</v>
      </c>
      <c r="P16" s="479">
        <v>0.95749729352968216</v>
      </c>
      <c r="Q16" s="411">
        <v>349</v>
      </c>
    </row>
    <row r="17" spans="1:17" ht="14.4" customHeight="1" x14ac:dyDescent="0.3">
      <c r="A17" s="406" t="s">
        <v>616</v>
      </c>
      <c r="B17" s="407" t="s">
        <v>379</v>
      </c>
      <c r="C17" s="407" t="s">
        <v>617</v>
      </c>
      <c r="D17" s="407" t="s">
        <v>640</v>
      </c>
      <c r="E17" s="407" t="s">
        <v>641</v>
      </c>
      <c r="F17" s="410">
        <v>4</v>
      </c>
      <c r="G17" s="410">
        <v>6356</v>
      </c>
      <c r="H17" s="407">
        <v>1</v>
      </c>
      <c r="I17" s="407">
        <v>1589</v>
      </c>
      <c r="J17" s="410">
        <v>1</v>
      </c>
      <c r="K17" s="410">
        <v>1598</v>
      </c>
      <c r="L17" s="407">
        <v>0.25141598489616113</v>
      </c>
      <c r="M17" s="407">
        <v>1598</v>
      </c>
      <c r="N17" s="410">
        <v>4</v>
      </c>
      <c r="O17" s="410">
        <v>6612</v>
      </c>
      <c r="P17" s="479">
        <v>1.0402769037130271</v>
      </c>
      <c r="Q17" s="411">
        <v>1653</v>
      </c>
    </row>
    <row r="18" spans="1:17" ht="14.4" customHeight="1" x14ac:dyDescent="0.3">
      <c r="A18" s="406" t="s">
        <v>616</v>
      </c>
      <c r="B18" s="407" t="s">
        <v>379</v>
      </c>
      <c r="C18" s="407" t="s">
        <v>617</v>
      </c>
      <c r="D18" s="407" t="s">
        <v>642</v>
      </c>
      <c r="E18" s="407" t="s">
        <v>643</v>
      </c>
      <c r="F18" s="410">
        <v>3</v>
      </c>
      <c r="G18" s="410">
        <v>17580</v>
      </c>
      <c r="H18" s="407">
        <v>1</v>
      </c>
      <c r="I18" s="407">
        <v>5860</v>
      </c>
      <c r="J18" s="410">
        <v>1</v>
      </c>
      <c r="K18" s="410">
        <v>5933</v>
      </c>
      <c r="L18" s="407">
        <v>0.33748577929465301</v>
      </c>
      <c r="M18" s="407">
        <v>5933</v>
      </c>
      <c r="N18" s="410">
        <v>2</v>
      </c>
      <c r="O18" s="410">
        <v>12452</v>
      </c>
      <c r="P18" s="479">
        <v>0.70830489192263935</v>
      </c>
      <c r="Q18" s="411">
        <v>6226</v>
      </c>
    </row>
    <row r="19" spans="1:17" ht="14.4" customHeight="1" x14ac:dyDescent="0.3">
      <c r="A19" s="406" t="s">
        <v>616</v>
      </c>
      <c r="B19" s="407" t="s">
        <v>379</v>
      </c>
      <c r="C19" s="407" t="s">
        <v>617</v>
      </c>
      <c r="D19" s="407" t="s">
        <v>644</v>
      </c>
      <c r="E19" s="407" t="s">
        <v>645</v>
      </c>
      <c r="F19" s="410">
        <v>7</v>
      </c>
      <c r="G19" s="410">
        <v>322</v>
      </c>
      <c r="H19" s="407">
        <v>1</v>
      </c>
      <c r="I19" s="407">
        <v>46</v>
      </c>
      <c r="J19" s="410"/>
      <c r="K19" s="410"/>
      <c r="L19" s="407"/>
      <c r="M19" s="407"/>
      <c r="N19" s="410">
        <v>32</v>
      </c>
      <c r="O19" s="410">
        <v>1568</v>
      </c>
      <c r="P19" s="479">
        <v>4.8695652173913047</v>
      </c>
      <c r="Q19" s="411">
        <v>49</v>
      </c>
    </row>
    <row r="20" spans="1:17" ht="14.4" customHeight="1" x14ac:dyDescent="0.3">
      <c r="A20" s="406" t="s">
        <v>616</v>
      </c>
      <c r="B20" s="407" t="s">
        <v>379</v>
      </c>
      <c r="C20" s="407" t="s">
        <v>617</v>
      </c>
      <c r="D20" s="407" t="s">
        <v>646</v>
      </c>
      <c r="E20" s="407" t="s">
        <v>647</v>
      </c>
      <c r="F20" s="410">
        <v>18</v>
      </c>
      <c r="G20" s="410">
        <v>6570</v>
      </c>
      <c r="H20" s="407">
        <v>1</v>
      </c>
      <c r="I20" s="407">
        <v>365</v>
      </c>
      <c r="J20" s="410">
        <v>13</v>
      </c>
      <c r="K20" s="410">
        <v>4888</v>
      </c>
      <c r="L20" s="407">
        <v>0.74398782343987824</v>
      </c>
      <c r="M20" s="407">
        <v>376</v>
      </c>
      <c r="N20" s="410">
        <v>19</v>
      </c>
      <c r="O20" s="410">
        <v>7353</v>
      </c>
      <c r="P20" s="479">
        <v>1.1191780821917807</v>
      </c>
      <c r="Q20" s="411">
        <v>387</v>
      </c>
    </row>
    <row r="21" spans="1:17" ht="14.4" customHeight="1" x14ac:dyDescent="0.3">
      <c r="A21" s="406" t="s">
        <v>616</v>
      </c>
      <c r="B21" s="407" t="s">
        <v>379</v>
      </c>
      <c r="C21" s="407" t="s">
        <v>617</v>
      </c>
      <c r="D21" s="407" t="s">
        <v>648</v>
      </c>
      <c r="E21" s="407" t="s">
        <v>649</v>
      </c>
      <c r="F21" s="410">
        <v>19</v>
      </c>
      <c r="G21" s="410">
        <v>703</v>
      </c>
      <c r="H21" s="407">
        <v>1</v>
      </c>
      <c r="I21" s="407">
        <v>37</v>
      </c>
      <c r="J21" s="410">
        <v>11</v>
      </c>
      <c r="K21" s="410">
        <v>407</v>
      </c>
      <c r="L21" s="407">
        <v>0.57894736842105265</v>
      </c>
      <c r="M21" s="407">
        <v>37</v>
      </c>
      <c r="N21" s="410">
        <v>14</v>
      </c>
      <c r="O21" s="410">
        <v>532</v>
      </c>
      <c r="P21" s="479">
        <v>0.7567567567567568</v>
      </c>
      <c r="Q21" s="411">
        <v>38</v>
      </c>
    </row>
    <row r="22" spans="1:17" ht="14.4" customHeight="1" x14ac:dyDescent="0.3">
      <c r="A22" s="406" t="s">
        <v>616</v>
      </c>
      <c r="B22" s="407" t="s">
        <v>379</v>
      </c>
      <c r="C22" s="407" t="s">
        <v>617</v>
      </c>
      <c r="D22" s="407" t="s">
        <v>650</v>
      </c>
      <c r="E22" s="407" t="s">
        <v>651</v>
      </c>
      <c r="F22" s="410">
        <v>3</v>
      </c>
      <c r="G22" s="410">
        <v>753</v>
      </c>
      <c r="H22" s="407">
        <v>1</v>
      </c>
      <c r="I22" s="407">
        <v>251</v>
      </c>
      <c r="J22" s="410">
        <v>1</v>
      </c>
      <c r="K22" s="410">
        <v>255</v>
      </c>
      <c r="L22" s="407">
        <v>0.3386454183266932</v>
      </c>
      <c r="M22" s="407">
        <v>255</v>
      </c>
      <c r="N22" s="410"/>
      <c r="O22" s="410"/>
      <c r="P22" s="479"/>
      <c r="Q22" s="411"/>
    </row>
    <row r="23" spans="1:17" ht="14.4" customHeight="1" x14ac:dyDescent="0.3">
      <c r="A23" s="406" t="s">
        <v>616</v>
      </c>
      <c r="B23" s="407" t="s">
        <v>379</v>
      </c>
      <c r="C23" s="407" t="s">
        <v>617</v>
      </c>
      <c r="D23" s="407" t="s">
        <v>652</v>
      </c>
      <c r="E23" s="407" t="s">
        <v>653</v>
      </c>
      <c r="F23" s="410">
        <v>57</v>
      </c>
      <c r="G23" s="410">
        <v>37848</v>
      </c>
      <c r="H23" s="407">
        <v>1</v>
      </c>
      <c r="I23" s="407">
        <v>664</v>
      </c>
      <c r="J23" s="410">
        <v>63</v>
      </c>
      <c r="K23" s="410">
        <v>42588</v>
      </c>
      <c r="L23" s="407">
        <v>1.1252377932783766</v>
      </c>
      <c r="M23" s="407">
        <v>676</v>
      </c>
      <c r="N23" s="410">
        <v>99</v>
      </c>
      <c r="O23" s="410">
        <v>69696</v>
      </c>
      <c r="P23" s="479">
        <v>1.8414711477488903</v>
      </c>
      <c r="Q23" s="411">
        <v>704</v>
      </c>
    </row>
    <row r="24" spans="1:17" ht="14.4" customHeight="1" x14ac:dyDescent="0.3">
      <c r="A24" s="406" t="s">
        <v>616</v>
      </c>
      <c r="B24" s="407" t="s">
        <v>379</v>
      </c>
      <c r="C24" s="407" t="s">
        <v>617</v>
      </c>
      <c r="D24" s="407" t="s">
        <v>654</v>
      </c>
      <c r="E24" s="407" t="s">
        <v>655</v>
      </c>
      <c r="F24" s="410">
        <v>17</v>
      </c>
      <c r="G24" s="410">
        <v>2312</v>
      </c>
      <c r="H24" s="407">
        <v>1</v>
      </c>
      <c r="I24" s="407">
        <v>136</v>
      </c>
      <c r="J24" s="410">
        <v>9</v>
      </c>
      <c r="K24" s="410">
        <v>1242</v>
      </c>
      <c r="L24" s="407">
        <v>0.53719723183390999</v>
      </c>
      <c r="M24" s="407">
        <v>138</v>
      </c>
      <c r="N24" s="410">
        <v>4</v>
      </c>
      <c r="O24" s="410">
        <v>588</v>
      </c>
      <c r="P24" s="479">
        <v>0.25432525951557095</v>
      </c>
      <c r="Q24" s="411">
        <v>147</v>
      </c>
    </row>
    <row r="25" spans="1:17" ht="14.4" customHeight="1" x14ac:dyDescent="0.3">
      <c r="A25" s="406" t="s">
        <v>616</v>
      </c>
      <c r="B25" s="407" t="s">
        <v>379</v>
      </c>
      <c r="C25" s="407" t="s">
        <v>617</v>
      </c>
      <c r="D25" s="407" t="s">
        <v>656</v>
      </c>
      <c r="E25" s="407" t="s">
        <v>657</v>
      </c>
      <c r="F25" s="410">
        <v>1145</v>
      </c>
      <c r="G25" s="410">
        <v>321745</v>
      </c>
      <c r="H25" s="407">
        <v>1</v>
      </c>
      <c r="I25" s="407">
        <v>281</v>
      </c>
      <c r="J25" s="410">
        <v>772</v>
      </c>
      <c r="K25" s="410">
        <v>220020</v>
      </c>
      <c r="L25" s="407">
        <v>0.68383347060560384</v>
      </c>
      <c r="M25" s="407">
        <v>285</v>
      </c>
      <c r="N25" s="410">
        <v>749</v>
      </c>
      <c r="O25" s="410">
        <v>227696</v>
      </c>
      <c r="P25" s="479">
        <v>0.70769087320704283</v>
      </c>
      <c r="Q25" s="411">
        <v>304</v>
      </c>
    </row>
    <row r="26" spans="1:17" ht="14.4" customHeight="1" x14ac:dyDescent="0.3">
      <c r="A26" s="406" t="s">
        <v>616</v>
      </c>
      <c r="B26" s="407" t="s">
        <v>379</v>
      </c>
      <c r="C26" s="407" t="s">
        <v>617</v>
      </c>
      <c r="D26" s="407" t="s">
        <v>658</v>
      </c>
      <c r="E26" s="407" t="s">
        <v>659</v>
      </c>
      <c r="F26" s="410">
        <v>1265</v>
      </c>
      <c r="G26" s="410">
        <v>576840</v>
      </c>
      <c r="H26" s="407">
        <v>1</v>
      </c>
      <c r="I26" s="407">
        <v>456</v>
      </c>
      <c r="J26" s="410">
        <v>1144</v>
      </c>
      <c r="K26" s="410">
        <v>528528</v>
      </c>
      <c r="L26" s="407">
        <v>0.91624713958810067</v>
      </c>
      <c r="M26" s="407">
        <v>462</v>
      </c>
      <c r="N26" s="410">
        <v>1229</v>
      </c>
      <c r="O26" s="410">
        <v>607126</v>
      </c>
      <c r="P26" s="479">
        <v>1.0525032938076417</v>
      </c>
      <c r="Q26" s="411">
        <v>494</v>
      </c>
    </row>
    <row r="27" spans="1:17" ht="14.4" customHeight="1" x14ac:dyDescent="0.3">
      <c r="A27" s="406" t="s">
        <v>616</v>
      </c>
      <c r="B27" s="407" t="s">
        <v>379</v>
      </c>
      <c r="C27" s="407" t="s">
        <v>617</v>
      </c>
      <c r="D27" s="407" t="s">
        <v>660</v>
      </c>
      <c r="E27" s="407" t="s">
        <v>661</v>
      </c>
      <c r="F27" s="410">
        <v>1993</v>
      </c>
      <c r="G27" s="410">
        <v>693564</v>
      </c>
      <c r="H27" s="407">
        <v>1</v>
      </c>
      <c r="I27" s="407">
        <v>348</v>
      </c>
      <c r="J27" s="410">
        <v>1563</v>
      </c>
      <c r="K27" s="410">
        <v>556428</v>
      </c>
      <c r="L27" s="407">
        <v>0.80227347440178554</v>
      </c>
      <c r="M27" s="407">
        <v>356</v>
      </c>
      <c r="N27" s="410">
        <v>1592</v>
      </c>
      <c r="O27" s="410">
        <v>589040</v>
      </c>
      <c r="P27" s="479">
        <v>0.84929436937326619</v>
      </c>
      <c r="Q27" s="411">
        <v>370</v>
      </c>
    </row>
    <row r="28" spans="1:17" ht="14.4" customHeight="1" x14ac:dyDescent="0.3">
      <c r="A28" s="406" t="s">
        <v>616</v>
      </c>
      <c r="B28" s="407" t="s">
        <v>379</v>
      </c>
      <c r="C28" s="407" t="s">
        <v>617</v>
      </c>
      <c r="D28" s="407" t="s">
        <v>662</v>
      </c>
      <c r="E28" s="407" t="s">
        <v>663</v>
      </c>
      <c r="F28" s="410">
        <v>96</v>
      </c>
      <c r="G28" s="410">
        <v>277056</v>
      </c>
      <c r="H28" s="407">
        <v>1</v>
      </c>
      <c r="I28" s="407">
        <v>2886</v>
      </c>
      <c r="J28" s="410">
        <v>80</v>
      </c>
      <c r="K28" s="410">
        <v>233360</v>
      </c>
      <c r="L28" s="407">
        <v>0.84228459228459229</v>
      </c>
      <c r="M28" s="407">
        <v>2917</v>
      </c>
      <c r="N28" s="410">
        <v>125</v>
      </c>
      <c r="O28" s="410">
        <v>388125</v>
      </c>
      <c r="P28" s="479">
        <v>1.4008900727650728</v>
      </c>
      <c r="Q28" s="411">
        <v>3105</v>
      </c>
    </row>
    <row r="29" spans="1:17" ht="14.4" customHeight="1" x14ac:dyDescent="0.3">
      <c r="A29" s="406" t="s">
        <v>616</v>
      </c>
      <c r="B29" s="407" t="s">
        <v>379</v>
      </c>
      <c r="C29" s="407" t="s">
        <v>617</v>
      </c>
      <c r="D29" s="407" t="s">
        <v>664</v>
      </c>
      <c r="E29" s="407" t="s">
        <v>665</v>
      </c>
      <c r="F29" s="410">
        <v>350</v>
      </c>
      <c r="G29" s="410">
        <v>36050</v>
      </c>
      <c r="H29" s="407">
        <v>1</v>
      </c>
      <c r="I29" s="407">
        <v>103</v>
      </c>
      <c r="J29" s="410">
        <v>291</v>
      </c>
      <c r="K29" s="410">
        <v>30555</v>
      </c>
      <c r="L29" s="407">
        <v>0.84757281553398056</v>
      </c>
      <c r="M29" s="407">
        <v>105</v>
      </c>
      <c r="N29" s="410">
        <v>264</v>
      </c>
      <c r="O29" s="410">
        <v>29304</v>
      </c>
      <c r="P29" s="479">
        <v>0.81287101248266291</v>
      </c>
      <c r="Q29" s="411">
        <v>111</v>
      </c>
    </row>
    <row r="30" spans="1:17" ht="14.4" customHeight="1" x14ac:dyDescent="0.3">
      <c r="A30" s="406" t="s">
        <v>616</v>
      </c>
      <c r="B30" s="407" t="s">
        <v>379</v>
      </c>
      <c r="C30" s="407" t="s">
        <v>617</v>
      </c>
      <c r="D30" s="407" t="s">
        <v>666</v>
      </c>
      <c r="E30" s="407" t="s">
        <v>667</v>
      </c>
      <c r="F30" s="410">
        <v>46</v>
      </c>
      <c r="G30" s="410">
        <v>5290</v>
      </c>
      <c r="H30" s="407">
        <v>1</v>
      </c>
      <c r="I30" s="407">
        <v>115</v>
      </c>
      <c r="J30" s="410">
        <v>35</v>
      </c>
      <c r="K30" s="410">
        <v>4095</v>
      </c>
      <c r="L30" s="407">
        <v>0.77410207939508502</v>
      </c>
      <c r="M30" s="407">
        <v>117</v>
      </c>
      <c r="N30" s="410">
        <v>22</v>
      </c>
      <c r="O30" s="410">
        <v>2750</v>
      </c>
      <c r="P30" s="479">
        <v>0.51984877126654061</v>
      </c>
      <c r="Q30" s="411">
        <v>125</v>
      </c>
    </row>
    <row r="31" spans="1:17" ht="14.4" customHeight="1" x14ac:dyDescent="0.3">
      <c r="A31" s="406" t="s">
        <v>616</v>
      </c>
      <c r="B31" s="407" t="s">
        <v>379</v>
      </c>
      <c r="C31" s="407" t="s">
        <v>617</v>
      </c>
      <c r="D31" s="407" t="s">
        <v>668</v>
      </c>
      <c r="E31" s="407" t="s">
        <v>669</v>
      </c>
      <c r="F31" s="410">
        <v>16</v>
      </c>
      <c r="G31" s="410">
        <v>7312</v>
      </c>
      <c r="H31" s="407">
        <v>1</v>
      </c>
      <c r="I31" s="407">
        <v>457</v>
      </c>
      <c r="J31" s="410">
        <v>9</v>
      </c>
      <c r="K31" s="410">
        <v>4167</v>
      </c>
      <c r="L31" s="407">
        <v>0.56988512035010941</v>
      </c>
      <c r="M31" s="407">
        <v>463</v>
      </c>
      <c r="N31" s="410">
        <v>25</v>
      </c>
      <c r="O31" s="410">
        <v>12375</v>
      </c>
      <c r="P31" s="479">
        <v>1.6924234135667395</v>
      </c>
      <c r="Q31" s="411">
        <v>495</v>
      </c>
    </row>
    <row r="32" spans="1:17" ht="14.4" customHeight="1" x14ac:dyDescent="0.3">
      <c r="A32" s="406" t="s">
        <v>616</v>
      </c>
      <c r="B32" s="407" t="s">
        <v>379</v>
      </c>
      <c r="C32" s="407" t="s">
        <v>617</v>
      </c>
      <c r="D32" s="407" t="s">
        <v>670</v>
      </c>
      <c r="E32" s="407" t="s">
        <v>671</v>
      </c>
      <c r="F32" s="410">
        <v>21</v>
      </c>
      <c r="G32" s="410">
        <v>26145</v>
      </c>
      <c r="H32" s="407">
        <v>1</v>
      </c>
      <c r="I32" s="407">
        <v>1245</v>
      </c>
      <c r="J32" s="410">
        <v>14</v>
      </c>
      <c r="K32" s="410">
        <v>17752</v>
      </c>
      <c r="L32" s="407">
        <v>0.67898259705488617</v>
      </c>
      <c r="M32" s="407">
        <v>1268</v>
      </c>
      <c r="N32" s="410">
        <v>19</v>
      </c>
      <c r="O32" s="410">
        <v>24377</v>
      </c>
      <c r="P32" s="479">
        <v>0.9323771275578504</v>
      </c>
      <c r="Q32" s="411">
        <v>1283</v>
      </c>
    </row>
    <row r="33" spans="1:17" ht="14.4" customHeight="1" x14ac:dyDescent="0.3">
      <c r="A33" s="406" t="s">
        <v>616</v>
      </c>
      <c r="B33" s="407" t="s">
        <v>379</v>
      </c>
      <c r="C33" s="407" t="s">
        <v>617</v>
      </c>
      <c r="D33" s="407" t="s">
        <v>672</v>
      </c>
      <c r="E33" s="407" t="s">
        <v>673</v>
      </c>
      <c r="F33" s="410">
        <v>462</v>
      </c>
      <c r="G33" s="410">
        <v>198198</v>
      </c>
      <c r="H33" s="407">
        <v>1</v>
      </c>
      <c r="I33" s="407">
        <v>429</v>
      </c>
      <c r="J33" s="410">
        <v>429</v>
      </c>
      <c r="K33" s="410">
        <v>187473</v>
      </c>
      <c r="L33" s="407">
        <v>0.94588744588744589</v>
      </c>
      <c r="M33" s="407">
        <v>437</v>
      </c>
      <c r="N33" s="410">
        <v>488</v>
      </c>
      <c r="O33" s="410">
        <v>222528</v>
      </c>
      <c r="P33" s="479">
        <v>1.1227560318469409</v>
      </c>
      <c r="Q33" s="411">
        <v>456</v>
      </c>
    </row>
    <row r="34" spans="1:17" ht="14.4" customHeight="1" x14ac:dyDescent="0.3">
      <c r="A34" s="406" t="s">
        <v>616</v>
      </c>
      <c r="B34" s="407" t="s">
        <v>379</v>
      </c>
      <c r="C34" s="407" t="s">
        <v>617</v>
      </c>
      <c r="D34" s="407" t="s">
        <v>674</v>
      </c>
      <c r="E34" s="407" t="s">
        <v>675</v>
      </c>
      <c r="F34" s="410">
        <v>3094</v>
      </c>
      <c r="G34" s="410">
        <v>163982</v>
      </c>
      <c r="H34" s="407">
        <v>1</v>
      </c>
      <c r="I34" s="407">
        <v>53</v>
      </c>
      <c r="J34" s="410">
        <v>2710</v>
      </c>
      <c r="K34" s="410">
        <v>146340</v>
      </c>
      <c r="L34" s="407">
        <v>0.89241502116085913</v>
      </c>
      <c r="M34" s="407">
        <v>54</v>
      </c>
      <c r="N34" s="410">
        <v>2478</v>
      </c>
      <c r="O34" s="410">
        <v>143724</v>
      </c>
      <c r="P34" s="479">
        <v>0.87646205071288308</v>
      </c>
      <c r="Q34" s="411">
        <v>58</v>
      </c>
    </row>
    <row r="35" spans="1:17" ht="14.4" customHeight="1" x14ac:dyDescent="0.3">
      <c r="A35" s="406" t="s">
        <v>616</v>
      </c>
      <c r="B35" s="407" t="s">
        <v>379</v>
      </c>
      <c r="C35" s="407" t="s">
        <v>617</v>
      </c>
      <c r="D35" s="407" t="s">
        <v>676</v>
      </c>
      <c r="E35" s="407" t="s">
        <v>677</v>
      </c>
      <c r="F35" s="410">
        <v>3</v>
      </c>
      <c r="G35" s="410">
        <v>6492</v>
      </c>
      <c r="H35" s="407">
        <v>1</v>
      </c>
      <c r="I35" s="407">
        <v>2164</v>
      </c>
      <c r="J35" s="410"/>
      <c r="K35" s="410"/>
      <c r="L35" s="407"/>
      <c r="M35" s="407"/>
      <c r="N35" s="410">
        <v>5</v>
      </c>
      <c r="O35" s="410">
        <v>10865</v>
      </c>
      <c r="P35" s="479">
        <v>1.6735982747997535</v>
      </c>
      <c r="Q35" s="411">
        <v>2173</v>
      </c>
    </row>
    <row r="36" spans="1:17" ht="14.4" customHeight="1" x14ac:dyDescent="0.3">
      <c r="A36" s="406" t="s">
        <v>616</v>
      </c>
      <c r="B36" s="407" t="s">
        <v>379</v>
      </c>
      <c r="C36" s="407" t="s">
        <v>617</v>
      </c>
      <c r="D36" s="407" t="s">
        <v>678</v>
      </c>
      <c r="E36" s="407" t="s">
        <v>679</v>
      </c>
      <c r="F36" s="410">
        <v>1809</v>
      </c>
      <c r="G36" s="410">
        <v>298485</v>
      </c>
      <c r="H36" s="407">
        <v>1</v>
      </c>
      <c r="I36" s="407">
        <v>165</v>
      </c>
      <c r="J36" s="410">
        <v>1456</v>
      </c>
      <c r="K36" s="410">
        <v>246064</v>
      </c>
      <c r="L36" s="407">
        <v>0.82437643432668306</v>
      </c>
      <c r="M36" s="407">
        <v>169</v>
      </c>
      <c r="N36" s="410">
        <v>1444</v>
      </c>
      <c r="O36" s="410">
        <v>252700</v>
      </c>
      <c r="P36" s="479">
        <v>0.84660870730522475</v>
      </c>
      <c r="Q36" s="411">
        <v>175</v>
      </c>
    </row>
    <row r="37" spans="1:17" ht="14.4" customHeight="1" x14ac:dyDescent="0.3">
      <c r="A37" s="406" t="s">
        <v>616</v>
      </c>
      <c r="B37" s="407" t="s">
        <v>379</v>
      </c>
      <c r="C37" s="407" t="s">
        <v>617</v>
      </c>
      <c r="D37" s="407" t="s">
        <v>680</v>
      </c>
      <c r="E37" s="407" t="s">
        <v>681</v>
      </c>
      <c r="F37" s="410">
        <v>458</v>
      </c>
      <c r="G37" s="410">
        <v>36182</v>
      </c>
      <c r="H37" s="407">
        <v>1</v>
      </c>
      <c r="I37" s="407">
        <v>79</v>
      </c>
      <c r="J37" s="410">
        <v>335</v>
      </c>
      <c r="K37" s="410">
        <v>27135</v>
      </c>
      <c r="L37" s="407">
        <v>0.7499585429218949</v>
      </c>
      <c r="M37" s="407">
        <v>81</v>
      </c>
      <c r="N37" s="410">
        <v>418</v>
      </c>
      <c r="O37" s="410">
        <v>35530</v>
      </c>
      <c r="P37" s="479">
        <v>0.98197999005030123</v>
      </c>
      <c r="Q37" s="411">
        <v>85</v>
      </c>
    </row>
    <row r="38" spans="1:17" ht="14.4" customHeight="1" x14ac:dyDescent="0.3">
      <c r="A38" s="406" t="s">
        <v>616</v>
      </c>
      <c r="B38" s="407" t="s">
        <v>379</v>
      </c>
      <c r="C38" s="407" t="s">
        <v>617</v>
      </c>
      <c r="D38" s="407" t="s">
        <v>682</v>
      </c>
      <c r="E38" s="407" t="s">
        <v>683</v>
      </c>
      <c r="F38" s="410">
        <v>40</v>
      </c>
      <c r="G38" s="410">
        <v>6400</v>
      </c>
      <c r="H38" s="407">
        <v>1</v>
      </c>
      <c r="I38" s="407">
        <v>160</v>
      </c>
      <c r="J38" s="410">
        <v>31</v>
      </c>
      <c r="K38" s="410">
        <v>5053</v>
      </c>
      <c r="L38" s="407">
        <v>0.78953125000000002</v>
      </c>
      <c r="M38" s="407">
        <v>163</v>
      </c>
      <c r="N38" s="410">
        <v>40</v>
      </c>
      <c r="O38" s="410">
        <v>6760</v>
      </c>
      <c r="P38" s="479">
        <v>1.0562499999999999</v>
      </c>
      <c r="Q38" s="411">
        <v>169</v>
      </c>
    </row>
    <row r="39" spans="1:17" ht="14.4" customHeight="1" x14ac:dyDescent="0.3">
      <c r="A39" s="406" t="s">
        <v>616</v>
      </c>
      <c r="B39" s="407" t="s">
        <v>379</v>
      </c>
      <c r="C39" s="407" t="s">
        <v>617</v>
      </c>
      <c r="D39" s="407" t="s">
        <v>684</v>
      </c>
      <c r="E39" s="407" t="s">
        <v>685</v>
      </c>
      <c r="F39" s="410">
        <v>6</v>
      </c>
      <c r="G39" s="410">
        <v>162</v>
      </c>
      <c r="H39" s="407">
        <v>1</v>
      </c>
      <c r="I39" s="407">
        <v>27</v>
      </c>
      <c r="J39" s="410"/>
      <c r="K39" s="410"/>
      <c r="L39" s="407"/>
      <c r="M39" s="407"/>
      <c r="N39" s="410">
        <v>14</v>
      </c>
      <c r="O39" s="410">
        <v>406</v>
      </c>
      <c r="P39" s="479">
        <v>2.5061728395061729</v>
      </c>
      <c r="Q39" s="411">
        <v>29</v>
      </c>
    </row>
    <row r="40" spans="1:17" ht="14.4" customHeight="1" x14ac:dyDescent="0.3">
      <c r="A40" s="406" t="s">
        <v>616</v>
      </c>
      <c r="B40" s="407" t="s">
        <v>379</v>
      </c>
      <c r="C40" s="407" t="s">
        <v>617</v>
      </c>
      <c r="D40" s="407" t="s">
        <v>686</v>
      </c>
      <c r="E40" s="407" t="s">
        <v>687</v>
      </c>
      <c r="F40" s="410">
        <v>90</v>
      </c>
      <c r="G40" s="410">
        <v>90180</v>
      </c>
      <c r="H40" s="407">
        <v>1</v>
      </c>
      <c r="I40" s="407">
        <v>1002</v>
      </c>
      <c r="J40" s="410">
        <v>50</v>
      </c>
      <c r="K40" s="410">
        <v>50400</v>
      </c>
      <c r="L40" s="407">
        <v>0.55888223552894212</v>
      </c>
      <c r="M40" s="407">
        <v>1008</v>
      </c>
      <c r="N40" s="410">
        <v>132</v>
      </c>
      <c r="O40" s="410">
        <v>133452</v>
      </c>
      <c r="P40" s="479">
        <v>1.4798403193612775</v>
      </c>
      <c r="Q40" s="411">
        <v>1011</v>
      </c>
    </row>
    <row r="41" spans="1:17" ht="14.4" customHeight="1" x14ac:dyDescent="0.3">
      <c r="A41" s="406" t="s">
        <v>616</v>
      </c>
      <c r="B41" s="407" t="s">
        <v>379</v>
      </c>
      <c r="C41" s="407" t="s">
        <v>617</v>
      </c>
      <c r="D41" s="407" t="s">
        <v>688</v>
      </c>
      <c r="E41" s="407" t="s">
        <v>689</v>
      </c>
      <c r="F41" s="410">
        <v>63</v>
      </c>
      <c r="G41" s="410">
        <v>10521</v>
      </c>
      <c r="H41" s="407">
        <v>1</v>
      </c>
      <c r="I41" s="407">
        <v>167</v>
      </c>
      <c r="J41" s="410">
        <v>32</v>
      </c>
      <c r="K41" s="410">
        <v>5440</v>
      </c>
      <c r="L41" s="407">
        <v>0.51706111586351111</v>
      </c>
      <c r="M41" s="407">
        <v>170</v>
      </c>
      <c r="N41" s="410">
        <v>24</v>
      </c>
      <c r="O41" s="410">
        <v>4224</v>
      </c>
      <c r="P41" s="479">
        <v>0.401482748788138</v>
      </c>
      <c r="Q41" s="411">
        <v>176</v>
      </c>
    </row>
    <row r="42" spans="1:17" ht="14.4" customHeight="1" x14ac:dyDescent="0.3">
      <c r="A42" s="406" t="s">
        <v>616</v>
      </c>
      <c r="B42" s="407" t="s">
        <v>379</v>
      </c>
      <c r="C42" s="407" t="s">
        <v>617</v>
      </c>
      <c r="D42" s="407" t="s">
        <v>690</v>
      </c>
      <c r="E42" s="407" t="s">
        <v>691</v>
      </c>
      <c r="F42" s="410">
        <v>91</v>
      </c>
      <c r="G42" s="410">
        <v>203203</v>
      </c>
      <c r="H42" s="407">
        <v>1</v>
      </c>
      <c r="I42" s="407">
        <v>2233</v>
      </c>
      <c r="J42" s="410">
        <v>53</v>
      </c>
      <c r="K42" s="410">
        <v>119992</v>
      </c>
      <c r="L42" s="407">
        <v>0.59050309296614711</v>
      </c>
      <c r="M42" s="407">
        <v>2264</v>
      </c>
      <c r="N42" s="410">
        <v>109</v>
      </c>
      <c r="O42" s="410">
        <v>250046</v>
      </c>
      <c r="P42" s="479">
        <v>1.230523171409871</v>
      </c>
      <c r="Q42" s="411">
        <v>2294</v>
      </c>
    </row>
    <row r="43" spans="1:17" ht="14.4" customHeight="1" x14ac:dyDescent="0.3">
      <c r="A43" s="406" t="s">
        <v>616</v>
      </c>
      <c r="B43" s="407" t="s">
        <v>379</v>
      </c>
      <c r="C43" s="407" t="s">
        <v>617</v>
      </c>
      <c r="D43" s="407" t="s">
        <v>692</v>
      </c>
      <c r="E43" s="407" t="s">
        <v>693</v>
      </c>
      <c r="F43" s="410">
        <v>108</v>
      </c>
      <c r="G43" s="410">
        <v>26244</v>
      </c>
      <c r="H43" s="407">
        <v>1</v>
      </c>
      <c r="I43" s="407">
        <v>243</v>
      </c>
      <c r="J43" s="410">
        <v>95</v>
      </c>
      <c r="K43" s="410">
        <v>23465</v>
      </c>
      <c r="L43" s="407">
        <v>0.89410912970583756</v>
      </c>
      <c r="M43" s="407">
        <v>247</v>
      </c>
      <c r="N43" s="410">
        <v>136</v>
      </c>
      <c r="O43" s="410">
        <v>35768</v>
      </c>
      <c r="P43" s="479">
        <v>1.3629019966468525</v>
      </c>
      <c r="Q43" s="411">
        <v>263</v>
      </c>
    </row>
    <row r="44" spans="1:17" ht="14.4" customHeight="1" x14ac:dyDescent="0.3">
      <c r="A44" s="406" t="s">
        <v>616</v>
      </c>
      <c r="B44" s="407" t="s">
        <v>379</v>
      </c>
      <c r="C44" s="407" t="s">
        <v>617</v>
      </c>
      <c r="D44" s="407" t="s">
        <v>694</v>
      </c>
      <c r="E44" s="407" t="s">
        <v>695</v>
      </c>
      <c r="F44" s="410">
        <v>350</v>
      </c>
      <c r="G44" s="410">
        <v>697550</v>
      </c>
      <c r="H44" s="407">
        <v>1</v>
      </c>
      <c r="I44" s="407">
        <v>1993</v>
      </c>
      <c r="J44" s="410">
        <v>178</v>
      </c>
      <c r="K44" s="410">
        <v>358136</v>
      </c>
      <c r="L44" s="407">
        <v>0.51341982653573226</v>
      </c>
      <c r="M44" s="407">
        <v>2012</v>
      </c>
      <c r="N44" s="410">
        <v>154</v>
      </c>
      <c r="O44" s="410">
        <v>328020</v>
      </c>
      <c r="P44" s="479">
        <v>0.47024586051179129</v>
      </c>
      <c r="Q44" s="411">
        <v>2130</v>
      </c>
    </row>
    <row r="45" spans="1:17" ht="14.4" customHeight="1" x14ac:dyDescent="0.3">
      <c r="A45" s="406" t="s">
        <v>616</v>
      </c>
      <c r="B45" s="407" t="s">
        <v>379</v>
      </c>
      <c r="C45" s="407" t="s">
        <v>617</v>
      </c>
      <c r="D45" s="407" t="s">
        <v>696</v>
      </c>
      <c r="E45" s="407" t="s">
        <v>697</v>
      </c>
      <c r="F45" s="410"/>
      <c r="G45" s="410"/>
      <c r="H45" s="407"/>
      <c r="I45" s="407"/>
      <c r="J45" s="410"/>
      <c r="K45" s="410"/>
      <c r="L45" s="407"/>
      <c r="M45" s="407"/>
      <c r="N45" s="410">
        <v>3</v>
      </c>
      <c r="O45" s="410">
        <v>1269</v>
      </c>
      <c r="P45" s="479"/>
      <c r="Q45" s="411">
        <v>423</v>
      </c>
    </row>
    <row r="46" spans="1:17" ht="14.4" customHeight="1" x14ac:dyDescent="0.3">
      <c r="A46" s="406" t="s">
        <v>616</v>
      </c>
      <c r="B46" s="407" t="s">
        <v>379</v>
      </c>
      <c r="C46" s="407" t="s">
        <v>617</v>
      </c>
      <c r="D46" s="407" t="s">
        <v>698</v>
      </c>
      <c r="E46" s="407" t="s">
        <v>621</v>
      </c>
      <c r="F46" s="410">
        <v>2</v>
      </c>
      <c r="G46" s="410">
        <v>68</v>
      </c>
      <c r="H46" s="407">
        <v>1</v>
      </c>
      <c r="I46" s="407">
        <v>34</v>
      </c>
      <c r="J46" s="410"/>
      <c r="K46" s="410"/>
      <c r="L46" s="407"/>
      <c r="M46" s="407"/>
      <c r="N46" s="410"/>
      <c r="O46" s="410"/>
      <c r="P46" s="479"/>
      <c r="Q46" s="411"/>
    </row>
    <row r="47" spans="1:17" ht="14.4" customHeight="1" x14ac:dyDescent="0.3">
      <c r="A47" s="406" t="s">
        <v>616</v>
      </c>
      <c r="B47" s="407" t="s">
        <v>379</v>
      </c>
      <c r="C47" s="407" t="s">
        <v>617</v>
      </c>
      <c r="D47" s="407" t="s">
        <v>699</v>
      </c>
      <c r="E47" s="407" t="s">
        <v>700</v>
      </c>
      <c r="F47" s="410">
        <v>5</v>
      </c>
      <c r="G47" s="410">
        <v>25175</v>
      </c>
      <c r="H47" s="407">
        <v>1</v>
      </c>
      <c r="I47" s="407">
        <v>5035</v>
      </c>
      <c r="J47" s="410">
        <v>2</v>
      </c>
      <c r="K47" s="410">
        <v>10178</v>
      </c>
      <c r="L47" s="407">
        <v>0.40428997020854024</v>
      </c>
      <c r="M47" s="407">
        <v>5089</v>
      </c>
      <c r="N47" s="410">
        <v>2</v>
      </c>
      <c r="O47" s="410">
        <v>10432</v>
      </c>
      <c r="P47" s="479">
        <v>0.41437934458788478</v>
      </c>
      <c r="Q47" s="411">
        <v>5216</v>
      </c>
    </row>
    <row r="48" spans="1:17" ht="14.4" customHeight="1" x14ac:dyDescent="0.3">
      <c r="A48" s="406" t="s">
        <v>616</v>
      </c>
      <c r="B48" s="407" t="s">
        <v>379</v>
      </c>
      <c r="C48" s="407" t="s">
        <v>617</v>
      </c>
      <c r="D48" s="407" t="s">
        <v>701</v>
      </c>
      <c r="E48" s="407" t="s">
        <v>702</v>
      </c>
      <c r="F48" s="410">
        <v>1</v>
      </c>
      <c r="G48" s="410">
        <v>1022</v>
      </c>
      <c r="H48" s="407">
        <v>1</v>
      </c>
      <c r="I48" s="407">
        <v>1022</v>
      </c>
      <c r="J48" s="410"/>
      <c r="K48" s="410"/>
      <c r="L48" s="407"/>
      <c r="M48" s="407"/>
      <c r="N48" s="410">
        <v>1</v>
      </c>
      <c r="O48" s="410">
        <v>1055</v>
      </c>
      <c r="P48" s="479">
        <v>1.0322896281800391</v>
      </c>
      <c r="Q48" s="411">
        <v>1055</v>
      </c>
    </row>
    <row r="49" spans="1:17" ht="14.4" customHeight="1" x14ac:dyDescent="0.3">
      <c r="A49" s="406" t="s">
        <v>616</v>
      </c>
      <c r="B49" s="407" t="s">
        <v>379</v>
      </c>
      <c r="C49" s="407" t="s">
        <v>617</v>
      </c>
      <c r="D49" s="407" t="s">
        <v>703</v>
      </c>
      <c r="E49" s="407" t="s">
        <v>704</v>
      </c>
      <c r="F49" s="410">
        <v>35</v>
      </c>
      <c r="G49" s="410">
        <v>9310</v>
      </c>
      <c r="H49" s="407">
        <v>1</v>
      </c>
      <c r="I49" s="407">
        <v>266</v>
      </c>
      <c r="J49" s="410">
        <v>23</v>
      </c>
      <c r="K49" s="410">
        <v>6187</v>
      </c>
      <c r="L49" s="407">
        <v>0.66455424274973152</v>
      </c>
      <c r="M49" s="407">
        <v>269</v>
      </c>
      <c r="N49" s="410">
        <v>22</v>
      </c>
      <c r="O49" s="410">
        <v>6336</v>
      </c>
      <c r="P49" s="479">
        <v>0.68055853920515574</v>
      </c>
      <c r="Q49" s="411">
        <v>288</v>
      </c>
    </row>
    <row r="50" spans="1:17" ht="14.4" customHeight="1" x14ac:dyDescent="0.3">
      <c r="A50" s="406" t="s">
        <v>616</v>
      </c>
      <c r="B50" s="407" t="s">
        <v>379</v>
      </c>
      <c r="C50" s="407" t="s">
        <v>617</v>
      </c>
      <c r="D50" s="407" t="s">
        <v>705</v>
      </c>
      <c r="E50" s="407" t="s">
        <v>706</v>
      </c>
      <c r="F50" s="410">
        <v>1</v>
      </c>
      <c r="G50" s="410">
        <v>101</v>
      </c>
      <c r="H50" s="407">
        <v>1</v>
      </c>
      <c r="I50" s="407">
        <v>101</v>
      </c>
      <c r="J50" s="410"/>
      <c r="K50" s="410"/>
      <c r="L50" s="407"/>
      <c r="M50" s="407"/>
      <c r="N50" s="410">
        <v>4</v>
      </c>
      <c r="O50" s="410">
        <v>428</v>
      </c>
      <c r="P50" s="479">
        <v>4.2376237623762378</v>
      </c>
      <c r="Q50" s="411">
        <v>107</v>
      </c>
    </row>
    <row r="51" spans="1:17" ht="14.4" customHeight="1" x14ac:dyDescent="0.3">
      <c r="A51" s="406" t="s">
        <v>616</v>
      </c>
      <c r="B51" s="407" t="s">
        <v>379</v>
      </c>
      <c r="C51" s="407" t="s">
        <v>617</v>
      </c>
      <c r="D51" s="407" t="s">
        <v>707</v>
      </c>
      <c r="E51" s="407" t="s">
        <v>708</v>
      </c>
      <c r="F51" s="410">
        <v>5</v>
      </c>
      <c r="G51" s="410">
        <v>1515</v>
      </c>
      <c r="H51" s="407">
        <v>1</v>
      </c>
      <c r="I51" s="407">
        <v>303</v>
      </c>
      <c r="J51" s="410">
        <v>2</v>
      </c>
      <c r="K51" s="410">
        <v>612</v>
      </c>
      <c r="L51" s="407">
        <v>0.40396039603960399</v>
      </c>
      <c r="M51" s="407">
        <v>306</v>
      </c>
      <c r="N51" s="410">
        <v>6</v>
      </c>
      <c r="O51" s="410">
        <v>1884</v>
      </c>
      <c r="P51" s="479">
        <v>1.2435643564356436</v>
      </c>
      <c r="Q51" s="411">
        <v>314</v>
      </c>
    </row>
    <row r="52" spans="1:17" ht="14.4" customHeight="1" x14ac:dyDescent="0.3">
      <c r="A52" s="406" t="s">
        <v>616</v>
      </c>
      <c r="B52" s="407" t="s">
        <v>379</v>
      </c>
      <c r="C52" s="407" t="s">
        <v>617</v>
      </c>
      <c r="D52" s="407" t="s">
        <v>709</v>
      </c>
      <c r="E52" s="407" t="s">
        <v>710</v>
      </c>
      <c r="F52" s="410"/>
      <c r="G52" s="410"/>
      <c r="H52" s="407"/>
      <c r="I52" s="407"/>
      <c r="J52" s="410"/>
      <c r="K52" s="410"/>
      <c r="L52" s="407"/>
      <c r="M52" s="407"/>
      <c r="N52" s="410">
        <v>5</v>
      </c>
      <c r="O52" s="410">
        <v>0</v>
      </c>
      <c r="P52" s="479"/>
      <c r="Q52" s="411">
        <v>0</v>
      </c>
    </row>
    <row r="53" spans="1:17" ht="14.4" customHeight="1" x14ac:dyDescent="0.3">
      <c r="A53" s="406" t="s">
        <v>616</v>
      </c>
      <c r="B53" s="407" t="s">
        <v>384</v>
      </c>
      <c r="C53" s="407" t="s">
        <v>617</v>
      </c>
      <c r="D53" s="407" t="s">
        <v>630</v>
      </c>
      <c r="E53" s="407" t="s">
        <v>631</v>
      </c>
      <c r="F53" s="410">
        <v>66</v>
      </c>
      <c r="G53" s="410">
        <v>11088</v>
      </c>
      <c r="H53" s="407">
        <v>1</v>
      </c>
      <c r="I53" s="407">
        <v>168</v>
      </c>
      <c r="J53" s="410">
        <v>46</v>
      </c>
      <c r="K53" s="410">
        <v>7912</v>
      </c>
      <c r="L53" s="407">
        <v>0.71356421356421351</v>
      </c>
      <c r="M53" s="407">
        <v>172</v>
      </c>
      <c r="N53" s="410">
        <v>51</v>
      </c>
      <c r="O53" s="410">
        <v>9129</v>
      </c>
      <c r="P53" s="479">
        <v>0.82332251082251084</v>
      </c>
      <c r="Q53" s="411">
        <v>179</v>
      </c>
    </row>
    <row r="54" spans="1:17" ht="14.4" customHeight="1" x14ac:dyDescent="0.3">
      <c r="A54" s="406" t="s">
        <v>616</v>
      </c>
      <c r="B54" s="407" t="s">
        <v>384</v>
      </c>
      <c r="C54" s="407" t="s">
        <v>617</v>
      </c>
      <c r="D54" s="407" t="s">
        <v>638</v>
      </c>
      <c r="E54" s="407" t="s">
        <v>639</v>
      </c>
      <c r="F54" s="410">
        <v>134</v>
      </c>
      <c r="G54" s="410">
        <v>45292</v>
      </c>
      <c r="H54" s="407">
        <v>1</v>
      </c>
      <c r="I54" s="407">
        <v>338</v>
      </c>
      <c r="J54" s="410">
        <v>92</v>
      </c>
      <c r="K54" s="410">
        <v>31372</v>
      </c>
      <c r="L54" s="407">
        <v>0.69266095557714391</v>
      </c>
      <c r="M54" s="407">
        <v>341</v>
      </c>
      <c r="N54" s="410">
        <v>102</v>
      </c>
      <c r="O54" s="410">
        <v>35598</v>
      </c>
      <c r="P54" s="479">
        <v>0.78596661662103684</v>
      </c>
      <c r="Q54" s="411">
        <v>349</v>
      </c>
    </row>
    <row r="55" spans="1:17" ht="14.4" customHeight="1" x14ac:dyDescent="0.3">
      <c r="A55" s="406" t="s">
        <v>616</v>
      </c>
      <c r="B55" s="407" t="s">
        <v>384</v>
      </c>
      <c r="C55" s="407" t="s">
        <v>617</v>
      </c>
      <c r="D55" s="407" t="s">
        <v>662</v>
      </c>
      <c r="E55" s="407" t="s">
        <v>663</v>
      </c>
      <c r="F55" s="410">
        <v>65</v>
      </c>
      <c r="G55" s="410">
        <v>187590</v>
      </c>
      <c r="H55" s="407">
        <v>1</v>
      </c>
      <c r="I55" s="407">
        <v>2886</v>
      </c>
      <c r="J55" s="410">
        <v>39</v>
      </c>
      <c r="K55" s="410">
        <v>113763</v>
      </c>
      <c r="L55" s="407">
        <v>0.60644490644490645</v>
      </c>
      <c r="M55" s="407">
        <v>2917</v>
      </c>
      <c r="N55" s="410">
        <v>43</v>
      </c>
      <c r="O55" s="410">
        <v>133515</v>
      </c>
      <c r="P55" s="479">
        <v>0.71173836558451942</v>
      </c>
      <c r="Q55" s="411">
        <v>3105</v>
      </c>
    </row>
    <row r="56" spans="1:17" ht="14.4" customHeight="1" x14ac:dyDescent="0.3">
      <c r="A56" s="406" t="s">
        <v>616</v>
      </c>
      <c r="B56" s="407" t="s">
        <v>384</v>
      </c>
      <c r="C56" s="407" t="s">
        <v>617</v>
      </c>
      <c r="D56" s="407" t="s">
        <v>711</v>
      </c>
      <c r="E56" s="407" t="s">
        <v>712</v>
      </c>
      <c r="F56" s="410">
        <v>1</v>
      </c>
      <c r="G56" s="410">
        <v>12779</v>
      </c>
      <c r="H56" s="407">
        <v>1</v>
      </c>
      <c r="I56" s="407">
        <v>12779</v>
      </c>
      <c r="J56" s="410">
        <v>3</v>
      </c>
      <c r="K56" s="410">
        <v>38376</v>
      </c>
      <c r="L56" s="407">
        <v>3.0030518819938963</v>
      </c>
      <c r="M56" s="407">
        <v>12792</v>
      </c>
      <c r="N56" s="410">
        <v>3</v>
      </c>
      <c r="O56" s="410">
        <v>38379</v>
      </c>
      <c r="P56" s="479">
        <v>3.0032866421472728</v>
      </c>
      <c r="Q56" s="411">
        <v>12793</v>
      </c>
    </row>
    <row r="57" spans="1:17" ht="14.4" customHeight="1" x14ac:dyDescent="0.3">
      <c r="A57" s="406" t="s">
        <v>616</v>
      </c>
      <c r="B57" s="407" t="s">
        <v>384</v>
      </c>
      <c r="C57" s="407" t="s">
        <v>617</v>
      </c>
      <c r="D57" s="407" t="s">
        <v>676</v>
      </c>
      <c r="E57" s="407" t="s">
        <v>677</v>
      </c>
      <c r="F57" s="410">
        <v>67</v>
      </c>
      <c r="G57" s="410">
        <v>144988</v>
      </c>
      <c r="H57" s="407">
        <v>1</v>
      </c>
      <c r="I57" s="407">
        <v>2164</v>
      </c>
      <c r="J57" s="410">
        <v>43</v>
      </c>
      <c r="K57" s="410">
        <v>93396</v>
      </c>
      <c r="L57" s="407">
        <v>0.64416365492316607</v>
      </c>
      <c r="M57" s="407">
        <v>2172</v>
      </c>
      <c r="N57" s="410">
        <v>45</v>
      </c>
      <c r="O57" s="410">
        <v>97785</v>
      </c>
      <c r="P57" s="479">
        <v>0.67443512566557229</v>
      </c>
      <c r="Q57" s="411">
        <v>2173</v>
      </c>
    </row>
    <row r="58" spans="1:17" ht="14.4" customHeight="1" x14ac:dyDescent="0.3">
      <c r="A58" s="406" t="s">
        <v>616</v>
      </c>
      <c r="B58" s="407" t="s">
        <v>384</v>
      </c>
      <c r="C58" s="407" t="s">
        <v>617</v>
      </c>
      <c r="D58" s="407" t="s">
        <v>694</v>
      </c>
      <c r="E58" s="407" t="s">
        <v>695</v>
      </c>
      <c r="F58" s="410">
        <v>134</v>
      </c>
      <c r="G58" s="410">
        <v>267062</v>
      </c>
      <c r="H58" s="407">
        <v>1</v>
      </c>
      <c r="I58" s="407">
        <v>1993</v>
      </c>
      <c r="J58" s="410">
        <v>92</v>
      </c>
      <c r="K58" s="410">
        <v>185104</v>
      </c>
      <c r="L58" s="407">
        <v>0.69311246077689825</v>
      </c>
      <c r="M58" s="407">
        <v>2012</v>
      </c>
      <c r="N58" s="410">
        <v>102</v>
      </c>
      <c r="O58" s="410">
        <v>217260</v>
      </c>
      <c r="P58" s="479">
        <v>0.81351895814455066</v>
      </c>
      <c r="Q58" s="411">
        <v>2130</v>
      </c>
    </row>
    <row r="59" spans="1:17" ht="14.4" customHeight="1" x14ac:dyDescent="0.3">
      <c r="A59" s="406" t="s">
        <v>616</v>
      </c>
      <c r="B59" s="407" t="s">
        <v>384</v>
      </c>
      <c r="C59" s="407" t="s">
        <v>617</v>
      </c>
      <c r="D59" s="407" t="s">
        <v>703</v>
      </c>
      <c r="E59" s="407" t="s">
        <v>704</v>
      </c>
      <c r="F59" s="410">
        <v>3</v>
      </c>
      <c r="G59" s="410">
        <v>798</v>
      </c>
      <c r="H59" s="407">
        <v>1</v>
      </c>
      <c r="I59" s="407">
        <v>266</v>
      </c>
      <c r="J59" s="410">
        <v>4</v>
      </c>
      <c r="K59" s="410">
        <v>1076</v>
      </c>
      <c r="L59" s="407">
        <v>1.3483709273182958</v>
      </c>
      <c r="M59" s="407">
        <v>269</v>
      </c>
      <c r="N59" s="410">
        <v>2</v>
      </c>
      <c r="O59" s="410">
        <v>576</v>
      </c>
      <c r="P59" s="479">
        <v>0.72180451127819545</v>
      </c>
      <c r="Q59" s="411">
        <v>288</v>
      </c>
    </row>
    <row r="60" spans="1:17" ht="14.4" customHeight="1" x14ac:dyDescent="0.3">
      <c r="A60" s="406" t="s">
        <v>616</v>
      </c>
      <c r="B60" s="407" t="s">
        <v>384</v>
      </c>
      <c r="C60" s="407" t="s">
        <v>617</v>
      </c>
      <c r="D60" s="407" t="s">
        <v>709</v>
      </c>
      <c r="E60" s="407" t="s">
        <v>710</v>
      </c>
      <c r="F60" s="410"/>
      <c r="G60" s="410"/>
      <c r="H60" s="407"/>
      <c r="I60" s="407"/>
      <c r="J60" s="410"/>
      <c r="K60" s="410"/>
      <c r="L60" s="407"/>
      <c r="M60" s="407"/>
      <c r="N60" s="410">
        <v>41</v>
      </c>
      <c r="O60" s="410">
        <v>0</v>
      </c>
      <c r="P60" s="479"/>
      <c r="Q60" s="411">
        <v>0</v>
      </c>
    </row>
    <row r="61" spans="1:17" ht="14.4" customHeight="1" thickBot="1" x14ac:dyDescent="0.35">
      <c r="A61" s="412" t="s">
        <v>713</v>
      </c>
      <c r="B61" s="413" t="s">
        <v>387</v>
      </c>
      <c r="C61" s="413" t="s">
        <v>617</v>
      </c>
      <c r="D61" s="413" t="s">
        <v>670</v>
      </c>
      <c r="E61" s="413" t="s">
        <v>671</v>
      </c>
      <c r="F61" s="416">
        <v>1</v>
      </c>
      <c r="G61" s="416">
        <v>1245</v>
      </c>
      <c r="H61" s="413">
        <v>1</v>
      </c>
      <c r="I61" s="413">
        <v>1245</v>
      </c>
      <c r="J61" s="416"/>
      <c r="K61" s="416"/>
      <c r="L61" s="413"/>
      <c r="M61" s="413"/>
      <c r="N61" s="416"/>
      <c r="O61" s="416"/>
      <c r="P61" s="427"/>
      <c r="Q61" s="417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222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5041547</v>
      </c>
      <c r="C3" s="190">
        <f t="shared" ref="C3:R3" si="0">SUBTOTAL(9,C6:C1048576)</f>
        <v>26</v>
      </c>
      <c r="D3" s="190">
        <f t="shared" si="0"/>
        <v>4765067</v>
      </c>
      <c r="E3" s="190">
        <f t="shared" si="0"/>
        <v>27.767194969561995</v>
      </c>
      <c r="F3" s="190">
        <f t="shared" si="0"/>
        <v>5986153</v>
      </c>
      <c r="G3" s="193">
        <f>IF(B3&lt;&gt;0,F3/B3,"")</f>
        <v>1.1873643149612609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715</v>
      </c>
      <c r="B6" s="475">
        <v>18349</v>
      </c>
      <c r="C6" s="401">
        <v>1</v>
      </c>
      <c r="D6" s="475">
        <v>14177</v>
      </c>
      <c r="E6" s="401">
        <v>0.77263066107144807</v>
      </c>
      <c r="F6" s="475">
        <v>35815</v>
      </c>
      <c r="G6" s="425">
        <v>1.9518774865115265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x14ac:dyDescent="0.3">
      <c r="A7" s="481" t="s">
        <v>716</v>
      </c>
      <c r="B7" s="478">
        <v>151205</v>
      </c>
      <c r="C7" s="407">
        <v>1</v>
      </c>
      <c r="D7" s="478">
        <v>116491</v>
      </c>
      <c r="E7" s="407">
        <v>0.77041764491914955</v>
      </c>
      <c r="F7" s="478">
        <v>128931</v>
      </c>
      <c r="G7" s="479">
        <v>0.85269005654574914</v>
      </c>
      <c r="H7" s="478"/>
      <c r="I7" s="407"/>
      <c r="J7" s="478"/>
      <c r="K7" s="407"/>
      <c r="L7" s="478"/>
      <c r="M7" s="479"/>
      <c r="N7" s="478"/>
      <c r="O7" s="407"/>
      <c r="P7" s="478"/>
      <c r="Q7" s="407"/>
      <c r="R7" s="478"/>
      <c r="S7" s="480"/>
    </row>
    <row r="8" spans="1:19" ht="14.4" customHeight="1" x14ac:dyDescent="0.3">
      <c r="A8" s="481" t="s">
        <v>717</v>
      </c>
      <c r="B8" s="478">
        <v>272428</v>
      </c>
      <c r="C8" s="407">
        <v>1</v>
      </c>
      <c r="D8" s="478">
        <v>154909</v>
      </c>
      <c r="E8" s="407">
        <v>0.56862363633694035</v>
      </c>
      <c r="F8" s="478">
        <v>127497</v>
      </c>
      <c r="G8" s="479">
        <v>0.46800255480347103</v>
      </c>
      <c r="H8" s="478"/>
      <c r="I8" s="407"/>
      <c r="J8" s="478"/>
      <c r="K8" s="407"/>
      <c r="L8" s="478"/>
      <c r="M8" s="479"/>
      <c r="N8" s="478"/>
      <c r="O8" s="407"/>
      <c r="P8" s="478"/>
      <c r="Q8" s="407"/>
      <c r="R8" s="478"/>
      <c r="S8" s="480"/>
    </row>
    <row r="9" spans="1:19" ht="14.4" customHeight="1" x14ac:dyDescent="0.3">
      <c r="A9" s="481" t="s">
        <v>718</v>
      </c>
      <c r="B9" s="478">
        <v>1492927</v>
      </c>
      <c r="C9" s="407">
        <v>1</v>
      </c>
      <c r="D9" s="478">
        <v>1445251</v>
      </c>
      <c r="E9" s="407">
        <v>0.96806541780006661</v>
      </c>
      <c r="F9" s="478">
        <v>1946826</v>
      </c>
      <c r="G9" s="479">
        <v>1.3040329500370749</v>
      </c>
      <c r="H9" s="478"/>
      <c r="I9" s="407"/>
      <c r="J9" s="478"/>
      <c r="K9" s="407"/>
      <c r="L9" s="478"/>
      <c r="M9" s="479"/>
      <c r="N9" s="478"/>
      <c r="O9" s="407"/>
      <c r="P9" s="478"/>
      <c r="Q9" s="407"/>
      <c r="R9" s="478"/>
      <c r="S9" s="480"/>
    </row>
    <row r="10" spans="1:19" ht="14.4" customHeight="1" x14ac:dyDescent="0.3">
      <c r="A10" s="481" t="s">
        <v>719</v>
      </c>
      <c r="B10" s="478">
        <v>134041</v>
      </c>
      <c r="C10" s="407">
        <v>1</v>
      </c>
      <c r="D10" s="478">
        <v>121330</v>
      </c>
      <c r="E10" s="407">
        <v>0.90517080594743404</v>
      </c>
      <c r="F10" s="478">
        <v>159175</v>
      </c>
      <c r="G10" s="479">
        <v>1.1875097917801269</v>
      </c>
      <c r="H10" s="478"/>
      <c r="I10" s="407"/>
      <c r="J10" s="478"/>
      <c r="K10" s="407"/>
      <c r="L10" s="478"/>
      <c r="M10" s="479"/>
      <c r="N10" s="478"/>
      <c r="O10" s="407"/>
      <c r="P10" s="478"/>
      <c r="Q10" s="407"/>
      <c r="R10" s="478"/>
      <c r="S10" s="480"/>
    </row>
    <row r="11" spans="1:19" ht="14.4" customHeight="1" x14ac:dyDescent="0.3">
      <c r="A11" s="481" t="s">
        <v>720</v>
      </c>
      <c r="B11" s="478">
        <v>224952</v>
      </c>
      <c r="C11" s="407">
        <v>1</v>
      </c>
      <c r="D11" s="478">
        <v>111901</v>
      </c>
      <c r="E11" s="407">
        <v>0.49744389914292825</v>
      </c>
      <c r="F11" s="478">
        <v>141554</v>
      </c>
      <c r="G11" s="479">
        <v>0.62926313169031611</v>
      </c>
      <c r="H11" s="478"/>
      <c r="I11" s="407"/>
      <c r="J11" s="478"/>
      <c r="K11" s="407"/>
      <c r="L11" s="478"/>
      <c r="M11" s="479"/>
      <c r="N11" s="478"/>
      <c r="O11" s="407"/>
      <c r="P11" s="478"/>
      <c r="Q11" s="407"/>
      <c r="R11" s="478"/>
      <c r="S11" s="480"/>
    </row>
    <row r="12" spans="1:19" ht="14.4" customHeight="1" x14ac:dyDescent="0.3">
      <c r="A12" s="481" t="s">
        <v>721</v>
      </c>
      <c r="B12" s="478">
        <v>19062</v>
      </c>
      <c r="C12" s="407">
        <v>1</v>
      </c>
      <c r="D12" s="478">
        <v>27207</v>
      </c>
      <c r="E12" s="407">
        <v>1.4272898961284231</v>
      </c>
      <c r="F12" s="478">
        <v>91318</v>
      </c>
      <c r="G12" s="479">
        <v>4.7905781135242895</v>
      </c>
      <c r="H12" s="478"/>
      <c r="I12" s="407"/>
      <c r="J12" s="478"/>
      <c r="K12" s="407"/>
      <c r="L12" s="478"/>
      <c r="M12" s="479"/>
      <c r="N12" s="478"/>
      <c r="O12" s="407"/>
      <c r="P12" s="478"/>
      <c r="Q12" s="407"/>
      <c r="R12" s="478"/>
      <c r="S12" s="480"/>
    </row>
    <row r="13" spans="1:19" ht="14.4" customHeight="1" x14ac:dyDescent="0.3">
      <c r="A13" s="481" t="s">
        <v>722</v>
      </c>
      <c r="B13" s="478">
        <v>626032</v>
      </c>
      <c r="C13" s="407">
        <v>1</v>
      </c>
      <c r="D13" s="478">
        <v>663854</v>
      </c>
      <c r="E13" s="407">
        <v>1.060415442022133</v>
      </c>
      <c r="F13" s="478">
        <v>830698</v>
      </c>
      <c r="G13" s="479">
        <v>1.3269257801518133</v>
      </c>
      <c r="H13" s="478"/>
      <c r="I13" s="407"/>
      <c r="J13" s="478"/>
      <c r="K13" s="407"/>
      <c r="L13" s="478"/>
      <c r="M13" s="479"/>
      <c r="N13" s="478"/>
      <c r="O13" s="407"/>
      <c r="P13" s="478"/>
      <c r="Q13" s="407"/>
      <c r="R13" s="478"/>
      <c r="S13" s="480"/>
    </row>
    <row r="14" spans="1:19" ht="14.4" customHeight="1" x14ac:dyDescent="0.3">
      <c r="A14" s="481" t="s">
        <v>723</v>
      </c>
      <c r="B14" s="478">
        <v>5424</v>
      </c>
      <c r="C14" s="407">
        <v>1</v>
      </c>
      <c r="D14" s="478">
        <v>13828</v>
      </c>
      <c r="E14" s="407">
        <v>2.5494100294985249</v>
      </c>
      <c r="F14" s="478">
        <v>24837</v>
      </c>
      <c r="G14" s="479">
        <v>4.5790929203539825</v>
      </c>
      <c r="H14" s="478"/>
      <c r="I14" s="407"/>
      <c r="J14" s="478"/>
      <c r="K14" s="407"/>
      <c r="L14" s="478"/>
      <c r="M14" s="479"/>
      <c r="N14" s="478"/>
      <c r="O14" s="407"/>
      <c r="P14" s="478"/>
      <c r="Q14" s="407"/>
      <c r="R14" s="478"/>
      <c r="S14" s="480"/>
    </row>
    <row r="15" spans="1:19" ht="14.4" customHeight="1" x14ac:dyDescent="0.3">
      <c r="A15" s="481" t="s">
        <v>724</v>
      </c>
      <c r="B15" s="478">
        <v>178732</v>
      </c>
      <c r="C15" s="407">
        <v>1</v>
      </c>
      <c r="D15" s="478">
        <v>114734</v>
      </c>
      <c r="E15" s="407">
        <v>0.64193317369021774</v>
      </c>
      <c r="F15" s="478">
        <v>302333</v>
      </c>
      <c r="G15" s="479">
        <v>1.6915437638475483</v>
      </c>
      <c r="H15" s="478"/>
      <c r="I15" s="407"/>
      <c r="J15" s="478"/>
      <c r="K15" s="407"/>
      <c r="L15" s="478"/>
      <c r="M15" s="479"/>
      <c r="N15" s="478"/>
      <c r="O15" s="407"/>
      <c r="P15" s="478"/>
      <c r="Q15" s="407"/>
      <c r="R15" s="478"/>
      <c r="S15" s="480"/>
    </row>
    <row r="16" spans="1:19" ht="14.4" customHeight="1" x14ac:dyDescent="0.3">
      <c r="A16" s="481" t="s">
        <v>725</v>
      </c>
      <c r="B16" s="478">
        <v>13145</v>
      </c>
      <c r="C16" s="407">
        <v>1</v>
      </c>
      <c r="D16" s="478">
        <v>62433</v>
      </c>
      <c r="E16" s="407">
        <v>4.7495625713198937</v>
      </c>
      <c r="F16" s="478">
        <v>34391</v>
      </c>
      <c r="G16" s="479">
        <v>2.6162799543552682</v>
      </c>
      <c r="H16" s="478"/>
      <c r="I16" s="407"/>
      <c r="J16" s="478"/>
      <c r="K16" s="407"/>
      <c r="L16" s="478"/>
      <c r="M16" s="479"/>
      <c r="N16" s="478"/>
      <c r="O16" s="407"/>
      <c r="P16" s="478"/>
      <c r="Q16" s="407"/>
      <c r="R16" s="478"/>
      <c r="S16" s="480"/>
    </row>
    <row r="17" spans="1:19" ht="14.4" customHeight="1" x14ac:dyDescent="0.3">
      <c r="A17" s="481" t="s">
        <v>726</v>
      </c>
      <c r="B17" s="478">
        <v>902875</v>
      </c>
      <c r="C17" s="407">
        <v>1</v>
      </c>
      <c r="D17" s="478">
        <v>963501</v>
      </c>
      <c r="E17" s="407">
        <v>1.0671477225529558</v>
      </c>
      <c r="F17" s="478">
        <v>1021424</v>
      </c>
      <c r="G17" s="479">
        <v>1.1313016752042089</v>
      </c>
      <c r="H17" s="478"/>
      <c r="I17" s="407"/>
      <c r="J17" s="478"/>
      <c r="K17" s="407"/>
      <c r="L17" s="478"/>
      <c r="M17" s="479"/>
      <c r="N17" s="478"/>
      <c r="O17" s="407"/>
      <c r="P17" s="478"/>
      <c r="Q17" s="407"/>
      <c r="R17" s="478"/>
      <c r="S17" s="480"/>
    </row>
    <row r="18" spans="1:19" ht="14.4" customHeight="1" x14ac:dyDescent="0.3">
      <c r="A18" s="481" t="s">
        <v>727</v>
      </c>
      <c r="B18" s="478">
        <v>144091</v>
      </c>
      <c r="C18" s="407">
        <v>1</v>
      </c>
      <c r="D18" s="478">
        <v>169008</v>
      </c>
      <c r="E18" s="407">
        <v>1.1729254429492473</v>
      </c>
      <c r="F18" s="478">
        <v>206281</v>
      </c>
      <c r="G18" s="479">
        <v>1.4316022513550464</v>
      </c>
      <c r="H18" s="478"/>
      <c r="I18" s="407"/>
      <c r="J18" s="478"/>
      <c r="K18" s="407"/>
      <c r="L18" s="478"/>
      <c r="M18" s="479"/>
      <c r="N18" s="478"/>
      <c r="O18" s="407"/>
      <c r="P18" s="478"/>
      <c r="Q18" s="407"/>
      <c r="R18" s="478"/>
      <c r="S18" s="480"/>
    </row>
    <row r="19" spans="1:19" ht="14.4" customHeight="1" x14ac:dyDescent="0.3">
      <c r="A19" s="481" t="s">
        <v>728</v>
      </c>
      <c r="B19" s="478">
        <v>7989</v>
      </c>
      <c r="C19" s="407">
        <v>1</v>
      </c>
      <c r="D19" s="478">
        <v>19443</v>
      </c>
      <c r="E19" s="407">
        <v>2.4337213668794591</v>
      </c>
      <c r="F19" s="478">
        <v>6116</v>
      </c>
      <c r="G19" s="479">
        <v>0.76555263487295033</v>
      </c>
      <c r="H19" s="478"/>
      <c r="I19" s="407"/>
      <c r="J19" s="478"/>
      <c r="K19" s="407"/>
      <c r="L19" s="478"/>
      <c r="M19" s="479"/>
      <c r="N19" s="478"/>
      <c r="O19" s="407"/>
      <c r="P19" s="478"/>
      <c r="Q19" s="407"/>
      <c r="R19" s="478"/>
      <c r="S19" s="480"/>
    </row>
    <row r="20" spans="1:19" ht="14.4" customHeight="1" x14ac:dyDescent="0.3">
      <c r="A20" s="481" t="s">
        <v>729</v>
      </c>
      <c r="B20" s="478">
        <v>145193</v>
      </c>
      <c r="C20" s="407">
        <v>1</v>
      </c>
      <c r="D20" s="478">
        <v>171647</v>
      </c>
      <c r="E20" s="407">
        <v>1.1821988663365315</v>
      </c>
      <c r="F20" s="478">
        <v>167607</v>
      </c>
      <c r="G20" s="479">
        <v>1.154373833449271</v>
      </c>
      <c r="H20" s="478"/>
      <c r="I20" s="407"/>
      <c r="J20" s="478"/>
      <c r="K20" s="407"/>
      <c r="L20" s="478"/>
      <c r="M20" s="479"/>
      <c r="N20" s="478"/>
      <c r="O20" s="407"/>
      <c r="P20" s="478"/>
      <c r="Q20" s="407"/>
      <c r="R20" s="478"/>
      <c r="S20" s="480"/>
    </row>
    <row r="21" spans="1:19" ht="14.4" customHeight="1" x14ac:dyDescent="0.3">
      <c r="A21" s="481" t="s">
        <v>730</v>
      </c>
      <c r="B21" s="478">
        <v>3675</v>
      </c>
      <c r="C21" s="407">
        <v>1</v>
      </c>
      <c r="D21" s="478">
        <v>926</v>
      </c>
      <c r="E21" s="407">
        <v>0.25197278911564625</v>
      </c>
      <c r="F21" s="478">
        <v>30651</v>
      </c>
      <c r="G21" s="479">
        <v>8.3404081632653053</v>
      </c>
      <c r="H21" s="478"/>
      <c r="I21" s="407"/>
      <c r="J21" s="478"/>
      <c r="K21" s="407"/>
      <c r="L21" s="478"/>
      <c r="M21" s="479"/>
      <c r="N21" s="478"/>
      <c r="O21" s="407"/>
      <c r="P21" s="478"/>
      <c r="Q21" s="407"/>
      <c r="R21" s="478"/>
      <c r="S21" s="480"/>
    </row>
    <row r="22" spans="1:19" ht="14.4" customHeight="1" x14ac:dyDescent="0.3">
      <c r="A22" s="481" t="s">
        <v>731</v>
      </c>
      <c r="B22" s="478">
        <v>2827</v>
      </c>
      <c r="C22" s="407">
        <v>1</v>
      </c>
      <c r="D22" s="478"/>
      <c r="E22" s="407"/>
      <c r="F22" s="478"/>
      <c r="G22" s="479"/>
      <c r="H22" s="478"/>
      <c r="I22" s="407"/>
      <c r="J22" s="478"/>
      <c r="K22" s="407"/>
      <c r="L22" s="478"/>
      <c r="M22" s="479"/>
      <c r="N22" s="478"/>
      <c r="O22" s="407"/>
      <c r="P22" s="478"/>
      <c r="Q22" s="407"/>
      <c r="R22" s="478"/>
      <c r="S22" s="480"/>
    </row>
    <row r="23" spans="1:19" ht="14.4" customHeight="1" x14ac:dyDescent="0.3">
      <c r="A23" s="481" t="s">
        <v>732</v>
      </c>
      <c r="B23" s="478">
        <v>59153</v>
      </c>
      <c r="C23" s="407">
        <v>1</v>
      </c>
      <c r="D23" s="478">
        <v>69346</v>
      </c>
      <c r="E23" s="407">
        <v>1.1723158588744442</v>
      </c>
      <c r="F23" s="478">
        <v>39372</v>
      </c>
      <c r="G23" s="479">
        <v>0.66559599682180104</v>
      </c>
      <c r="H23" s="478"/>
      <c r="I23" s="407"/>
      <c r="J23" s="478"/>
      <c r="K23" s="407"/>
      <c r="L23" s="478"/>
      <c r="M23" s="479"/>
      <c r="N23" s="478"/>
      <c r="O23" s="407"/>
      <c r="P23" s="478"/>
      <c r="Q23" s="407"/>
      <c r="R23" s="478"/>
      <c r="S23" s="480"/>
    </row>
    <row r="24" spans="1:19" ht="14.4" customHeight="1" x14ac:dyDescent="0.3">
      <c r="A24" s="481" t="s">
        <v>733</v>
      </c>
      <c r="B24" s="478">
        <v>46045</v>
      </c>
      <c r="C24" s="407">
        <v>1</v>
      </c>
      <c r="D24" s="478">
        <v>10706</v>
      </c>
      <c r="E24" s="407">
        <v>0.23251167336301445</v>
      </c>
      <c r="F24" s="478">
        <v>65519</v>
      </c>
      <c r="G24" s="479">
        <v>1.4229340862200022</v>
      </c>
      <c r="H24" s="478"/>
      <c r="I24" s="407"/>
      <c r="J24" s="478"/>
      <c r="K24" s="407"/>
      <c r="L24" s="478"/>
      <c r="M24" s="479"/>
      <c r="N24" s="478"/>
      <c r="O24" s="407"/>
      <c r="P24" s="478"/>
      <c r="Q24" s="407"/>
      <c r="R24" s="478"/>
      <c r="S24" s="480"/>
    </row>
    <row r="25" spans="1:19" ht="14.4" customHeight="1" x14ac:dyDescent="0.3">
      <c r="A25" s="481" t="s">
        <v>734</v>
      </c>
      <c r="B25" s="478"/>
      <c r="C25" s="407"/>
      <c r="D25" s="478"/>
      <c r="E25" s="407"/>
      <c r="F25" s="478">
        <v>828</v>
      </c>
      <c r="G25" s="479"/>
      <c r="H25" s="478"/>
      <c r="I25" s="407"/>
      <c r="J25" s="478"/>
      <c r="K25" s="407"/>
      <c r="L25" s="478"/>
      <c r="M25" s="479"/>
      <c r="N25" s="478"/>
      <c r="O25" s="407"/>
      <c r="P25" s="478"/>
      <c r="Q25" s="407"/>
      <c r="R25" s="478"/>
      <c r="S25" s="480"/>
    </row>
    <row r="26" spans="1:19" ht="14.4" customHeight="1" x14ac:dyDescent="0.3">
      <c r="A26" s="481" t="s">
        <v>735</v>
      </c>
      <c r="B26" s="478">
        <v>63273</v>
      </c>
      <c r="C26" s="407">
        <v>1</v>
      </c>
      <c r="D26" s="478">
        <v>33331</v>
      </c>
      <c r="E26" s="407">
        <v>0.52678077537022105</v>
      </c>
      <c r="F26" s="478">
        <v>76907</v>
      </c>
      <c r="G26" s="479">
        <v>1.2154789562688666</v>
      </c>
      <c r="H26" s="478"/>
      <c r="I26" s="407"/>
      <c r="J26" s="478"/>
      <c r="K26" s="407"/>
      <c r="L26" s="478"/>
      <c r="M26" s="479"/>
      <c r="N26" s="478"/>
      <c r="O26" s="407"/>
      <c r="P26" s="478"/>
      <c r="Q26" s="407"/>
      <c r="R26" s="478"/>
      <c r="S26" s="480"/>
    </row>
    <row r="27" spans="1:19" ht="14.4" customHeight="1" x14ac:dyDescent="0.3">
      <c r="A27" s="481" t="s">
        <v>736</v>
      </c>
      <c r="B27" s="478">
        <v>2990</v>
      </c>
      <c r="C27" s="407">
        <v>1</v>
      </c>
      <c r="D27" s="478"/>
      <c r="E27" s="407"/>
      <c r="F27" s="478"/>
      <c r="G27" s="479"/>
      <c r="H27" s="478"/>
      <c r="I27" s="407"/>
      <c r="J27" s="478"/>
      <c r="K27" s="407"/>
      <c r="L27" s="478"/>
      <c r="M27" s="479"/>
      <c r="N27" s="478"/>
      <c r="O27" s="407"/>
      <c r="P27" s="478"/>
      <c r="Q27" s="407"/>
      <c r="R27" s="478"/>
      <c r="S27" s="480"/>
    </row>
    <row r="28" spans="1:19" ht="14.4" customHeight="1" x14ac:dyDescent="0.3">
      <c r="A28" s="481" t="s">
        <v>737</v>
      </c>
      <c r="B28" s="478"/>
      <c r="C28" s="407"/>
      <c r="D28" s="478">
        <v>3727</v>
      </c>
      <c r="E28" s="407"/>
      <c r="F28" s="478"/>
      <c r="G28" s="479"/>
      <c r="H28" s="478"/>
      <c r="I28" s="407"/>
      <c r="J28" s="478"/>
      <c r="K28" s="407"/>
      <c r="L28" s="478"/>
      <c r="M28" s="479"/>
      <c r="N28" s="478"/>
      <c r="O28" s="407"/>
      <c r="P28" s="478"/>
      <c r="Q28" s="407"/>
      <c r="R28" s="478"/>
      <c r="S28" s="480"/>
    </row>
    <row r="29" spans="1:19" ht="14.4" customHeight="1" x14ac:dyDescent="0.3">
      <c r="A29" s="481" t="s">
        <v>738</v>
      </c>
      <c r="B29" s="478">
        <v>40679</v>
      </c>
      <c r="C29" s="407">
        <v>1</v>
      </c>
      <c r="D29" s="478"/>
      <c r="E29" s="407"/>
      <c r="F29" s="478">
        <v>1096</v>
      </c>
      <c r="G29" s="479">
        <v>2.6942648541016249E-2</v>
      </c>
      <c r="H29" s="478"/>
      <c r="I29" s="407"/>
      <c r="J29" s="478"/>
      <c r="K29" s="407"/>
      <c r="L29" s="478"/>
      <c r="M29" s="479"/>
      <c r="N29" s="478"/>
      <c r="O29" s="407"/>
      <c r="P29" s="478"/>
      <c r="Q29" s="407"/>
      <c r="R29" s="478"/>
      <c r="S29" s="480"/>
    </row>
    <row r="30" spans="1:19" ht="14.4" customHeight="1" x14ac:dyDescent="0.3">
      <c r="A30" s="481" t="s">
        <v>739</v>
      </c>
      <c r="B30" s="478">
        <v>10224</v>
      </c>
      <c r="C30" s="407">
        <v>1</v>
      </c>
      <c r="D30" s="478">
        <v>16146</v>
      </c>
      <c r="E30" s="407">
        <v>1.579225352112676</v>
      </c>
      <c r="F30" s="478">
        <v>3881</v>
      </c>
      <c r="G30" s="479">
        <v>0.37959702660406885</v>
      </c>
      <c r="H30" s="478"/>
      <c r="I30" s="407"/>
      <c r="J30" s="478"/>
      <c r="K30" s="407"/>
      <c r="L30" s="478"/>
      <c r="M30" s="479"/>
      <c r="N30" s="478"/>
      <c r="O30" s="407"/>
      <c r="P30" s="478"/>
      <c r="Q30" s="407"/>
      <c r="R30" s="478"/>
      <c r="S30" s="480"/>
    </row>
    <row r="31" spans="1:19" ht="14.4" customHeight="1" x14ac:dyDescent="0.3">
      <c r="A31" s="481" t="s">
        <v>740</v>
      </c>
      <c r="B31" s="478">
        <v>97437</v>
      </c>
      <c r="C31" s="407">
        <v>1</v>
      </c>
      <c r="D31" s="478">
        <v>184922</v>
      </c>
      <c r="E31" s="407">
        <v>1.8978622084013259</v>
      </c>
      <c r="F31" s="478">
        <v>110051</v>
      </c>
      <c r="G31" s="479">
        <v>1.1294580087646378</v>
      </c>
      <c r="H31" s="478"/>
      <c r="I31" s="407"/>
      <c r="J31" s="478"/>
      <c r="K31" s="407"/>
      <c r="L31" s="478"/>
      <c r="M31" s="479"/>
      <c r="N31" s="478"/>
      <c r="O31" s="407"/>
      <c r="P31" s="478"/>
      <c r="Q31" s="407"/>
      <c r="R31" s="478"/>
      <c r="S31" s="480"/>
    </row>
    <row r="32" spans="1:19" ht="14.4" customHeight="1" x14ac:dyDescent="0.3">
      <c r="A32" s="481" t="s">
        <v>741</v>
      </c>
      <c r="B32" s="478">
        <v>9727</v>
      </c>
      <c r="C32" s="407">
        <v>1</v>
      </c>
      <c r="D32" s="478">
        <v>5905</v>
      </c>
      <c r="E32" s="407">
        <v>0.60707309550735067</v>
      </c>
      <c r="F32" s="478">
        <v>34085</v>
      </c>
      <c r="G32" s="479">
        <v>3.5041636681402282</v>
      </c>
      <c r="H32" s="478"/>
      <c r="I32" s="407"/>
      <c r="J32" s="478"/>
      <c r="K32" s="407"/>
      <c r="L32" s="478"/>
      <c r="M32" s="479"/>
      <c r="N32" s="478"/>
      <c r="O32" s="407"/>
      <c r="P32" s="478"/>
      <c r="Q32" s="407"/>
      <c r="R32" s="478"/>
      <c r="S32" s="480"/>
    </row>
    <row r="33" spans="1:19" ht="14.4" customHeight="1" thickBot="1" x14ac:dyDescent="0.35">
      <c r="A33" s="477" t="s">
        <v>742</v>
      </c>
      <c r="B33" s="476">
        <v>369072</v>
      </c>
      <c r="C33" s="413">
        <v>1</v>
      </c>
      <c r="D33" s="476">
        <v>270344</v>
      </c>
      <c r="E33" s="413">
        <v>0.73249664022196215</v>
      </c>
      <c r="F33" s="476">
        <v>398960</v>
      </c>
      <c r="G33" s="427">
        <v>1.0809814887068105</v>
      </c>
      <c r="H33" s="476"/>
      <c r="I33" s="413"/>
      <c r="J33" s="476"/>
      <c r="K33" s="413"/>
      <c r="L33" s="476"/>
      <c r="M33" s="427"/>
      <c r="N33" s="476"/>
      <c r="O33" s="413"/>
      <c r="P33" s="476"/>
      <c r="Q33" s="413"/>
      <c r="R33" s="476"/>
      <c r="S33" s="4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0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793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222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21917</v>
      </c>
      <c r="G3" s="78">
        <f t="shared" si="0"/>
        <v>5041547</v>
      </c>
      <c r="H3" s="78"/>
      <c r="I3" s="78"/>
      <c r="J3" s="78">
        <f t="shared" si="0"/>
        <v>20616</v>
      </c>
      <c r="K3" s="78">
        <f t="shared" si="0"/>
        <v>4765067</v>
      </c>
      <c r="L3" s="78"/>
      <c r="M3" s="78"/>
      <c r="N3" s="78">
        <f t="shared" si="0"/>
        <v>24848</v>
      </c>
      <c r="O3" s="78">
        <f t="shared" si="0"/>
        <v>5986153</v>
      </c>
      <c r="P3" s="59">
        <f>IF(G3=0,0,O3/G3)</f>
        <v>1.1873643149612609</v>
      </c>
      <c r="Q3" s="79">
        <f>IF(N3=0,0,O3/N3)</f>
        <v>240.9108580167418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2014</v>
      </c>
      <c r="G4" s="358"/>
      <c r="H4" s="80"/>
      <c r="I4" s="80"/>
      <c r="J4" s="357">
        <v>2015</v>
      </c>
      <c r="K4" s="358"/>
      <c r="L4" s="80"/>
      <c r="M4" s="80"/>
      <c r="N4" s="357">
        <v>2016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9"/>
      <c r="B5" s="487"/>
      <c r="C5" s="489"/>
      <c r="D5" s="497"/>
      <c r="E5" s="491"/>
      <c r="F5" s="498" t="s">
        <v>58</v>
      </c>
      <c r="G5" s="499" t="s">
        <v>14</v>
      </c>
      <c r="H5" s="500"/>
      <c r="I5" s="500"/>
      <c r="J5" s="498" t="s">
        <v>58</v>
      </c>
      <c r="K5" s="499" t="s">
        <v>14</v>
      </c>
      <c r="L5" s="500"/>
      <c r="M5" s="500"/>
      <c r="N5" s="498" t="s">
        <v>58</v>
      </c>
      <c r="O5" s="499" t="s">
        <v>14</v>
      </c>
      <c r="P5" s="501"/>
      <c r="Q5" s="496"/>
    </row>
    <row r="6" spans="1:17" ht="14.4" customHeight="1" x14ac:dyDescent="0.3">
      <c r="A6" s="400" t="s">
        <v>743</v>
      </c>
      <c r="B6" s="401" t="s">
        <v>616</v>
      </c>
      <c r="C6" s="401" t="s">
        <v>617</v>
      </c>
      <c r="D6" s="401" t="s">
        <v>620</v>
      </c>
      <c r="E6" s="401" t="s">
        <v>621</v>
      </c>
      <c r="F6" s="404"/>
      <c r="G6" s="404"/>
      <c r="H6" s="404"/>
      <c r="I6" s="404"/>
      <c r="J6" s="404">
        <v>8</v>
      </c>
      <c r="K6" s="404">
        <v>432</v>
      </c>
      <c r="L6" s="404"/>
      <c r="M6" s="404">
        <v>54</v>
      </c>
      <c r="N6" s="404">
        <v>20</v>
      </c>
      <c r="O6" s="404">
        <v>1160</v>
      </c>
      <c r="P6" s="425"/>
      <c r="Q6" s="405">
        <v>58</v>
      </c>
    </row>
    <row r="7" spans="1:17" ht="14.4" customHeight="1" x14ac:dyDescent="0.3">
      <c r="A7" s="406" t="s">
        <v>743</v>
      </c>
      <c r="B7" s="407" t="s">
        <v>616</v>
      </c>
      <c r="C7" s="407" t="s">
        <v>617</v>
      </c>
      <c r="D7" s="407" t="s">
        <v>628</v>
      </c>
      <c r="E7" s="407" t="s">
        <v>629</v>
      </c>
      <c r="F7" s="410"/>
      <c r="G7" s="410"/>
      <c r="H7" s="410"/>
      <c r="I7" s="410"/>
      <c r="J7" s="410"/>
      <c r="K7" s="410"/>
      <c r="L7" s="410"/>
      <c r="M7" s="410"/>
      <c r="N7" s="410">
        <v>2</v>
      </c>
      <c r="O7" s="410">
        <v>814</v>
      </c>
      <c r="P7" s="479"/>
      <c r="Q7" s="411">
        <v>407</v>
      </c>
    </row>
    <row r="8" spans="1:17" ht="14.4" customHeight="1" x14ac:dyDescent="0.3">
      <c r="A8" s="406" t="s">
        <v>743</v>
      </c>
      <c r="B8" s="407" t="s">
        <v>616</v>
      </c>
      <c r="C8" s="407" t="s">
        <v>617</v>
      </c>
      <c r="D8" s="407" t="s">
        <v>630</v>
      </c>
      <c r="E8" s="407" t="s">
        <v>631</v>
      </c>
      <c r="F8" s="410"/>
      <c r="G8" s="410"/>
      <c r="H8" s="410"/>
      <c r="I8" s="410"/>
      <c r="J8" s="410">
        <v>6</v>
      </c>
      <c r="K8" s="410">
        <v>1032</v>
      </c>
      <c r="L8" s="410"/>
      <c r="M8" s="410">
        <v>172</v>
      </c>
      <c r="N8" s="410"/>
      <c r="O8" s="410"/>
      <c r="P8" s="479"/>
      <c r="Q8" s="411"/>
    </row>
    <row r="9" spans="1:17" ht="14.4" customHeight="1" x14ac:dyDescent="0.3">
      <c r="A9" s="406" t="s">
        <v>743</v>
      </c>
      <c r="B9" s="407" t="s">
        <v>616</v>
      </c>
      <c r="C9" s="407" t="s">
        <v>617</v>
      </c>
      <c r="D9" s="407" t="s">
        <v>634</v>
      </c>
      <c r="E9" s="407" t="s">
        <v>635</v>
      </c>
      <c r="F9" s="410">
        <v>1</v>
      </c>
      <c r="G9" s="410">
        <v>316</v>
      </c>
      <c r="H9" s="410">
        <v>1</v>
      </c>
      <c r="I9" s="410">
        <v>316</v>
      </c>
      <c r="J9" s="410">
        <v>1</v>
      </c>
      <c r="K9" s="410">
        <v>322</v>
      </c>
      <c r="L9" s="410">
        <v>1.018987341772152</v>
      </c>
      <c r="M9" s="410">
        <v>322</v>
      </c>
      <c r="N9" s="410"/>
      <c r="O9" s="410"/>
      <c r="P9" s="479"/>
      <c r="Q9" s="411"/>
    </row>
    <row r="10" spans="1:17" ht="14.4" customHeight="1" x14ac:dyDescent="0.3">
      <c r="A10" s="406" t="s">
        <v>743</v>
      </c>
      <c r="B10" s="407" t="s">
        <v>616</v>
      </c>
      <c r="C10" s="407" t="s">
        <v>617</v>
      </c>
      <c r="D10" s="407" t="s">
        <v>638</v>
      </c>
      <c r="E10" s="407" t="s">
        <v>639</v>
      </c>
      <c r="F10" s="410"/>
      <c r="G10" s="410"/>
      <c r="H10" s="410"/>
      <c r="I10" s="410"/>
      <c r="J10" s="410"/>
      <c r="K10" s="410"/>
      <c r="L10" s="410"/>
      <c r="M10" s="410"/>
      <c r="N10" s="410">
        <v>18</v>
      </c>
      <c r="O10" s="410">
        <v>6282</v>
      </c>
      <c r="P10" s="479"/>
      <c r="Q10" s="411">
        <v>349</v>
      </c>
    </row>
    <row r="11" spans="1:17" ht="14.4" customHeight="1" x14ac:dyDescent="0.3">
      <c r="A11" s="406" t="s">
        <v>743</v>
      </c>
      <c r="B11" s="407" t="s">
        <v>616</v>
      </c>
      <c r="C11" s="407" t="s">
        <v>617</v>
      </c>
      <c r="D11" s="407" t="s">
        <v>644</v>
      </c>
      <c r="E11" s="407" t="s">
        <v>645</v>
      </c>
      <c r="F11" s="410"/>
      <c r="G11" s="410"/>
      <c r="H11" s="410"/>
      <c r="I11" s="410"/>
      <c r="J11" s="410"/>
      <c r="K11" s="410"/>
      <c r="L11" s="410"/>
      <c r="M11" s="410"/>
      <c r="N11" s="410">
        <v>1</v>
      </c>
      <c r="O11" s="410">
        <v>49</v>
      </c>
      <c r="P11" s="479"/>
      <c r="Q11" s="411">
        <v>49</v>
      </c>
    </row>
    <row r="12" spans="1:17" ht="14.4" customHeight="1" x14ac:dyDescent="0.3">
      <c r="A12" s="406" t="s">
        <v>743</v>
      </c>
      <c r="B12" s="407" t="s">
        <v>616</v>
      </c>
      <c r="C12" s="407" t="s">
        <v>617</v>
      </c>
      <c r="D12" s="407" t="s">
        <v>646</v>
      </c>
      <c r="E12" s="407" t="s">
        <v>647</v>
      </c>
      <c r="F12" s="410">
        <v>2</v>
      </c>
      <c r="G12" s="410">
        <v>730</v>
      </c>
      <c r="H12" s="410">
        <v>1</v>
      </c>
      <c r="I12" s="410">
        <v>365</v>
      </c>
      <c r="J12" s="410">
        <v>1</v>
      </c>
      <c r="K12" s="410">
        <v>376</v>
      </c>
      <c r="L12" s="410">
        <v>0.51506849315068493</v>
      </c>
      <c r="M12" s="410">
        <v>376</v>
      </c>
      <c r="N12" s="410">
        <v>4</v>
      </c>
      <c r="O12" s="410">
        <v>1548</v>
      </c>
      <c r="P12" s="479">
        <v>2.1205479452054794</v>
      </c>
      <c r="Q12" s="411">
        <v>387</v>
      </c>
    </row>
    <row r="13" spans="1:17" ht="14.4" customHeight="1" x14ac:dyDescent="0.3">
      <c r="A13" s="406" t="s">
        <v>743</v>
      </c>
      <c r="B13" s="407" t="s">
        <v>616</v>
      </c>
      <c r="C13" s="407" t="s">
        <v>617</v>
      </c>
      <c r="D13" s="407" t="s">
        <v>648</v>
      </c>
      <c r="E13" s="407" t="s">
        <v>649</v>
      </c>
      <c r="F13" s="410">
        <v>1</v>
      </c>
      <c r="G13" s="410">
        <v>37</v>
      </c>
      <c r="H13" s="410">
        <v>1</v>
      </c>
      <c r="I13" s="410">
        <v>37</v>
      </c>
      <c r="J13" s="410"/>
      <c r="K13" s="410"/>
      <c r="L13" s="410"/>
      <c r="M13" s="410"/>
      <c r="N13" s="410"/>
      <c r="O13" s="410"/>
      <c r="P13" s="479"/>
      <c r="Q13" s="411"/>
    </row>
    <row r="14" spans="1:17" ht="14.4" customHeight="1" x14ac:dyDescent="0.3">
      <c r="A14" s="406" t="s">
        <v>743</v>
      </c>
      <c r="B14" s="407" t="s">
        <v>616</v>
      </c>
      <c r="C14" s="407" t="s">
        <v>617</v>
      </c>
      <c r="D14" s="407" t="s">
        <v>652</v>
      </c>
      <c r="E14" s="407" t="s">
        <v>653</v>
      </c>
      <c r="F14" s="410">
        <v>5</v>
      </c>
      <c r="G14" s="410">
        <v>3320</v>
      </c>
      <c r="H14" s="410">
        <v>1</v>
      </c>
      <c r="I14" s="410">
        <v>664</v>
      </c>
      <c r="J14" s="410">
        <v>1</v>
      </c>
      <c r="K14" s="410">
        <v>676</v>
      </c>
      <c r="L14" s="410">
        <v>0.20361445783132531</v>
      </c>
      <c r="M14" s="410">
        <v>676</v>
      </c>
      <c r="N14" s="410">
        <v>5</v>
      </c>
      <c r="O14" s="410">
        <v>3520</v>
      </c>
      <c r="P14" s="479">
        <v>1.0602409638554218</v>
      </c>
      <c r="Q14" s="411">
        <v>704</v>
      </c>
    </row>
    <row r="15" spans="1:17" ht="14.4" customHeight="1" x14ac:dyDescent="0.3">
      <c r="A15" s="406" t="s">
        <v>743</v>
      </c>
      <c r="B15" s="407" t="s">
        <v>616</v>
      </c>
      <c r="C15" s="407" t="s">
        <v>617</v>
      </c>
      <c r="D15" s="407" t="s">
        <v>654</v>
      </c>
      <c r="E15" s="407" t="s">
        <v>655</v>
      </c>
      <c r="F15" s="410">
        <v>1</v>
      </c>
      <c r="G15" s="410">
        <v>136</v>
      </c>
      <c r="H15" s="410">
        <v>1</v>
      </c>
      <c r="I15" s="410">
        <v>136</v>
      </c>
      <c r="J15" s="410"/>
      <c r="K15" s="410"/>
      <c r="L15" s="410"/>
      <c r="M15" s="410"/>
      <c r="N15" s="410">
        <v>1</v>
      </c>
      <c r="O15" s="410">
        <v>147</v>
      </c>
      <c r="P15" s="479">
        <v>1.0808823529411764</v>
      </c>
      <c r="Q15" s="411">
        <v>147</v>
      </c>
    </row>
    <row r="16" spans="1:17" ht="14.4" customHeight="1" x14ac:dyDescent="0.3">
      <c r="A16" s="406" t="s">
        <v>743</v>
      </c>
      <c r="B16" s="407" t="s">
        <v>616</v>
      </c>
      <c r="C16" s="407" t="s">
        <v>617</v>
      </c>
      <c r="D16" s="407" t="s">
        <v>656</v>
      </c>
      <c r="E16" s="407" t="s">
        <v>657</v>
      </c>
      <c r="F16" s="410"/>
      <c r="G16" s="410"/>
      <c r="H16" s="410"/>
      <c r="I16" s="410"/>
      <c r="J16" s="410">
        <v>3</v>
      </c>
      <c r="K16" s="410">
        <v>855</v>
      </c>
      <c r="L16" s="410"/>
      <c r="M16" s="410">
        <v>285</v>
      </c>
      <c r="N16" s="410">
        <v>8</v>
      </c>
      <c r="O16" s="410">
        <v>2432</v>
      </c>
      <c r="P16" s="479"/>
      <c r="Q16" s="411">
        <v>304</v>
      </c>
    </row>
    <row r="17" spans="1:17" ht="14.4" customHeight="1" x14ac:dyDescent="0.3">
      <c r="A17" s="406" t="s">
        <v>743</v>
      </c>
      <c r="B17" s="407" t="s">
        <v>616</v>
      </c>
      <c r="C17" s="407" t="s">
        <v>617</v>
      </c>
      <c r="D17" s="407" t="s">
        <v>658</v>
      </c>
      <c r="E17" s="407" t="s">
        <v>659</v>
      </c>
      <c r="F17" s="410">
        <v>9</v>
      </c>
      <c r="G17" s="410">
        <v>4104</v>
      </c>
      <c r="H17" s="410">
        <v>1</v>
      </c>
      <c r="I17" s="410">
        <v>456</v>
      </c>
      <c r="J17" s="410">
        <v>2</v>
      </c>
      <c r="K17" s="410">
        <v>924</v>
      </c>
      <c r="L17" s="410">
        <v>0.22514619883040934</v>
      </c>
      <c r="M17" s="410">
        <v>462</v>
      </c>
      <c r="N17" s="410">
        <v>22</v>
      </c>
      <c r="O17" s="410">
        <v>10868</v>
      </c>
      <c r="P17" s="479">
        <v>2.6481481481481484</v>
      </c>
      <c r="Q17" s="411">
        <v>494</v>
      </c>
    </row>
    <row r="18" spans="1:17" ht="14.4" customHeight="1" x14ac:dyDescent="0.3">
      <c r="A18" s="406" t="s">
        <v>743</v>
      </c>
      <c r="B18" s="407" t="s">
        <v>616</v>
      </c>
      <c r="C18" s="407" t="s">
        <v>617</v>
      </c>
      <c r="D18" s="407" t="s">
        <v>660</v>
      </c>
      <c r="E18" s="407" t="s">
        <v>661</v>
      </c>
      <c r="F18" s="410">
        <v>7</v>
      </c>
      <c r="G18" s="410">
        <v>2436</v>
      </c>
      <c r="H18" s="410">
        <v>1</v>
      </c>
      <c r="I18" s="410">
        <v>348</v>
      </c>
      <c r="J18" s="410">
        <v>5</v>
      </c>
      <c r="K18" s="410">
        <v>1780</v>
      </c>
      <c r="L18" s="410">
        <v>0.73070607553366174</v>
      </c>
      <c r="M18" s="410">
        <v>356</v>
      </c>
      <c r="N18" s="410">
        <v>7</v>
      </c>
      <c r="O18" s="410">
        <v>2590</v>
      </c>
      <c r="P18" s="479">
        <v>1.0632183908045978</v>
      </c>
      <c r="Q18" s="411">
        <v>370</v>
      </c>
    </row>
    <row r="19" spans="1:17" ht="14.4" customHeight="1" x14ac:dyDescent="0.3">
      <c r="A19" s="406" t="s">
        <v>743</v>
      </c>
      <c r="B19" s="407" t="s">
        <v>616</v>
      </c>
      <c r="C19" s="407" t="s">
        <v>617</v>
      </c>
      <c r="D19" s="407" t="s">
        <v>664</v>
      </c>
      <c r="E19" s="407" t="s">
        <v>665</v>
      </c>
      <c r="F19" s="410">
        <v>6</v>
      </c>
      <c r="G19" s="410">
        <v>618</v>
      </c>
      <c r="H19" s="410">
        <v>1</v>
      </c>
      <c r="I19" s="410">
        <v>103</v>
      </c>
      <c r="J19" s="410">
        <v>1</v>
      </c>
      <c r="K19" s="410">
        <v>105</v>
      </c>
      <c r="L19" s="410">
        <v>0.16990291262135923</v>
      </c>
      <c r="M19" s="410">
        <v>105</v>
      </c>
      <c r="N19" s="410"/>
      <c r="O19" s="410"/>
      <c r="P19" s="479"/>
      <c r="Q19" s="411"/>
    </row>
    <row r="20" spans="1:17" ht="14.4" customHeight="1" x14ac:dyDescent="0.3">
      <c r="A20" s="406" t="s">
        <v>743</v>
      </c>
      <c r="B20" s="407" t="s">
        <v>616</v>
      </c>
      <c r="C20" s="407" t="s">
        <v>617</v>
      </c>
      <c r="D20" s="407" t="s">
        <v>668</v>
      </c>
      <c r="E20" s="407" t="s">
        <v>669</v>
      </c>
      <c r="F20" s="410">
        <v>1</v>
      </c>
      <c r="G20" s="410">
        <v>457</v>
      </c>
      <c r="H20" s="410">
        <v>1</v>
      </c>
      <c r="I20" s="410">
        <v>457</v>
      </c>
      <c r="J20" s="410"/>
      <c r="K20" s="410"/>
      <c r="L20" s="410"/>
      <c r="M20" s="410"/>
      <c r="N20" s="410">
        <v>1</v>
      </c>
      <c r="O20" s="410">
        <v>495</v>
      </c>
      <c r="P20" s="479">
        <v>1.0831509846827134</v>
      </c>
      <c r="Q20" s="411">
        <v>495</v>
      </c>
    </row>
    <row r="21" spans="1:17" ht="14.4" customHeight="1" x14ac:dyDescent="0.3">
      <c r="A21" s="406" t="s">
        <v>743</v>
      </c>
      <c r="B21" s="407" t="s">
        <v>616</v>
      </c>
      <c r="C21" s="407" t="s">
        <v>617</v>
      </c>
      <c r="D21" s="407" t="s">
        <v>672</v>
      </c>
      <c r="E21" s="407" t="s">
        <v>673</v>
      </c>
      <c r="F21" s="410">
        <v>7</v>
      </c>
      <c r="G21" s="410">
        <v>3003</v>
      </c>
      <c r="H21" s="410">
        <v>1</v>
      </c>
      <c r="I21" s="410">
        <v>429</v>
      </c>
      <c r="J21" s="410">
        <v>1</v>
      </c>
      <c r="K21" s="410">
        <v>437</v>
      </c>
      <c r="L21" s="410">
        <v>0.14552114552114553</v>
      </c>
      <c r="M21" s="410">
        <v>437</v>
      </c>
      <c r="N21" s="410"/>
      <c r="O21" s="410"/>
      <c r="P21" s="479"/>
      <c r="Q21" s="411"/>
    </row>
    <row r="22" spans="1:17" ht="14.4" customHeight="1" x14ac:dyDescent="0.3">
      <c r="A22" s="406" t="s">
        <v>743</v>
      </c>
      <c r="B22" s="407" t="s">
        <v>616</v>
      </c>
      <c r="C22" s="407" t="s">
        <v>617</v>
      </c>
      <c r="D22" s="407" t="s">
        <v>674</v>
      </c>
      <c r="E22" s="407" t="s">
        <v>675</v>
      </c>
      <c r="F22" s="410">
        <v>22</v>
      </c>
      <c r="G22" s="410">
        <v>1166</v>
      </c>
      <c r="H22" s="410">
        <v>1</v>
      </c>
      <c r="I22" s="410">
        <v>53</v>
      </c>
      <c r="J22" s="410">
        <v>6</v>
      </c>
      <c r="K22" s="410">
        <v>324</v>
      </c>
      <c r="L22" s="410">
        <v>0.27787307032590053</v>
      </c>
      <c r="M22" s="410">
        <v>54</v>
      </c>
      <c r="N22" s="410">
        <v>24</v>
      </c>
      <c r="O22" s="410">
        <v>1392</v>
      </c>
      <c r="P22" s="479">
        <v>1.1938250428816466</v>
      </c>
      <c r="Q22" s="411">
        <v>58</v>
      </c>
    </row>
    <row r="23" spans="1:17" ht="14.4" customHeight="1" x14ac:dyDescent="0.3">
      <c r="A23" s="406" t="s">
        <v>743</v>
      </c>
      <c r="B23" s="407" t="s">
        <v>616</v>
      </c>
      <c r="C23" s="407" t="s">
        <v>617</v>
      </c>
      <c r="D23" s="407" t="s">
        <v>678</v>
      </c>
      <c r="E23" s="407" t="s">
        <v>679</v>
      </c>
      <c r="F23" s="410"/>
      <c r="G23" s="410"/>
      <c r="H23" s="410"/>
      <c r="I23" s="410"/>
      <c r="J23" s="410">
        <v>25</v>
      </c>
      <c r="K23" s="410">
        <v>4225</v>
      </c>
      <c r="L23" s="410"/>
      <c r="M23" s="410">
        <v>169</v>
      </c>
      <c r="N23" s="410">
        <v>12</v>
      </c>
      <c r="O23" s="410">
        <v>2100</v>
      </c>
      <c r="P23" s="479"/>
      <c r="Q23" s="411">
        <v>175</v>
      </c>
    </row>
    <row r="24" spans="1:17" ht="14.4" customHeight="1" x14ac:dyDescent="0.3">
      <c r="A24" s="406" t="s">
        <v>743</v>
      </c>
      <c r="B24" s="407" t="s">
        <v>616</v>
      </c>
      <c r="C24" s="407" t="s">
        <v>617</v>
      </c>
      <c r="D24" s="407" t="s">
        <v>680</v>
      </c>
      <c r="E24" s="407" t="s">
        <v>681</v>
      </c>
      <c r="F24" s="410">
        <v>13</v>
      </c>
      <c r="G24" s="410">
        <v>1027</v>
      </c>
      <c r="H24" s="410">
        <v>1</v>
      </c>
      <c r="I24" s="410">
        <v>79</v>
      </c>
      <c r="J24" s="410">
        <v>2</v>
      </c>
      <c r="K24" s="410">
        <v>162</v>
      </c>
      <c r="L24" s="410">
        <v>0.15774099318403115</v>
      </c>
      <c r="M24" s="410">
        <v>81</v>
      </c>
      <c r="N24" s="410">
        <v>14</v>
      </c>
      <c r="O24" s="410">
        <v>1190</v>
      </c>
      <c r="P24" s="479">
        <v>1.1587147030185005</v>
      </c>
      <c r="Q24" s="411">
        <v>85</v>
      </c>
    </row>
    <row r="25" spans="1:17" ht="14.4" customHeight="1" x14ac:dyDescent="0.3">
      <c r="A25" s="406" t="s">
        <v>743</v>
      </c>
      <c r="B25" s="407" t="s">
        <v>616</v>
      </c>
      <c r="C25" s="407" t="s">
        <v>617</v>
      </c>
      <c r="D25" s="407" t="s">
        <v>684</v>
      </c>
      <c r="E25" s="407" t="s">
        <v>685</v>
      </c>
      <c r="F25" s="410">
        <v>1</v>
      </c>
      <c r="G25" s="410">
        <v>27</v>
      </c>
      <c r="H25" s="410">
        <v>1</v>
      </c>
      <c r="I25" s="410">
        <v>27</v>
      </c>
      <c r="J25" s="410"/>
      <c r="K25" s="410"/>
      <c r="L25" s="410"/>
      <c r="M25" s="410"/>
      <c r="N25" s="410"/>
      <c r="O25" s="410"/>
      <c r="P25" s="479"/>
      <c r="Q25" s="411"/>
    </row>
    <row r="26" spans="1:17" ht="14.4" customHeight="1" x14ac:dyDescent="0.3">
      <c r="A26" s="406" t="s">
        <v>743</v>
      </c>
      <c r="B26" s="407" t="s">
        <v>616</v>
      </c>
      <c r="C26" s="407" t="s">
        <v>617</v>
      </c>
      <c r="D26" s="407" t="s">
        <v>688</v>
      </c>
      <c r="E26" s="407" t="s">
        <v>689</v>
      </c>
      <c r="F26" s="410"/>
      <c r="G26" s="410"/>
      <c r="H26" s="410"/>
      <c r="I26" s="410"/>
      <c r="J26" s="410"/>
      <c r="K26" s="410"/>
      <c r="L26" s="410"/>
      <c r="M26" s="410"/>
      <c r="N26" s="410">
        <v>1</v>
      </c>
      <c r="O26" s="410">
        <v>176</v>
      </c>
      <c r="P26" s="479"/>
      <c r="Q26" s="411">
        <v>176</v>
      </c>
    </row>
    <row r="27" spans="1:17" ht="14.4" customHeight="1" x14ac:dyDescent="0.3">
      <c r="A27" s="406" t="s">
        <v>743</v>
      </c>
      <c r="B27" s="407" t="s">
        <v>616</v>
      </c>
      <c r="C27" s="407" t="s">
        <v>617</v>
      </c>
      <c r="D27" s="407" t="s">
        <v>692</v>
      </c>
      <c r="E27" s="407" t="s">
        <v>693</v>
      </c>
      <c r="F27" s="410">
        <v>4</v>
      </c>
      <c r="G27" s="410">
        <v>972</v>
      </c>
      <c r="H27" s="410">
        <v>1</v>
      </c>
      <c r="I27" s="410">
        <v>243</v>
      </c>
      <c r="J27" s="410">
        <v>1</v>
      </c>
      <c r="K27" s="410">
        <v>247</v>
      </c>
      <c r="L27" s="410">
        <v>0.25411522633744854</v>
      </c>
      <c r="M27" s="410">
        <v>247</v>
      </c>
      <c r="N27" s="410">
        <v>4</v>
      </c>
      <c r="O27" s="410">
        <v>1052</v>
      </c>
      <c r="P27" s="479">
        <v>1.0823045267489713</v>
      </c>
      <c r="Q27" s="411">
        <v>263</v>
      </c>
    </row>
    <row r="28" spans="1:17" ht="14.4" customHeight="1" x14ac:dyDescent="0.3">
      <c r="A28" s="406" t="s">
        <v>743</v>
      </c>
      <c r="B28" s="407" t="s">
        <v>616</v>
      </c>
      <c r="C28" s="407" t="s">
        <v>617</v>
      </c>
      <c r="D28" s="407" t="s">
        <v>696</v>
      </c>
      <c r="E28" s="407" t="s">
        <v>697</v>
      </c>
      <c r="F28" s="410"/>
      <c r="G28" s="410"/>
      <c r="H28" s="410"/>
      <c r="I28" s="410"/>
      <c r="J28" s="410">
        <v>1</v>
      </c>
      <c r="K28" s="410">
        <v>418</v>
      </c>
      <c r="L28" s="410"/>
      <c r="M28" s="410">
        <v>418</v>
      </c>
      <c r="N28" s="410"/>
      <c r="O28" s="410"/>
      <c r="P28" s="479"/>
      <c r="Q28" s="411"/>
    </row>
    <row r="29" spans="1:17" ht="14.4" customHeight="1" x14ac:dyDescent="0.3">
      <c r="A29" s="406" t="s">
        <v>743</v>
      </c>
      <c r="B29" s="407" t="s">
        <v>616</v>
      </c>
      <c r="C29" s="407" t="s">
        <v>617</v>
      </c>
      <c r="D29" s="407" t="s">
        <v>744</v>
      </c>
      <c r="E29" s="407" t="s">
        <v>745</v>
      </c>
      <c r="F29" s="410"/>
      <c r="G29" s="410"/>
      <c r="H29" s="410"/>
      <c r="I29" s="410"/>
      <c r="J29" s="410">
        <v>1</v>
      </c>
      <c r="K29" s="410">
        <v>812</v>
      </c>
      <c r="L29" s="410"/>
      <c r="M29" s="410">
        <v>812</v>
      </c>
      <c r="N29" s="410"/>
      <c r="O29" s="410"/>
      <c r="P29" s="479"/>
      <c r="Q29" s="411"/>
    </row>
    <row r="30" spans="1:17" ht="14.4" customHeight="1" x14ac:dyDescent="0.3">
      <c r="A30" s="406" t="s">
        <v>743</v>
      </c>
      <c r="B30" s="407" t="s">
        <v>616</v>
      </c>
      <c r="C30" s="407" t="s">
        <v>617</v>
      </c>
      <c r="D30" s="407" t="s">
        <v>746</v>
      </c>
      <c r="E30" s="407" t="s">
        <v>747</v>
      </c>
      <c r="F30" s="410"/>
      <c r="G30" s="410"/>
      <c r="H30" s="410"/>
      <c r="I30" s="410"/>
      <c r="J30" s="410">
        <v>1</v>
      </c>
      <c r="K30" s="410">
        <v>1050</v>
      </c>
      <c r="L30" s="410"/>
      <c r="M30" s="410">
        <v>1050</v>
      </c>
      <c r="N30" s="410"/>
      <c r="O30" s="410"/>
      <c r="P30" s="479"/>
      <c r="Q30" s="411"/>
    </row>
    <row r="31" spans="1:17" ht="14.4" customHeight="1" x14ac:dyDescent="0.3">
      <c r="A31" s="406" t="s">
        <v>748</v>
      </c>
      <c r="B31" s="407" t="s">
        <v>616</v>
      </c>
      <c r="C31" s="407" t="s">
        <v>617</v>
      </c>
      <c r="D31" s="407" t="s">
        <v>620</v>
      </c>
      <c r="E31" s="407" t="s">
        <v>621</v>
      </c>
      <c r="F31" s="410">
        <v>14</v>
      </c>
      <c r="G31" s="410">
        <v>742</v>
      </c>
      <c r="H31" s="410">
        <v>1</v>
      </c>
      <c r="I31" s="410">
        <v>53</v>
      </c>
      <c r="J31" s="410">
        <v>10</v>
      </c>
      <c r="K31" s="410">
        <v>540</v>
      </c>
      <c r="L31" s="410">
        <v>0.72776280323450138</v>
      </c>
      <c r="M31" s="410">
        <v>54</v>
      </c>
      <c r="N31" s="410">
        <v>18</v>
      </c>
      <c r="O31" s="410">
        <v>1044</v>
      </c>
      <c r="P31" s="479">
        <v>1.4070080862533694</v>
      </c>
      <c r="Q31" s="411">
        <v>58</v>
      </c>
    </row>
    <row r="32" spans="1:17" ht="14.4" customHeight="1" x14ac:dyDescent="0.3">
      <c r="A32" s="406" t="s">
        <v>748</v>
      </c>
      <c r="B32" s="407" t="s">
        <v>616</v>
      </c>
      <c r="C32" s="407" t="s">
        <v>617</v>
      </c>
      <c r="D32" s="407" t="s">
        <v>630</v>
      </c>
      <c r="E32" s="407" t="s">
        <v>631</v>
      </c>
      <c r="F32" s="410">
        <v>11</v>
      </c>
      <c r="G32" s="410">
        <v>1848</v>
      </c>
      <c r="H32" s="410">
        <v>1</v>
      </c>
      <c r="I32" s="410">
        <v>168</v>
      </c>
      <c r="J32" s="410">
        <v>14</v>
      </c>
      <c r="K32" s="410">
        <v>2408</v>
      </c>
      <c r="L32" s="410">
        <v>1.303030303030303</v>
      </c>
      <c r="M32" s="410">
        <v>172</v>
      </c>
      <c r="N32" s="410">
        <v>13</v>
      </c>
      <c r="O32" s="410">
        <v>2327</v>
      </c>
      <c r="P32" s="479">
        <v>1.2591991341991342</v>
      </c>
      <c r="Q32" s="411">
        <v>179</v>
      </c>
    </row>
    <row r="33" spans="1:17" ht="14.4" customHeight="1" x14ac:dyDescent="0.3">
      <c r="A33" s="406" t="s">
        <v>748</v>
      </c>
      <c r="B33" s="407" t="s">
        <v>616</v>
      </c>
      <c r="C33" s="407" t="s">
        <v>617</v>
      </c>
      <c r="D33" s="407" t="s">
        <v>634</v>
      </c>
      <c r="E33" s="407" t="s">
        <v>635</v>
      </c>
      <c r="F33" s="410">
        <v>17</v>
      </c>
      <c r="G33" s="410">
        <v>5372</v>
      </c>
      <c r="H33" s="410">
        <v>1</v>
      </c>
      <c r="I33" s="410">
        <v>316</v>
      </c>
      <c r="J33" s="410">
        <v>16</v>
      </c>
      <c r="K33" s="410">
        <v>5152</v>
      </c>
      <c r="L33" s="410">
        <v>0.95904690990320174</v>
      </c>
      <c r="M33" s="410">
        <v>322</v>
      </c>
      <c r="N33" s="410">
        <v>8</v>
      </c>
      <c r="O33" s="410">
        <v>2680</v>
      </c>
      <c r="P33" s="479">
        <v>0.49888309754281457</v>
      </c>
      <c r="Q33" s="411">
        <v>335</v>
      </c>
    </row>
    <row r="34" spans="1:17" ht="14.4" customHeight="1" x14ac:dyDescent="0.3">
      <c r="A34" s="406" t="s">
        <v>748</v>
      </c>
      <c r="B34" s="407" t="s">
        <v>616</v>
      </c>
      <c r="C34" s="407" t="s">
        <v>617</v>
      </c>
      <c r="D34" s="407" t="s">
        <v>636</v>
      </c>
      <c r="E34" s="407" t="s">
        <v>637</v>
      </c>
      <c r="F34" s="410">
        <v>4</v>
      </c>
      <c r="G34" s="410">
        <v>1740</v>
      </c>
      <c r="H34" s="410">
        <v>1</v>
      </c>
      <c r="I34" s="410">
        <v>435</v>
      </c>
      <c r="J34" s="410"/>
      <c r="K34" s="410"/>
      <c r="L34" s="410"/>
      <c r="M34" s="410"/>
      <c r="N34" s="410"/>
      <c r="O34" s="410"/>
      <c r="P34" s="479"/>
      <c r="Q34" s="411"/>
    </row>
    <row r="35" spans="1:17" ht="14.4" customHeight="1" x14ac:dyDescent="0.3">
      <c r="A35" s="406" t="s">
        <v>748</v>
      </c>
      <c r="B35" s="407" t="s">
        <v>616</v>
      </c>
      <c r="C35" s="407" t="s">
        <v>617</v>
      </c>
      <c r="D35" s="407" t="s">
        <v>638</v>
      </c>
      <c r="E35" s="407" t="s">
        <v>639</v>
      </c>
      <c r="F35" s="410">
        <v>37</v>
      </c>
      <c r="G35" s="410">
        <v>12506</v>
      </c>
      <c r="H35" s="410">
        <v>1</v>
      </c>
      <c r="I35" s="410">
        <v>338</v>
      </c>
      <c r="J35" s="410">
        <v>27</v>
      </c>
      <c r="K35" s="410">
        <v>9207</v>
      </c>
      <c r="L35" s="410">
        <v>0.73620662082200539</v>
      </c>
      <c r="M35" s="410">
        <v>341</v>
      </c>
      <c r="N35" s="410">
        <v>69</v>
      </c>
      <c r="O35" s="410">
        <v>24081</v>
      </c>
      <c r="P35" s="479">
        <v>1.9255557332480409</v>
      </c>
      <c r="Q35" s="411">
        <v>349</v>
      </c>
    </row>
    <row r="36" spans="1:17" ht="14.4" customHeight="1" x14ac:dyDescent="0.3">
      <c r="A36" s="406" t="s">
        <v>748</v>
      </c>
      <c r="B36" s="407" t="s">
        <v>616</v>
      </c>
      <c r="C36" s="407" t="s">
        <v>617</v>
      </c>
      <c r="D36" s="407" t="s">
        <v>644</v>
      </c>
      <c r="E36" s="407" t="s">
        <v>645</v>
      </c>
      <c r="F36" s="410">
        <v>3</v>
      </c>
      <c r="G36" s="410">
        <v>138</v>
      </c>
      <c r="H36" s="410">
        <v>1</v>
      </c>
      <c r="I36" s="410">
        <v>46</v>
      </c>
      <c r="J36" s="410"/>
      <c r="K36" s="410"/>
      <c r="L36" s="410"/>
      <c r="M36" s="410"/>
      <c r="N36" s="410">
        <v>3</v>
      </c>
      <c r="O36" s="410">
        <v>147</v>
      </c>
      <c r="P36" s="479">
        <v>1.0652173913043479</v>
      </c>
      <c r="Q36" s="411">
        <v>49</v>
      </c>
    </row>
    <row r="37" spans="1:17" ht="14.4" customHeight="1" x14ac:dyDescent="0.3">
      <c r="A37" s="406" t="s">
        <v>748</v>
      </c>
      <c r="B37" s="407" t="s">
        <v>616</v>
      </c>
      <c r="C37" s="407" t="s">
        <v>617</v>
      </c>
      <c r="D37" s="407" t="s">
        <v>646</v>
      </c>
      <c r="E37" s="407" t="s">
        <v>647</v>
      </c>
      <c r="F37" s="410">
        <v>6</v>
      </c>
      <c r="G37" s="410">
        <v>2190</v>
      </c>
      <c r="H37" s="410">
        <v>1</v>
      </c>
      <c r="I37" s="410">
        <v>365</v>
      </c>
      <c r="J37" s="410">
        <v>6</v>
      </c>
      <c r="K37" s="410">
        <v>2256</v>
      </c>
      <c r="L37" s="410">
        <v>1.0301369863013699</v>
      </c>
      <c r="M37" s="410">
        <v>376</v>
      </c>
      <c r="N37" s="410">
        <v>4</v>
      </c>
      <c r="O37" s="410">
        <v>1548</v>
      </c>
      <c r="P37" s="479">
        <v>0.70684931506849313</v>
      </c>
      <c r="Q37" s="411">
        <v>387</v>
      </c>
    </row>
    <row r="38" spans="1:17" ht="14.4" customHeight="1" x14ac:dyDescent="0.3">
      <c r="A38" s="406" t="s">
        <v>748</v>
      </c>
      <c r="B38" s="407" t="s">
        <v>616</v>
      </c>
      <c r="C38" s="407" t="s">
        <v>617</v>
      </c>
      <c r="D38" s="407" t="s">
        <v>648</v>
      </c>
      <c r="E38" s="407" t="s">
        <v>649</v>
      </c>
      <c r="F38" s="410">
        <v>3</v>
      </c>
      <c r="G38" s="410">
        <v>111</v>
      </c>
      <c r="H38" s="410">
        <v>1</v>
      </c>
      <c r="I38" s="410">
        <v>37</v>
      </c>
      <c r="J38" s="410">
        <v>2</v>
      </c>
      <c r="K38" s="410">
        <v>74</v>
      </c>
      <c r="L38" s="410">
        <v>0.66666666666666663</v>
      </c>
      <c r="M38" s="410">
        <v>37</v>
      </c>
      <c r="N38" s="410"/>
      <c r="O38" s="410"/>
      <c r="P38" s="479"/>
      <c r="Q38" s="411"/>
    </row>
    <row r="39" spans="1:17" ht="14.4" customHeight="1" x14ac:dyDescent="0.3">
      <c r="A39" s="406" t="s">
        <v>748</v>
      </c>
      <c r="B39" s="407" t="s">
        <v>616</v>
      </c>
      <c r="C39" s="407" t="s">
        <v>617</v>
      </c>
      <c r="D39" s="407" t="s">
        <v>650</v>
      </c>
      <c r="E39" s="407" t="s">
        <v>651</v>
      </c>
      <c r="F39" s="410">
        <v>2</v>
      </c>
      <c r="G39" s="410">
        <v>502</v>
      </c>
      <c r="H39" s="410">
        <v>1</v>
      </c>
      <c r="I39" s="410">
        <v>251</v>
      </c>
      <c r="J39" s="410"/>
      <c r="K39" s="410"/>
      <c r="L39" s="410"/>
      <c r="M39" s="410"/>
      <c r="N39" s="410">
        <v>1</v>
      </c>
      <c r="O39" s="410">
        <v>264</v>
      </c>
      <c r="P39" s="479">
        <v>0.52589641434262946</v>
      </c>
      <c r="Q39" s="411">
        <v>264</v>
      </c>
    </row>
    <row r="40" spans="1:17" ht="14.4" customHeight="1" x14ac:dyDescent="0.3">
      <c r="A40" s="406" t="s">
        <v>748</v>
      </c>
      <c r="B40" s="407" t="s">
        <v>616</v>
      </c>
      <c r="C40" s="407" t="s">
        <v>617</v>
      </c>
      <c r="D40" s="407" t="s">
        <v>652</v>
      </c>
      <c r="E40" s="407" t="s">
        <v>653</v>
      </c>
      <c r="F40" s="410">
        <v>9</v>
      </c>
      <c r="G40" s="410">
        <v>5976</v>
      </c>
      <c r="H40" s="410">
        <v>1</v>
      </c>
      <c r="I40" s="410">
        <v>664</v>
      </c>
      <c r="J40" s="410">
        <v>9</v>
      </c>
      <c r="K40" s="410">
        <v>6084</v>
      </c>
      <c r="L40" s="410">
        <v>1.0180722891566265</v>
      </c>
      <c r="M40" s="410">
        <v>676</v>
      </c>
      <c r="N40" s="410">
        <v>6</v>
      </c>
      <c r="O40" s="410">
        <v>4224</v>
      </c>
      <c r="P40" s="479">
        <v>0.70682730923694781</v>
      </c>
      <c r="Q40" s="411">
        <v>704</v>
      </c>
    </row>
    <row r="41" spans="1:17" ht="14.4" customHeight="1" x14ac:dyDescent="0.3">
      <c r="A41" s="406" t="s">
        <v>748</v>
      </c>
      <c r="B41" s="407" t="s">
        <v>616</v>
      </c>
      <c r="C41" s="407" t="s">
        <v>617</v>
      </c>
      <c r="D41" s="407" t="s">
        <v>656</v>
      </c>
      <c r="E41" s="407" t="s">
        <v>657</v>
      </c>
      <c r="F41" s="410">
        <v>1</v>
      </c>
      <c r="G41" s="410">
        <v>281</v>
      </c>
      <c r="H41" s="410">
        <v>1</v>
      </c>
      <c r="I41" s="410">
        <v>281</v>
      </c>
      <c r="J41" s="410"/>
      <c r="K41" s="410"/>
      <c r="L41" s="410"/>
      <c r="M41" s="410"/>
      <c r="N41" s="410"/>
      <c r="O41" s="410"/>
      <c r="P41" s="479"/>
      <c r="Q41" s="411"/>
    </row>
    <row r="42" spans="1:17" ht="14.4" customHeight="1" x14ac:dyDescent="0.3">
      <c r="A42" s="406" t="s">
        <v>748</v>
      </c>
      <c r="B42" s="407" t="s">
        <v>616</v>
      </c>
      <c r="C42" s="407" t="s">
        <v>617</v>
      </c>
      <c r="D42" s="407" t="s">
        <v>658</v>
      </c>
      <c r="E42" s="407" t="s">
        <v>659</v>
      </c>
      <c r="F42" s="410">
        <v>88</v>
      </c>
      <c r="G42" s="410">
        <v>40128</v>
      </c>
      <c r="H42" s="410">
        <v>1</v>
      </c>
      <c r="I42" s="410">
        <v>456</v>
      </c>
      <c r="J42" s="410">
        <v>76</v>
      </c>
      <c r="K42" s="410">
        <v>35112</v>
      </c>
      <c r="L42" s="410">
        <v>0.875</v>
      </c>
      <c r="M42" s="410">
        <v>462</v>
      </c>
      <c r="N42" s="410">
        <v>76</v>
      </c>
      <c r="O42" s="410">
        <v>37544</v>
      </c>
      <c r="P42" s="479">
        <v>0.93560606060606055</v>
      </c>
      <c r="Q42" s="411">
        <v>494</v>
      </c>
    </row>
    <row r="43" spans="1:17" ht="14.4" customHeight="1" x14ac:dyDescent="0.3">
      <c r="A43" s="406" t="s">
        <v>748</v>
      </c>
      <c r="B43" s="407" t="s">
        <v>616</v>
      </c>
      <c r="C43" s="407" t="s">
        <v>617</v>
      </c>
      <c r="D43" s="407" t="s">
        <v>660</v>
      </c>
      <c r="E43" s="407" t="s">
        <v>661</v>
      </c>
      <c r="F43" s="410">
        <v>77</v>
      </c>
      <c r="G43" s="410">
        <v>26796</v>
      </c>
      <c r="H43" s="410">
        <v>1</v>
      </c>
      <c r="I43" s="410">
        <v>348</v>
      </c>
      <c r="J43" s="410">
        <v>56</v>
      </c>
      <c r="K43" s="410">
        <v>19936</v>
      </c>
      <c r="L43" s="410">
        <v>0.74399164054336464</v>
      </c>
      <c r="M43" s="410">
        <v>356</v>
      </c>
      <c r="N43" s="410">
        <v>54</v>
      </c>
      <c r="O43" s="410">
        <v>19980</v>
      </c>
      <c r="P43" s="479">
        <v>0.74563367666815938</v>
      </c>
      <c r="Q43" s="411">
        <v>370</v>
      </c>
    </row>
    <row r="44" spans="1:17" ht="14.4" customHeight="1" x14ac:dyDescent="0.3">
      <c r="A44" s="406" t="s">
        <v>748</v>
      </c>
      <c r="B44" s="407" t="s">
        <v>616</v>
      </c>
      <c r="C44" s="407" t="s">
        <v>617</v>
      </c>
      <c r="D44" s="407" t="s">
        <v>664</v>
      </c>
      <c r="E44" s="407" t="s">
        <v>665</v>
      </c>
      <c r="F44" s="410">
        <v>29</v>
      </c>
      <c r="G44" s="410">
        <v>2987</v>
      </c>
      <c r="H44" s="410">
        <v>1</v>
      </c>
      <c r="I44" s="410">
        <v>103</v>
      </c>
      <c r="J44" s="410">
        <v>10</v>
      </c>
      <c r="K44" s="410">
        <v>1050</v>
      </c>
      <c r="L44" s="410">
        <v>0.35152326749246737</v>
      </c>
      <c r="M44" s="410">
        <v>105</v>
      </c>
      <c r="N44" s="410">
        <v>20</v>
      </c>
      <c r="O44" s="410">
        <v>2220</v>
      </c>
      <c r="P44" s="479">
        <v>0.74322062269835953</v>
      </c>
      <c r="Q44" s="411">
        <v>111</v>
      </c>
    </row>
    <row r="45" spans="1:17" ht="14.4" customHeight="1" x14ac:dyDescent="0.3">
      <c r="A45" s="406" t="s">
        <v>748</v>
      </c>
      <c r="B45" s="407" t="s">
        <v>616</v>
      </c>
      <c r="C45" s="407" t="s">
        <v>617</v>
      </c>
      <c r="D45" s="407" t="s">
        <v>668</v>
      </c>
      <c r="E45" s="407" t="s">
        <v>669</v>
      </c>
      <c r="F45" s="410">
        <v>10</v>
      </c>
      <c r="G45" s="410">
        <v>4570</v>
      </c>
      <c r="H45" s="410">
        <v>1</v>
      </c>
      <c r="I45" s="410">
        <v>457</v>
      </c>
      <c r="J45" s="410">
        <v>2</v>
      </c>
      <c r="K45" s="410">
        <v>926</v>
      </c>
      <c r="L45" s="410">
        <v>0.20262582056892778</v>
      </c>
      <c r="M45" s="410">
        <v>463</v>
      </c>
      <c r="N45" s="410">
        <v>5</v>
      </c>
      <c r="O45" s="410">
        <v>2475</v>
      </c>
      <c r="P45" s="479">
        <v>0.54157549234135671</v>
      </c>
      <c r="Q45" s="411">
        <v>495</v>
      </c>
    </row>
    <row r="46" spans="1:17" ht="14.4" customHeight="1" x14ac:dyDescent="0.3">
      <c r="A46" s="406" t="s">
        <v>748</v>
      </c>
      <c r="B46" s="407" t="s">
        <v>616</v>
      </c>
      <c r="C46" s="407" t="s">
        <v>617</v>
      </c>
      <c r="D46" s="407" t="s">
        <v>672</v>
      </c>
      <c r="E46" s="407" t="s">
        <v>673</v>
      </c>
      <c r="F46" s="410">
        <v>37</v>
      </c>
      <c r="G46" s="410">
        <v>15873</v>
      </c>
      <c r="H46" s="410">
        <v>1</v>
      </c>
      <c r="I46" s="410">
        <v>429</v>
      </c>
      <c r="J46" s="410">
        <v>13</v>
      </c>
      <c r="K46" s="410">
        <v>5681</v>
      </c>
      <c r="L46" s="410">
        <v>0.35790335790335792</v>
      </c>
      <c r="M46" s="410">
        <v>437</v>
      </c>
      <c r="N46" s="410">
        <v>27</v>
      </c>
      <c r="O46" s="410">
        <v>12312</v>
      </c>
      <c r="P46" s="479">
        <v>0.77565677565677571</v>
      </c>
      <c r="Q46" s="411">
        <v>456</v>
      </c>
    </row>
    <row r="47" spans="1:17" ht="14.4" customHeight="1" x14ac:dyDescent="0.3">
      <c r="A47" s="406" t="s">
        <v>748</v>
      </c>
      <c r="B47" s="407" t="s">
        <v>616</v>
      </c>
      <c r="C47" s="407" t="s">
        <v>617</v>
      </c>
      <c r="D47" s="407" t="s">
        <v>674</v>
      </c>
      <c r="E47" s="407" t="s">
        <v>675</v>
      </c>
      <c r="F47" s="410">
        <v>270</v>
      </c>
      <c r="G47" s="410">
        <v>14310</v>
      </c>
      <c r="H47" s="410">
        <v>1</v>
      </c>
      <c r="I47" s="410">
        <v>53</v>
      </c>
      <c r="J47" s="410">
        <v>262</v>
      </c>
      <c r="K47" s="410">
        <v>14148</v>
      </c>
      <c r="L47" s="410">
        <v>0.98867924528301887</v>
      </c>
      <c r="M47" s="410">
        <v>54</v>
      </c>
      <c r="N47" s="410">
        <v>170</v>
      </c>
      <c r="O47" s="410">
        <v>9860</v>
      </c>
      <c r="P47" s="479">
        <v>0.68902865129280222</v>
      </c>
      <c r="Q47" s="411">
        <v>58</v>
      </c>
    </row>
    <row r="48" spans="1:17" ht="14.4" customHeight="1" x14ac:dyDescent="0.3">
      <c r="A48" s="406" t="s">
        <v>748</v>
      </c>
      <c r="B48" s="407" t="s">
        <v>616</v>
      </c>
      <c r="C48" s="407" t="s">
        <v>617</v>
      </c>
      <c r="D48" s="407" t="s">
        <v>678</v>
      </c>
      <c r="E48" s="407" t="s">
        <v>679</v>
      </c>
      <c r="F48" s="410">
        <v>22</v>
      </c>
      <c r="G48" s="410">
        <v>3630</v>
      </c>
      <c r="H48" s="410">
        <v>1</v>
      </c>
      <c r="I48" s="410">
        <v>165</v>
      </c>
      <c r="J48" s="410">
        <v>59</v>
      </c>
      <c r="K48" s="410">
        <v>9971</v>
      </c>
      <c r="L48" s="410">
        <v>2.7468319559228651</v>
      </c>
      <c r="M48" s="410">
        <v>169</v>
      </c>
      <c r="N48" s="410">
        <v>22</v>
      </c>
      <c r="O48" s="410">
        <v>3850</v>
      </c>
      <c r="P48" s="479">
        <v>1.0606060606060606</v>
      </c>
      <c r="Q48" s="411">
        <v>175</v>
      </c>
    </row>
    <row r="49" spans="1:17" ht="14.4" customHeight="1" x14ac:dyDescent="0.3">
      <c r="A49" s="406" t="s">
        <v>748</v>
      </c>
      <c r="B49" s="407" t="s">
        <v>616</v>
      </c>
      <c r="C49" s="407" t="s">
        <v>617</v>
      </c>
      <c r="D49" s="407" t="s">
        <v>680</v>
      </c>
      <c r="E49" s="407" t="s">
        <v>681</v>
      </c>
      <c r="F49" s="410">
        <v>97</v>
      </c>
      <c r="G49" s="410">
        <v>7663</v>
      </c>
      <c r="H49" s="410">
        <v>1</v>
      </c>
      <c r="I49" s="410">
        <v>79</v>
      </c>
      <c r="J49" s="410">
        <v>21</v>
      </c>
      <c r="K49" s="410">
        <v>1701</v>
      </c>
      <c r="L49" s="410">
        <v>0.22197572752185829</v>
      </c>
      <c r="M49" s="410">
        <v>81</v>
      </c>
      <c r="N49" s="410">
        <v>36</v>
      </c>
      <c r="O49" s="410">
        <v>3060</v>
      </c>
      <c r="P49" s="479">
        <v>0.39932141458958631</v>
      </c>
      <c r="Q49" s="411">
        <v>85</v>
      </c>
    </row>
    <row r="50" spans="1:17" ht="14.4" customHeight="1" x14ac:dyDescent="0.3">
      <c r="A50" s="406" t="s">
        <v>748</v>
      </c>
      <c r="B50" s="407" t="s">
        <v>616</v>
      </c>
      <c r="C50" s="407" t="s">
        <v>617</v>
      </c>
      <c r="D50" s="407" t="s">
        <v>688</v>
      </c>
      <c r="E50" s="407" t="s">
        <v>689</v>
      </c>
      <c r="F50" s="410">
        <v>7</v>
      </c>
      <c r="G50" s="410">
        <v>1169</v>
      </c>
      <c r="H50" s="410">
        <v>1</v>
      </c>
      <c r="I50" s="410">
        <v>167</v>
      </c>
      <c r="J50" s="410"/>
      <c r="K50" s="410"/>
      <c r="L50" s="410"/>
      <c r="M50" s="410"/>
      <c r="N50" s="410"/>
      <c r="O50" s="410"/>
      <c r="P50" s="479"/>
      <c r="Q50" s="411"/>
    </row>
    <row r="51" spans="1:17" ht="14.4" customHeight="1" x14ac:dyDescent="0.3">
      <c r="A51" s="406" t="s">
        <v>748</v>
      </c>
      <c r="B51" s="407" t="s">
        <v>616</v>
      </c>
      <c r="C51" s="407" t="s">
        <v>617</v>
      </c>
      <c r="D51" s="407" t="s">
        <v>692</v>
      </c>
      <c r="E51" s="407" t="s">
        <v>693</v>
      </c>
      <c r="F51" s="410">
        <v>11</v>
      </c>
      <c r="G51" s="410">
        <v>2673</v>
      </c>
      <c r="H51" s="410">
        <v>1</v>
      </c>
      <c r="I51" s="410">
        <v>243</v>
      </c>
      <c r="J51" s="410">
        <v>8</v>
      </c>
      <c r="K51" s="410">
        <v>1976</v>
      </c>
      <c r="L51" s="410">
        <v>0.73924429479985032</v>
      </c>
      <c r="M51" s="410">
        <v>247</v>
      </c>
      <c r="N51" s="410">
        <v>5</v>
      </c>
      <c r="O51" s="410">
        <v>1315</v>
      </c>
      <c r="P51" s="479">
        <v>0.49195660306771416</v>
      </c>
      <c r="Q51" s="411">
        <v>263</v>
      </c>
    </row>
    <row r="52" spans="1:17" ht="14.4" customHeight="1" x14ac:dyDescent="0.3">
      <c r="A52" s="406" t="s">
        <v>748</v>
      </c>
      <c r="B52" s="407" t="s">
        <v>616</v>
      </c>
      <c r="C52" s="407" t="s">
        <v>617</v>
      </c>
      <c r="D52" s="407" t="s">
        <v>703</v>
      </c>
      <c r="E52" s="407" t="s">
        <v>704</v>
      </c>
      <c r="F52" s="410"/>
      <c r="G52" s="410"/>
      <c r="H52" s="410"/>
      <c r="I52" s="410"/>
      <c r="J52" s="410">
        <v>1</v>
      </c>
      <c r="K52" s="410">
        <v>269</v>
      </c>
      <c r="L52" s="410"/>
      <c r="M52" s="410">
        <v>269</v>
      </c>
      <c r="N52" s="410"/>
      <c r="O52" s="410"/>
      <c r="P52" s="479"/>
      <c r="Q52" s="411"/>
    </row>
    <row r="53" spans="1:17" ht="14.4" customHeight="1" x14ac:dyDescent="0.3">
      <c r="A53" s="406" t="s">
        <v>749</v>
      </c>
      <c r="B53" s="407" t="s">
        <v>616</v>
      </c>
      <c r="C53" s="407" t="s">
        <v>617</v>
      </c>
      <c r="D53" s="407" t="s">
        <v>620</v>
      </c>
      <c r="E53" s="407" t="s">
        <v>621</v>
      </c>
      <c r="F53" s="410">
        <v>72</v>
      </c>
      <c r="G53" s="410">
        <v>3816</v>
      </c>
      <c r="H53" s="410">
        <v>1</v>
      </c>
      <c r="I53" s="410">
        <v>53</v>
      </c>
      <c r="J53" s="410">
        <v>40</v>
      </c>
      <c r="K53" s="410">
        <v>2160</v>
      </c>
      <c r="L53" s="410">
        <v>0.56603773584905659</v>
      </c>
      <c r="M53" s="410">
        <v>54</v>
      </c>
      <c r="N53" s="410">
        <v>34</v>
      </c>
      <c r="O53" s="410">
        <v>1972</v>
      </c>
      <c r="P53" s="479">
        <v>0.51677148846960164</v>
      </c>
      <c r="Q53" s="411">
        <v>58</v>
      </c>
    </row>
    <row r="54" spans="1:17" ht="14.4" customHeight="1" x14ac:dyDescent="0.3">
      <c r="A54" s="406" t="s">
        <v>749</v>
      </c>
      <c r="B54" s="407" t="s">
        <v>616</v>
      </c>
      <c r="C54" s="407" t="s">
        <v>617</v>
      </c>
      <c r="D54" s="407" t="s">
        <v>622</v>
      </c>
      <c r="E54" s="407" t="s">
        <v>623</v>
      </c>
      <c r="F54" s="410">
        <v>4</v>
      </c>
      <c r="G54" s="410">
        <v>484</v>
      </c>
      <c r="H54" s="410">
        <v>1</v>
      </c>
      <c r="I54" s="410">
        <v>121</v>
      </c>
      <c r="J54" s="410">
        <v>2</v>
      </c>
      <c r="K54" s="410">
        <v>246</v>
      </c>
      <c r="L54" s="410">
        <v>0.50826446280991733</v>
      </c>
      <c r="M54" s="410">
        <v>123</v>
      </c>
      <c r="N54" s="410">
        <v>2</v>
      </c>
      <c r="O54" s="410">
        <v>262</v>
      </c>
      <c r="P54" s="479">
        <v>0.54132231404958675</v>
      </c>
      <c r="Q54" s="411">
        <v>131</v>
      </c>
    </row>
    <row r="55" spans="1:17" ht="14.4" customHeight="1" x14ac:dyDescent="0.3">
      <c r="A55" s="406" t="s">
        <v>749</v>
      </c>
      <c r="B55" s="407" t="s">
        <v>616</v>
      </c>
      <c r="C55" s="407" t="s">
        <v>617</v>
      </c>
      <c r="D55" s="407" t="s">
        <v>630</v>
      </c>
      <c r="E55" s="407" t="s">
        <v>631</v>
      </c>
      <c r="F55" s="410">
        <v>32</v>
      </c>
      <c r="G55" s="410">
        <v>5376</v>
      </c>
      <c r="H55" s="410">
        <v>1</v>
      </c>
      <c r="I55" s="410">
        <v>168</v>
      </c>
      <c r="J55" s="410">
        <v>19</v>
      </c>
      <c r="K55" s="410">
        <v>3268</v>
      </c>
      <c r="L55" s="410">
        <v>0.60788690476190477</v>
      </c>
      <c r="M55" s="410">
        <v>172</v>
      </c>
      <c r="N55" s="410">
        <v>16</v>
      </c>
      <c r="O55" s="410">
        <v>2864</v>
      </c>
      <c r="P55" s="479">
        <v>0.53273809523809523</v>
      </c>
      <c r="Q55" s="411">
        <v>179</v>
      </c>
    </row>
    <row r="56" spans="1:17" ht="14.4" customHeight="1" x14ac:dyDescent="0.3">
      <c r="A56" s="406" t="s">
        <v>749</v>
      </c>
      <c r="B56" s="407" t="s">
        <v>616</v>
      </c>
      <c r="C56" s="407" t="s">
        <v>617</v>
      </c>
      <c r="D56" s="407" t="s">
        <v>632</v>
      </c>
      <c r="E56" s="407" t="s">
        <v>633</v>
      </c>
      <c r="F56" s="410">
        <v>14</v>
      </c>
      <c r="G56" s="410">
        <v>7350</v>
      </c>
      <c r="H56" s="410">
        <v>1</v>
      </c>
      <c r="I56" s="410">
        <v>525</v>
      </c>
      <c r="J56" s="410">
        <v>15</v>
      </c>
      <c r="K56" s="410">
        <v>7995</v>
      </c>
      <c r="L56" s="410">
        <v>1.0877551020408163</v>
      </c>
      <c r="M56" s="410">
        <v>533</v>
      </c>
      <c r="N56" s="410">
        <v>10</v>
      </c>
      <c r="O56" s="410">
        <v>5690</v>
      </c>
      <c r="P56" s="479">
        <v>0.77414965986394557</v>
      </c>
      <c r="Q56" s="411">
        <v>569</v>
      </c>
    </row>
    <row r="57" spans="1:17" ht="14.4" customHeight="1" x14ac:dyDescent="0.3">
      <c r="A57" s="406" t="s">
        <v>749</v>
      </c>
      <c r="B57" s="407" t="s">
        <v>616</v>
      </c>
      <c r="C57" s="407" t="s">
        <v>617</v>
      </c>
      <c r="D57" s="407" t="s">
        <v>634</v>
      </c>
      <c r="E57" s="407" t="s">
        <v>635</v>
      </c>
      <c r="F57" s="410">
        <v>97</v>
      </c>
      <c r="G57" s="410">
        <v>30652</v>
      </c>
      <c r="H57" s="410">
        <v>1</v>
      </c>
      <c r="I57" s="410">
        <v>316</v>
      </c>
      <c r="J57" s="410">
        <v>62</v>
      </c>
      <c r="K57" s="410">
        <v>19964</v>
      </c>
      <c r="L57" s="410">
        <v>0.65131149680281875</v>
      </c>
      <c r="M57" s="410">
        <v>322</v>
      </c>
      <c r="N57" s="410">
        <v>45</v>
      </c>
      <c r="O57" s="410">
        <v>15075</v>
      </c>
      <c r="P57" s="479">
        <v>0.49181130105702725</v>
      </c>
      <c r="Q57" s="411">
        <v>335</v>
      </c>
    </row>
    <row r="58" spans="1:17" ht="14.4" customHeight="1" x14ac:dyDescent="0.3">
      <c r="A58" s="406" t="s">
        <v>749</v>
      </c>
      <c r="B58" s="407" t="s">
        <v>616</v>
      </c>
      <c r="C58" s="407" t="s">
        <v>617</v>
      </c>
      <c r="D58" s="407" t="s">
        <v>636</v>
      </c>
      <c r="E58" s="407" t="s">
        <v>637</v>
      </c>
      <c r="F58" s="410">
        <v>10</v>
      </c>
      <c r="G58" s="410">
        <v>4350</v>
      </c>
      <c r="H58" s="410">
        <v>1</v>
      </c>
      <c r="I58" s="410">
        <v>435</v>
      </c>
      <c r="J58" s="410">
        <v>3</v>
      </c>
      <c r="K58" s="410">
        <v>1317</v>
      </c>
      <c r="L58" s="410">
        <v>0.3027586206896552</v>
      </c>
      <c r="M58" s="410">
        <v>439</v>
      </c>
      <c r="N58" s="410">
        <v>1</v>
      </c>
      <c r="O58" s="410">
        <v>458</v>
      </c>
      <c r="P58" s="479">
        <v>0.10528735632183908</v>
      </c>
      <c r="Q58" s="411">
        <v>458</v>
      </c>
    </row>
    <row r="59" spans="1:17" ht="14.4" customHeight="1" x14ac:dyDescent="0.3">
      <c r="A59" s="406" t="s">
        <v>749</v>
      </c>
      <c r="B59" s="407" t="s">
        <v>616</v>
      </c>
      <c r="C59" s="407" t="s">
        <v>617</v>
      </c>
      <c r="D59" s="407" t="s">
        <v>638</v>
      </c>
      <c r="E59" s="407" t="s">
        <v>639</v>
      </c>
      <c r="F59" s="410">
        <v>125</v>
      </c>
      <c r="G59" s="410">
        <v>42250</v>
      </c>
      <c r="H59" s="410">
        <v>1</v>
      </c>
      <c r="I59" s="410">
        <v>338</v>
      </c>
      <c r="J59" s="410">
        <v>70</v>
      </c>
      <c r="K59" s="410">
        <v>23870</v>
      </c>
      <c r="L59" s="410">
        <v>0.56497041420118344</v>
      </c>
      <c r="M59" s="410">
        <v>341</v>
      </c>
      <c r="N59" s="410">
        <v>73</v>
      </c>
      <c r="O59" s="410">
        <v>25477</v>
      </c>
      <c r="P59" s="479">
        <v>0.60300591715976326</v>
      </c>
      <c r="Q59" s="411">
        <v>349</v>
      </c>
    </row>
    <row r="60" spans="1:17" ht="14.4" customHeight="1" x14ac:dyDescent="0.3">
      <c r="A60" s="406" t="s">
        <v>749</v>
      </c>
      <c r="B60" s="407" t="s">
        <v>616</v>
      </c>
      <c r="C60" s="407" t="s">
        <v>617</v>
      </c>
      <c r="D60" s="407" t="s">
        <v>640</v>
      </c>
      <c r="E60" s="407" t="s">
        <v>641</v>
      </c>
      <c r="F60" s="410">
        <v>4</v>
      </c>
      <c r="G60" s="410">
        <v>6356</v>
      </c>
      <c r="H60" s="410">
        <v>1</v>
      </c>
      <c r="I60" s="410">
        <v>1589</v>
      </c>
      <c r="J60" s="410">
        <v>3</v>
      </c>
      <c r="K60" s="410">
        <v>4794</v>
      </c>
      <c r="L60" s="410">
        <v>0.75424795468848327</v>
      </c>
      <c r="M60" s="410">
        <v>1598</v>
      </c>
      <c r="N60" s="410">
        <v>5</v>
      </c>
      <c r="O60" s="410">
        <v>8265</v>
      </c>
      <c r="P60" s="479">
        <v>1.3003461296412839</v>
      </c>
      <c r="Q60" s="411">
        <v>1653</v>
      </c>
    </row>
    <row r="61" spans="1:17" ht="14.4" customHeight="1" x14ac:dyDescent="0.3">
      <c r="A61" s="406" t="s">
        <v>749</v>
      </c>
      <c r="B61" s="407" t="s">
        <v>616</v>
      </c>
      <c r="C61" s="407" t="s">
        <v>617</v>
      </c>
      <c r="D61" s="407" t="s">
        <v>642</v>
      </c>
      <c r="E61" s="407" t="s">
        <v>643</v>
      </c>
      <c r="F61" s="410">
        <v>3</v>
      </c>
      <c r="G61" s="410">
        <v>17580</v>
      </c>
      <c r="H61" s="410">
        <v>1</v>
      </c>
      <c r="I61" s="410">
        <v>5860</v>
      </c>
      <c r="J61" s="410">
        <v>3</v>
      </c>
      <c r="K61" s="410">
        <v>17799</v>
      </c>
      <c r="L61" s="410">
        <v>1.012457337883959</v>
      </c>
      <c r="M61" s="410">
        <v>5933</v>
      </c>
      <c r="N61" s="410"/>
      <c r="O61" s="410"/>
      <c r="P61" s="479"/>
      <c r="Q61" s="411"/>
    </row>
    <row r="62" spans="1:17" ht="14.4" customHeight="1" x14ac:dyDescent="0.3">
      <c r="A62" s="406" t="s">
        <v>749</v>
      </c>
      <c r="B62" s="407" t="s">
        <v>616</v>
      </c>
      <c r="C62" s="407" t="s">
        <v>617</v>
      </c>
      <c r="D62" s="407" t="s">
        <v>644</v>
      </c>
      <c r="E62" s="407" t="s">
        <v>645</v>
      </c>
      <c r="F62" s="410"/>
      <c r="G62" s="410"/>
      <c r="H62" s="410"/>
      <c r="I62" s="410"/>
      <c r="J62" s="410"/>
      <c r="K62" s="410"/>
      <c r="L62" s="410"/>
      <c r="M62" s="410"/>
      <c r="N62" s="410">
        <v>8</v>
      </c>
      <c r="O62" s="410">
        <v>392</v>
      </c>
      <c r="P62" s="479"/>
      <c r="Q62" s="411">
        <v>49</v>
      </c>
    </row>
    <row r="63" spans="1:17" ht="14.4" customHeight="1" x14ac:dyDescent="0.3">
      <c r="A63" s="406" t="s">
        <v>749</v>
      </c>
      <c r="B63" s="407" t="s">
        <v>616</v>
      </c>
      <c r="C63" s="407" t="s">
        <v>617</v>
      </c>
      <c r="D63" s="407" t="s">
        <v>646</v>
      </c>
      <c r="E63" s="407" t="s">
        <v>647</v>
      </c>
      <c r="F63" s="410">
        <v>5</v>
      </c>
      <c r="G63" s="410">
        <v>1825</v>
      </c>
      <c r="H63" s="410">
        <v>1</v>
      </c>
      <c r="I63" s="410">
        <v>365</v>
      </c>
      <c r="J63" s="410">
        <v>5</v>
      </c>
      <c r="K63" s="410">
        <v>1880</v>
      </c>
      <c r="L63" s="410">
        <v>1.0301369863013699</v>
      </c>
      <c r="M63" s="410">
        <v>376</v>
      </c>
      <c r="N63" s="410">
        <v>9</v>
      </c>
      <c r="O63" s="410">
        <v>3483</v>
      </c>
      <c r="P63" s="479">
        <v>1.9084931506849314</v>
      </c>
      <c r="Q63" s="411">
        <v>387</v>
      </c>
    </row>
    <row r="64" spans="1:17" ht="14.4" customHeight="1" x14ac:dyDescent="0.3">
      <c r="A64" s="406" t="s">
        <v>749</v>
      </c>
      <c r="B64" s="407" t="s">
        <v>616</v>
      </c>
      <c r="C64" s="407" t="s">
        <v>617</v>
      </c>
      <c r="D64" s="407" t="s">
        <v>650</v>
      </c>
      <c r="E64" s="407" t="s">
        <v>651</v>
      </c>
      <c r="F64" s="410"/>
      <c r="G64" s="410"/>
      <c r="H64" s="410"/>
      <c r="I64" s="410"/>
      <c r="J64" s="410"/>
      <c r="K64" s="410"/>
      <c r="L64" s="410"/>
      <c r="M64" s="410"/>
      <c r="N64" s="410">
        <v>1</v>
      </c>
      <c r="O64" s="410">
        <v>264</v>
      </c>
      <c r="P64" s="479"/>
      <c r="Q64" s="411">
        <v>264</v>
      </c>
    </row>
    <row r="65" spans="1:17" ht="14.4" customHeight="1" x14ac:dyDescent="0.3">
      <c r="A65" s="406" t="s">
        <v>749</v>
      </c>
      <c r="B65" s="407" t="s">
        <v>616</v>
      </c>
      <c r="C65" s="407" t="s">
        <v>617</v>
      </c>
      <c r="D65" s="407" t="s">
        <v>652</v>
      </c>
      <c r="E65" s="407" t="s">
        <v>653</v>
      </c>
      <c r="F65" s="410">
        <v>8</v>
      </c>
      <c r="G65" s="410">
        <v>5312</v>
      </c>
      <c r="H65" s="410">
        <v>1</v>
      </c>
      <c r="I65" s="410">
        <v>664</v>
      </c>
      <c r="J65" s="410">
        <v>12</v>
      </c>
      <c r="K65" s="410">
        <v>8112</v>
      </c>
      <c r="L65" s="410">
        <v>1.5271084337349397</v>
      </c>
      <c r="M65" s="410">
        <v>676</v>
      </c>
      <c r="N65" s="410">
        <v>10</v>
      </c>
      <c r="O65" s="410">
        <v>7040</v>
      </c>
      <c r="P65" s="479">
        <v>1.3253012048192772</v>
      </c>
      <c r="Q65" s="411">
        <v>704</v>
      </c>
    </row>
    <row r="66" spans="1:17" ht="14.4" customHeight="1" x14ac:dyDescent="0.3">
      <c r="A66" s="406" t="s">
        <v>749</v>
      </c>
      <c r="B66" s="407" t="s">
        <v>616</v>
      </c>
      <c r="C66" s="407" t="s">
        <v>617</v>
      </c>
      <c r="D66" s="407" t="s">
        <v>654</v>
      </c>
      <c r="E66" s="407" t="s">
        <v>655</v>
      </c>
      <c r="F66" s="410">
        <v>1</v>
      </c>
      <c r="G66" s="410">
        <v>136</v>
      </c>
      <c r="H66" s="410">
        <v>1</v>
      </c>
      <c r="I66" s="410">
        <v>136</v>
      </c>
      <c r="J66" s="410">
        <v>1</v>
      </c>
      <c r="K66" s="410">
        <v>138</v>
      </c>
      <c r="L66" s="410">
        <v>1.0147058823529411</v>
      </c>
      <c r="M66" s="410">
        <v>138</v>
      </c>
      <c r="N66" s="410"/>
      <c r="O66" s="410"/>
      <c r="P66" s="479"/>
      <c r="Q66" s="411"/>
    </row>
    <row r="67" spans="1:17" ht="14.4" customHeight="1" x14ac:dyDescent="0.3">
      <c r="A67" s="406" t="s">
        <v>749</v>
      </c>
      <c r="B67" s="407" t="s">
        <v>616</v>
      </c>
      <c r="C67" s="407" t="s">
        <v>617</v>
      </c>
      <c r="D67" s="407" t="s">
        <v>656</v>
      </c>
      <c r="E67" s="407" t="s">
        <v>657</v>
      </c>
      <c r="F67" s="410">
        <v>13</v>
      </c>
      <c r="G67" s="410">
        <v>3653</v>
      </c>
      <c r="H67" s="410">
        <v>1</v>
      </c>
      <c r="I67" s="410">
        <v>281</v>
      </c>
      <c r="J67" s="410">
        <v>2</v>
      </c>
      <c r="K67" s="410">
        <v>570</v>
      </c>
      <c r="L67" s="410">
        <v>0.15603613468382152</v>
      </c>
      <c r="M67" s="410">
        <v>285</v>
      </c>
      <c r="N67" s="410">
        <v>1</v>
      </c>
      <c r="O67" s="410">
        <v>304</v>
      </c>
      <c r="P67" s="479">
        <v>8.3219271831371469E-2</v>
      </c>
      <c r="Q67" s="411">
        <v>304</v>
      </c>
    </row>
    <row r="68" spans="1:17" ht="14.4" customHeight="1" x14ac:dyDescent="0.3">
      <c r="A68" s="406" t="s">
        <v>749</v>
      </c>
      <c r="B68" s="407" t="s">
        <v>616</v>
      </c>
      <c r="C68" s="407" t="s">
        <v>617</v>
      </c>
      <c r="D68" s="407" t="s">
        <v>658</v>
      </c>
      <c r="E68" s="407" t="s">
        <v>659</v>
      </c>
      <c r="F68" s="410">
        <v>48</v>
      </c>
      <c r="G68" s="410">
        <v>21888</v>
      </c>
      <c r="H68" s="410">
        <v>1</v>
      </c>
      <c r="I68" s="410">
        <v>456</v>
      </c>
      <c r="J68" s="410">
        <v>27</v>
      </c>
      <c r="K68" s="410">
        <v>12474</v>
      </c>
      <c r="L68" s="410">
        <v>0.56990131578947367</v>
      </c>
      <c r="M68" s="410">
        <v>462</v>
      </c>
      <c r="N68" s="410">
        <v>27</v>
      </c>
      <c r="O68" s="410">
        <v>13338</v>
      </c>
      <c r="P68" s="479">
        <v>0.609375</v>
      </c>
      <c r="Q68" s="411">
        <v>494</v>
      </c>
    </row>
    <row r="69" spans="1:17" ht="14.4" customHeight="1" x14ac:dyDescent="0.3">
      <c r="A69" s="406" t="s">
        <v>749</v>
      </c>
      <c r="B69" s="407" t="s">
        <v>616</v>
      </c>
      <c r="C69" s="407" t="s">
        <v>617</v>
      </c>
      <c r="D69" s="407" t="s">
        <v>660</v>
      </c>
      <c r="E69" s="407" t="s">
        <v>661</v>
      </c>
      <c r="F69" s="410">
        <v>59</v>
      </c>
      <c r="G69" s="410">
        <v>20532</v>
      </c>
      <c r="H69" s="410">
        <v>1</v>
      </c>
      <c r="I69" s="410">
        <v>348</v>
      </c>
      <c r="J69" s="410">
        <v>27</v>
      </c>
      <c r="K69" s="410">
        <v>9612</v>
      </c>
      <c r="L69" s="410">
        <v>0.46814728229105784</v>
      </c>
      <c r="M69" s="410">
        <v>356</v>
      </c>
      <c r="N69" s="410">
        <v>27</v>
      </c>
      <c r="O69" s="410">
        <v>9990</v>
      </c>
      <c r="P69" s="479">
        <v>0.48655756867329047</v>
      </c>
      <c r="Q69" s="411">
        <v>370</v>
      </c>
    </row>
    <row r="70" spans="1:17" ht="14.4" customHeight="1" x14ac:dyDescent="0.3">
      <c r="A70" s="406" t="s">
        <v>749</v>
      </c>
      <c r="B70" s="407" t="s">
        <v>616</v>
      </c>
      <c r="C70" s="407" t="s">
        <v>617</v>
      </c>
      <c r="D70" s="407" t="s">
        <v>662</v>
      </c>
      <c r="E70" s="407" t="s">
        <v>663</v>
      </c>
      <c r="F70" s="410">
        <v>2</v>
      </c>
      <c r="G70" s="410">
        <v>5772</v>
      </c>
      <c r="H70" s="410">
        <v>1</v>
      </c>
      <c r="I70" s="410">
        <v>2886</v>
      </c>
      <c r="J70" s="410"/>
      <c r="K70" s="410"/>
      <c r="L70" s="410"/>
      <c r="M70" s="410"/>
      <c r="N70" s="410"/>
      <c r="O70" s="410"/>
      <c r="P70" s="479"/>
      <c r="Q70" s="411"/>
    </row>
    <row r="71" spans="1:17" ht="14.4" customHeight="1" x14ac:dyDescent="0.3">
      <c r="A71" s="406" t="s">
        <v>749</v>
      </c>
      <c r="B71" s="407" t="s">
        <v>616</v>
      </c>
      <c r="C71" s="407" t="s">
        <v>617</v>
      </c>
      <c r="D71" s="407" t="s">
        <v>711</v>
      </c>
      <c r="E71" s="407" t="s">
        <v>712</v>
      </c>
      <c r="F71" s="410">
        <v>1</v>
      </c>
      <c r="G71" s="410">
        <v>12779</v>
      </c>
      <c r="H71" s="410">
        <v>1</v>
      </c>
      <c r="I71" s="410">
        <v>12779</v>
      </c>
      <c r="J71" s="410"/>
      <c r="K71" s="410"/>
      <c r="L71" s="410"/>
      <c r="M71" s="410"/>
      <c r="N71" s="410"/>
      <c r="O71" s="410"/>
      <c r="P71" s="479"/>
      <c r="Q71" s="411"/>
    </row>
    <row r="72" spans="1:17" ht="14.4" customHeight="1" x14ac:dyDescent="0.3">
      <c r="A72" s="406" t="s">
        <v>749</v>
      </c>
      <c r="B72" s="407" t="s">
        <v>616</v>
      </c>
      <c r="C72" s="407" t="s">
        <v>617</v>
      </c>
      <c r="D72" s="407" t="s">
        <v>664</v>
      </c>
      <c r="E72" s="407" t="s">
        <v>665</v>
      </c>
      <c r="F72" s="410">
        <v>17</v>
      </c>
      <c r="G72" s="410">
        <v>1751</v>
      </c>
      <c r="H72" s="410">
        <v>1</v>
      </c>
      <c r="I72" s="410">
        <v>103</v>
      </c>
      <c r="J72" s="410">
        <v>4</v>
      </c>
      <c r="K72" s="410">
        <v>420</v>
      </c>
      <c r="L72" s="410">
        <v>0.23986293546544832</v>
      </c>
      <c r="M72" s="410">
        <v>105</v>
      </c>
      <c r="N72" s="410">
        <v>5</v>
      </c>
      <c r="O72" s="410">
        <v>555</v>
      </c>
      <c r="P72" s="479">
        <v>0.316961736150771</v>
      </c>
      <c r="Q72" s="411">
        <v>111</v>
      </c>
    </row>
    <row r="73" spans="1:17" ht="14.4" customHeight="1" x14ac:dyDescent="0.3">
      <c r="A73" s="406" t="s">
        <v>749</v>
      </c>
      <c r="B73" s="407" t="s">
        <v>616</v>
      </c>
      <c r="C73" s="407" t="s">
        <v>617</v>
      </c>
      <c r="D73" s="407" t="s">
        <v>666</v>
      </c>
      <c r="E73" s="407" t="s">
        <v>667</v>
      </c>
      <c r="F73" s="410"/>
      <c r="G73" s="410"/>
      <c r="H73" s="410"/>
      <c r="I73" s="410"/>
      <c r="J73" s="410"/>
      <c r="K73" s="410"/>
      <c r="L73" s="410"/>
      <c r="M73" s="410"/>
      <c r="N73" s="410">
        <v>1</v>
      </c>
      <c r="O73" s="410">
        <v>125</v>
      </c>
      <c r="P73" s="479"/>
      <c r="Q73" s="411">
        <v>125</v>
      </c>
    </row>
    <row r="74" spans="1:17" ht="14.4" customHeight="1" x14ac:dyDescent="0.3">
      <c r="A74" s="406" t="s">
        <v>749</v>
      </c>
      <c r="B74" s="407" t="s">
        <v>616</v>
      </c>
      <c r="C74" s="407" t="s">
        <v>617</v>
      </c>
      <c r="D74" s="407" t="s">
        <v>668</v>
      </c>
      <c r="E74" s="407" t="s">
        <v>669</v>
      </c>
      <c r="F74" s="410"/>
      <c r="G74" s="410"/>
      <c r="H74" s="410"/>
      <c r="I74" s="410"/>
      <c r="J74" s="410">
        <v>2</v>
      </c>
      <c r="K74" s="410">
        <v>926</v>
      </c>
      <c r="L74" s="410"/>
      <c r="M74" s="410">
        <v>463</v>
      </c>
      <c r="N74" s="410">
        <v>3</v>
      </c>
      <c r="O74" s="410">
        <v>1485</v>
      </c>
      <c r="P74" s="479"/>
      <c r="Q74" s="411">
        <v>495</v>
      </c>
    </row>
    <row r="75" spans="1:17" ht="14.4" customHeight="1" x14ac:dyDescent="0.3">
      <c r="A75" s="406" t="s">
        <v>749</v>
      </c>
      <c r="B75" s="407" t="s">
        <v>616</v>
      </c>
      <c r="C75" s="407" t="s">
        <v>617</v>
      </c>
      <c r="D75" s="407" t="s">
        <v>672</v>
      </c>
      <c r="E75" s="407" t="s">
        <v>673</v>
      </c>
      <c r="F75" s="410">
        <v>58</v>
      </c>
      <c r="G75" s="410">
        <v>24882</v>
      </c>
      <c r="H75" s="410">
        <v>1</v>
      </c>
      <c r="I75" s="410">
        <v>429</v>
      </c>
      <c r="J75" s="410">
        <v>32</v>
      </c>
      <c r="K75" s="410">
        <v>13984</v>
      </c>
      <c r="L75" s="410">
        <v>0.56201269994373437</v>
      </c>
      <c r="M75" s="410">
        <v>437</v>
      </c>
      <c r="N75" s="410">
        <v>25</v>
      </c>
      <c r="O75" s="410">
        <v>11400</v>
      </c>
      <c r="P75" s="479">
        <v>0.45816252712804439</v>
      </c>
      <c r="Q75" s="411">
        <v>456</v>
      </c>
    </row>
    <row r="76" spans="1:17" ht="14.4" customHeight="1" x14ac:dyDescent="0.3">
      <c r="A76" s="406" t="s">
        <v>749</v>
      </c>
      <c r="B76" s="407" t="s">
        <v>616</v>
      </c>
      <c r="C76" s="407" t="s">
        <v>617</v>
      </c>
      <c r="D76" s="407" t="s">
        <v>674</v>
      </c>
      <c r="E76" s="407" t="s">
        <v>675</v>
      </c>
      <c r="F76" s="410">
        <v>70</v>
      </c>
      <c r="G76" s="410">
        <v>3710</v>
      </c>
      <c r="H76" s="410">
        <v>1</v>
      </c>
      <c r="I76" s="410">
        <v>53</v>
      </c>
      <c r="J76" s="410">
        <v>22</v>
      </c>
      <c r="K76" s="410">
        <v>1188</v>
      </c>
      <c r="L76" s="410">
        <v>0.3202156334231806</v>
      </c>
      <c r="M76" s="410">
        <v>54</v>
      </c>
      <c r="N76" s="410">
        <v>36</v>
      </c>
      <c r="O76" s="410">
        <v>2088</v>
      </c>
      <c r="P76" s="479">
        <v>0.56280323450134773</v>
      </c>
      <c r="Q76" s="411">
        <v>58</v>
      </c>
    </row>
    <row r="77" spans="1:17" ht="14.4" customHeight="1" x14ac:dyDescent="0.3">
      <c r="A77" s="406" t="s">
        <v>749</v>
      </c>
      <c r="B77" s="407" t="s">
        <v>616</v>
      </c>
      <c r="C77" s="407" t="s">
        <v>617</v>
      </c>
      <c r="D77" s="407" t="s">
        <v>676</v>
      </c>
      <c r="E77" s="407" t="s">
        <v>677</v>
      </c>
      <c r="F77" s="410">
        <v>1</v>
      </c>
      <c r="G77" s="410">
        <v>2164</v>
      </c>
      <c r="H77" s="410">
        <v>1</v>
      </c>
      <c r="I77" s="410">
        <v>2164</v>
      </c>
      <c r="J77" s="410"/>
      <c r="K77" s="410"/>
      <c r="L77" s="410"/>
      <c r="M77" s="410"/>
      <c r="N77" s="410"/>
      <c r="O77" s="410"/>
      <c r="P77" s="479"/>
      <c r="Q77" s="411"/>
    </row>
    <row r="78" spans="1:17" ht="14.4" customHeight="1" x14ac:dyDescent="0.3">
      <c r="A78" s="406" t="s">
        <v>749</v>
      </c>
      <c r="B78" s="407" t="s">
        <v>616</v>
      </c>
      <c r="C78" s="407" t="s">
        <v>617</v>
      </c>
      <c r="D78" s="407" t="s">
        <v>678</v>
      </c>
      <c r="E78" s="407" t="s">
        <v>679</v>
      </c>
      <c r="F78" s="410">
        <v>8</v>
      </c>
      <c r="G78" s="410">
        <v>1320</v>
      </c>
      <c r="H78" s="410">
        <v>1</v>
      </c>
      <c r="I78" s="410">
        <v>165</v>
      </c>
      <c r="J78" s="410">
        <v>2</v>
      </c>
      <c r="K78" s="410">
        <v>338</v>
      </c>
      <c r="L78" s="410">
        <v>0.25606060606060604</v>
      </c>
      <c r="M78" s="410">
        <v>169</v>
      </c>
      <c r="N78" s="410">
        <v>13</v>
      </c>
      <c r="O78" s="410">
        <v>2275</v>
      </c>
      <c r="P78" s="479">
        <v>1.7234848484848484</v>
      </c>
      <c r="Q78" s="411">
        <v>175</v>
      </c>
    </row>
    <row r="79" spans="1:17" ht="14.4" customHeight="1" x14ac:dyDescent="0.3">
      <c r="A79" s="406" t="s">
        <v>749</v>
      </c>
      <c r="B79" s="407" t="s">
        <v>616</v>
      </c>
      <c r="C79" s="407" t="s">
        <v>617</v>
      </c>
      <c r="D79" s="407" t="s">
        <v>680</v>
      </c>
      <c r="E79" s="407" t="s">
        <v>681</v>
      </c>
      <c r="F79" s="410">
        <v>24</v>
      </c>
      <c r="G79" s="410">
        <v>1896</v>
      </c>
      <c r="H79" s="410">
        <v>1</v>
      </c>
      <c r="I79" s="410">
        <v>79</v>
      </c>
      <c r="J79" s="410">
        <v>36</v>
      </c>
      <c r="K79" s="410">
        <v>2916</v>
      </c>
      <c r="L79" s="410">
        <v>1.5379746835443038</v>
      </c>
      <c r="M79" s="410">
        <v>81</v>
      </c>
      <c r="N79" s="410">
        <v>67</v>
      </c>
      <c r="O79" s="410">
        <v>5695</v>
      </c>
      <c r="P79" s="479">
        <v>3.003691983122363</v>
      </c>
      <c r="Q79" s="411">
        <v>85</v>
      </c>
    </row>
    <row r="80" spans="1:17" ht="14.4" customHeight="1" x14ac:dyDescent="0.3">
      <c r="A80" s="406" t="s">
        <v>749</v>
      </c>
      <c r="B80" s="407" t="s">
        <v>616</v>
      </c>
      <c r="C80" s="407" t="s">
        <v>617</v>
      </c>
      <c r="D80" s="407" t="s">
        <v>682</v>
      </c>
      <c r="E80" s="407" t="s">
        <v>683</v>
      </c>
      <c r="F80" s="410">
        <v>8</v>
      </c>
      <c r="G80" s="410">
        <v>1280</v>
      </c>
      <c r="H80" s="410">
        <v>1</v>
      </c>
      <c r="I80" s="410">
        <v>160</v>
      </c>
      <c r="J80" s="410">
        <v>1</v>
      </c>
      <c r="K80" s="410">
        <v>163</v>
      </c>
      <c r="L80" s="410">
        <v>0.12734375000000001</v>
      </c>
      <c r="M80" s="410">
        <v>163</v>
      </c>
      <c r="N80" s="410">
        <v>1</v>
      </c>
      <c r="O80" s="410">
        <v>169</v>
      </c>
      <c r="P80" s="479">
        <v>0.13203124999999999</v>
      </c>
      <c r="Q80" s="411">
        <v>169</v>
      </c>
    </row>
    <row r="81" spans="1:17" ht="14.4" customHeight="1" x14ac:dyDescent="0.3">
      <c r="A81" s="406" t="s">
        <v>749</v>
      </c>
      <c r="B81" s="407" t="s">
        <v>616</v>
      </c>
      <c r="C81" s="407" t="s">
        <v>617</v>
      </c>
      <c r="D81" s="407" t="s">
        <v>688</v>
      </c>
      <c r="E81" s="407" t="s">
        <v>689</v>
      </c>
      <c r="F81" s="410">
        <v>2</v>
      </c>
      <c r="G81" s="410">
        <v>334</v>
      </c>
      <c r="H81" s="410">
        <v>1</v>
      </c>
      <c r="I81" s="410">
        <v>167</v>
      </c>
      <c r="J81" s="410">
        <v>3</v>
      </c>
      <c r="K81" s="410">
        <v>510</v>
      </c>
      <c r="L81" s="410">
        <v>1.5269461077844311</v>
      </c>
      <c r="M81" s="410">
        <v>170</v>
      </c>
      <c r="N81" s="410">
        <v>7</v>
      </c>
      <c r="O81" s="410">
        <v>1232</v>
      </c>
      <c r="P81" s="479">
        <v>3.6886227544910182</v>
      </c>
      <c r="Q81" s="411">
        <v>176</v>
      </c>
    </row>
    <row r="82" spans="1:17" ht="14.4" customHeight="1" x14ac:dyDescent="0.3">
      <c r="A82" s="406" t="s">
        <v>749</v>
      </c>
      <c r="B82" s="407" t="s">
        <v>616</v>
      </c>
      <c r="C82" s="407" t="s">
        <v>617</v>
      </c>
      <c r="D82" s="407" t="s">
        <v>692</v>
      </c>
      <c r="E82" s="407" t="s">
        <v>693</v>
      </c>
      <c r="F82" s="410">
        <v>9</v>
      </c>
      <c r="G82" s="410">
        <v>2187</v>
      </c>
      <c r="H82" s="410">
        <v>1</v>
      </c>
      <c r="I82" s="410">
        <v>243</v>
      </c>
      <c r="J82" s="410">
        <v>11</v>
      </c>
      <c r="K82" s="410">
        <v>2717</v>
      </c>
      <c r="L82" s="410">
        <v>1.2423411065386374</v>
      </c>
      <c r="M82" s="410">
        <v>247</v>
      </c>
      <c r="N82" s="410">
        <v>18</v>
      </c>
      <c r="O82" s="410">
        <v>4734</v>
      </c>
      <c r="P82" s="479">
        <v>2.1646090534979425</v>
      </c>
      <c r="Q82" s="411">
        <v>263</v>
      </c>
    </row>
    <row r="83" spans="1:17" ht="14.4" customHeight="1" x14ac:dyDescent="0.3">
      <c r="A83" s="406" t="s">
        <v>749</v>
      </c>
      <c r="B83" s="407" t="s">
        <v>616</v>
      </c>
      <c r="C83" s="407" t="s">
        <v>617</v>
      </c>
      <c r="D83" s="407" t="s">
        <v>694</v>
      </c>
      <c r="E83" s="407" t="s">
        <v>695</v>
      </c>
      <c r="F83" s="410">
        <v>13</v>
      </c>
      <c r="G83" s="410">
        <v>25909</v>
      </c>
      <c r="H83" s="410">
        <v>1</v>
      </c>
      <c r="I83" s="410">
        <v>1993</v>
      </c>
      <c r="J83" s="410">
        <v>1</v>
      </c>
      <c r="K83" s="410">
        <v>2012</v>
      </c>
      <c r="L83" s="410">
        <v>7.7656412829518698E-2</v>
      </c>
      <c r="M83" s="410">
        <v>2012</v>
      </c>
      <c r="N83" s="410">
        <v>1</v>
      </c>
      <c r="O83" s="410">
        <v>2130</v>
      </c>
      <c r="P83" s="479">
        <v>8.2210814774788685E-2</v>
      </c>
      <c r="Q83" s="411">
        <v>2130</v>
      </c>
    </row>
    <row r="84" spans="1:17" ht="14.4" customHeight="1" x14ac:dyDescent="0.3">
      <c r="A84" s="406" t="s">
        <v>749</v>
      </c>
      <c r="B84" s="407" t="s">
        <v>616</v>
      </c>
      <c r="C84" s="407" t="s">
        <v>617</v>
      </c>
      <c r="D84" s="407" t="s">
        <v>699</v>
      </c>
      <c r="E84" s="407" t="s">
        <v>700</v>
      </c>
      <c r="F84" s="410">
        <v>3</v>
      </c>
      <c r="G84" s="410">
        <v>15105</v>
      </c>
      <c r="H84" s="410">
        <v>1</v>
      </c>
      <c r="I84" s="410">
        <v>5035</v>
      </c>
      <c r="J84" s="410">
        <v>3</v>
      </c>
      <c r="K84" s="410">
        <v>15267</v>
      </c>
      <c r="L84" s="410">
        <v>1.0107249255213506</v>
      </c>
      <c r="M84" s="410">
        <v>5089</v>
      </c>
      <c r="N84" s="410"/>
      <c r="O84" s="410"/>
      <c r="P84" s="479"/>
      <c r="Q84" s="411"/>
    </row>
    <row r="85" spans="1:17" ht="14.4" customHeight="1" x14ac:dyDescent="0.3">
      <c r="A85" s="406" t="s">
        <v>749</v>
      </c>
      <c r="B85" s="407" t="s">
        <v>616</v>
      </c>
      <c r="C85" s="407" t="s">
        <v>617</v>
      </c>
      <c r="D85" s="407" t="s">
        <v>701</v>
      </c>
      <c r="E85" s="407" t="s">
        <v>702</v>
      </c>
      <c r="F85" s="410">
        <v>1</v>
      </c>
      <c r="G85" s="410">
        <v>1022</v>
      </c>
      <c r="H85" s="410">
        <v>1</v>
      </c>
      <c r="I85" s="410">
        <v>1022</v>
      </c>
      <c r="J85" s="410"/>
      <c r="K85" s="410"/>
      <c r="L85" s="410"/>
      <c r="M85" s="410"/>
      <c r="N85" s="410"/>
      <c r="O85" s="410"/>
      <c r="P85" s="479"/>
      <c r="Q85" s="411"/>
    </row>
    <row r="86" spans="1:17" ht="14.4" customHeight="1" x14ac:dyDescent="0.3">
      <c r="A86" s="406" t="s">
        <v>749</v>
      </c>
      <c r="B86" s="407" t="s">
        <v>616</v>
      </c>
      <c r="C86" s="407" t="s">
        <v>617</v>
      </c>
      <c r="D86" s="407" t="s">
        <v>703</v>
      </c>
      <c r="E86" s="407" t="s">
        <v>704</v>
      </c>
      <c r="F86" s="410">
        <v>2</v>
      </c>
      <c r="G86" s="410">
        <v>532</v>
      </c>
      <c r="H86" s="410">
        <v>1</v>
      </c>
      <c r="I86" s="410">
        <v>266</v>
      </c>
      <c r="J86" s="410">
        <v>1</v>
      </c>
      <c r="K86" s="410">
        <v>269</v>
      </c>
      <c r="L86" s="410">
        <v>0.50563909774436089</v>
      </c>
      <c r="M86" s="410">
        <v>269</v>
      </c>
      <c r="N86" s="410"/>
      <c r="O86" s="410"/>
      <c r="P86" s="479"/>
      <c r="Q86" s="411"/>
    </row>
    <row r="87" spans="1:17" ht="14.4" customHeight="1" x14ac:dyDescent="0.3">
      <c r="A87" s="406" t="s">
        <v>749</v>
      </c>
      <c r="B87" s="407" t="s">
        <v>616</v>
      </c>
      <c r="C87" s="407" t="s">
        <v>617</v>
      </c>
      <c r="D87" s="407" t="s">
        <v>705</v>
      </c>
      <c r="E87" s="407" t="s">
        <v>706</v>
      </c>
      <c r="F87" s="410"/>
      <c r="G87" s="410"/>
      <c r="H87" s="410"/>
      <c r="I87" s="410"/>
      <c r="J87" s="410"/>
      <c r="K87" s="410"/>
      <c r="L87" s="410"/>
      <c r="M87" s="410"/>
      <c r="N87" s="410">
        <v>1</v>
      </c>
      <c r="O87" s="410">
        <v>107</v>
      </c>
      <c r="P87" s="479"/>
      <c r="Q87" s="411">
        <v>107</v>
      </c>
    </row>
    <row r="88" spans="1:17" ht="14.4" customHeight="1" x14ac:dyDescent="0.3">
      <c r="A88" s="406" t="s">
        <v>749</v>
      </c>
      <c r="B88" s="407" t="s">
        <v>616</v>
      </c>
      <c r="C88" s="407" t="s">
        <v>617</v>
      </c>
      <c r="D88" s="407" t="s">
        <v>750</v>
      </c>
      <c r="E88" s="407" t="s">
        <v>751</v>
      </c>
      <c r="F88" s="410">
        <v>1</v>
      </c>
      <c r="G88" s="410">
        <v>225</v>
      </c>
      <c r="H88" s="410">
        <v>1</v>
      </c>
      <c r="I88" s="410">
        <v>225</v>
      </c>
      <c r="J88" s="410"/>
      <c r="K88" s="410"/>
      <c r="L88" s="410"/>
      <c r="M88" s="410"/>
      <c r="N88" s="410"/>
      <c r="O88" s="410"/>
      <c r="P88" s="479"/>
      <c r="Q88" s="411"/>
    </row>
    <row r="89" spans="1:17" ht="14.4" customHeight="1" x14ac:dyDescent="0.3">
      <c r="A89" s="406" t="s">
        <v>749</v>
      </c>
      <c r="B89" s="407" t="s">
        <v>616</v>
      </c>
      <c r="C89" s="407" t="s">
        <v>617</v>
      </c>
      <c r="D89" s="407" t="s">
        <v>707</v>
      </c>
      <c r="E89" s="407" t="s">
        <v>708</v>
      </c>
      <c r="F89" s="410"/>
      <c r="G89" s="410"/>
      <c r="H89" s="410"/>
      <c r="I89" s="410"/>
      <c r="J89" s="410"/>
      <c r="K89" s="410"/>
      <c r="L89" s="410"/>
      <c r="M89" s="410"/>
      <c r="N89" s="410">
        <v>2</v>
      </c>
      <c r="O89" s="410">
        <v>628</v>
      </c>
      <c r="P89" s="479"/>
      <c r="Q89" s="411">
        <v>314</v>
      </c>
    </row>
    <row r="90" spans="1:17" ht="14.4" customHeight="1" x14ac:dyDescent="0.3">
      <c r="A90" s="406" t="s">
        <v>752</v>
      </c>
      <c r="B90" s="407" t="s">
        <v>616</v>
      </c>
      <c r="C90" s="407" t="s">
        <v>617</v>
      </c>
      <c r="D90" s="407" t="s">
        <v>620</v>
      </c>
      <c r="E90" s="407" t="s">
        <v>621</v>
      </c>
      <c r="F90" s="410">
        <v>668</v>
      </c>
      <c r="G90" s="410">
        <v>35404</v>
      </c>
      <c r="H90" s="410">
        <v>1</v>
      </c>
      <c r="I90" s="410">
        <v>53</v>
      </c>
      <c r="J90" s="410">
        <v>674</v>
      </c>
      <c r="K90" s="410">
        <v>36396</v>
      </c>
      <c r="L90" s="410">
        <v>1.0280194328324483</v>
      </c>
      <c r="M90" s="410">
        <v>54</v>
      </c>
      <c r="N90" s="410">
        <v>994</v>
      </c>
      <c r="O90" s="410">
        <v>57652</v>
      </c>
      <c r="P90" s="479">
        <v>1.6284035702180544</v>
      </c>
      <c r="Q90" s="411">
        <v>58</v>
      </c>
    </row>
    <row r="91" spans="1:17" ht="14.4" customHeight="1" x14ac:dyDescent="0.3">
      <c r="A91" s="406" t="s">
        <v>752</v>
      </c>
      <c r="B91" s="407" t="s">
        <v>616</v>
      </c>
      <c r="C91" s="407" t="s">
        <v>617</v>
      </c>
      <c r="D91" s="407" t="s">
        <v>622</v>
      </c>
      <c r="E91" s="407" t="s">
        <v>623</v>
      </c>
      <c r="F91" s="410">
        <v>598</v>
      </c>
      <c r="G91" s="410">
        <v>72358</v>
      </c>
      <c r="H91" s="410">
        <v>1</v>
      </c>
      <c r="I91" s="410">
        <v>121</v>
      </c>
      <c r="J91" s="410">
        <v>488</v>
      </c>
      <c r="K91" s="410">
        <v>60024</v>
      </c>
      <c r="L91" s="410">
        <v>0.82954199950247376</v>
      </c>
      <c r="M91" s="410">
        <v>123</v>
      </c>
      <c r="N91" s="410">
        <v>600</v>
      </c>
      <c r="O91" s="410">
        <v>78600</v>
      </c>
      <c r="P91" s="479">
        <v>1.0862655131429835</v>
      </c>
      <c r="Q91" s="411">
        <v>131</v>
      </c>
    </row>
    <row r="92" spans="1:17" ht="14.4" customHeight="1" x14ac:dyDescent="0.3">
      <c r="A92" s="406" t="s">
        <v>752</v>
      </c>
      <c r="B92" s="407" t="s">
        <v>616</v>
      </c>
      <c r="C92" s="407" t="s">
        <v>617</v>
      </c>
      <c r="D92" s="407" t="s">
        <v>624</v>
      </c>
      <c r="E92" s="407" t="s">
        <v>625</v>
      </c>
      <c r="F92" s="410">
        <v>21</v>
      </c>
      <c r="G92" s="410">
        <v>3654</v>
      </c>
      <c r="H92" s="410">
        <v>1</v>
      </c>
      <c r="I92" s="410">
        <v>174</v>
      </c>
      <c r="J92" s="410">
        <v>8</v>
      </c>
      <c r="K92" s="410">
        <v>1416</v>
      </c>
      <c r="L92" s="410">
        <v>0.38752052545155996</v>
      </c>
      <c r="M92" s="410">
        <v>177</v>
      </c>
      <c r="N92" s="410">
        <v>17</v>
      </c>
      <c r="O92" s="410">
        <v>3213</v>
      </c>
      <c r="P92" s="479">
        <v>0.87931034482758619</v>
      </c>
      <c r="Q92" s="411">
        <v>189</v>
      </c>
    </row>
    <row r="93" spans="1:17" ht="14.4" customHeight="1" x14ac:dyDescent="0.3">
      <c r="A93" s="406" t="s">
        <v>752</v>
      </c>
      <c r="B93" s="407" t="s">
        <v>616</v>
      </c>
      <c r="C93" s="407" t="s">
        <v>617</v>
      </c>
      <c r="D93" s="407" t="s">
        <v>628</v>
      </c>
      <c r="E93" s="407" t="s">
        <v>629</v>
      </c>
      <c r="F93" s="410">
        <v>160</v>
      </c>
      <c r="G93" s="410">
        <v>60800</v>
      </c>
      <c r="H93" s="410">
        <v>1</v>
      </c>
      <c r="I93" s="410">
        <v>380</v>
      </c>
      <c r="J93" s="410">
        <v>152</v>
      </c>
      <c r="K93" s="410">
        <v>58368</v>
      </c>
      <c r="L93" s="410">
        <v>0.96</v>
      </c>
      <c r="M93" s="410">
        <v>384</v>
      </c>
      <c r="N93" s="410">
        <v>238</v>
      </c>
      <c r="O93" s="410">
        <v>96866</v>
      </c>
      <c r="P93" s="479">
        <v>1.5931907894736843</v>
      </c>
      <c r="Q93" s="411">
        <v>407</v>
      </c>
    </row>
    <row r="94" spans="1:17" ht="14.4" customHeight="1" x14ac:dyDescent="0.3">
      <c r="A94" s="406" t="s">
        <v>752</v>
      </c>
      <c r="B94" s="407" t="s">
        <v>616</v>
      </c>
      <c r="C94" s="407" t="s">
        <v>617</v>
      </c>
      <c r="D94" s="407" t="s">
        <v>630</v>
      </c>
      <c r="E94" s="407" t="s">
        <v>631</v>
      </c>
      <c r="F94" s="410">
        <v>127</v>
      </c>
      <c r="G94" s="410">
        <v>21336</v>
      </c>
      <c r="H94" s="410">
        <v>1</v>
      </c>
      <c r="I94" s="410">
        <v>168</v>
      </c>
      <c r="J94" s="410">
        <v>139</v>
      </c>
      <c r="K94" s="410">
        <v>23908</v>
      </c>
      <c r="L94" s="410">
        <v>1.1205474315710535</v>
      </c>
      <c r="M94" s="410">
        <v>172</v>
      </c>
      <c r="N94" s="410">
        <v>134</v>
      </c>
      <c r="O94" s="410">
        <v>23986</v>
      </c>
      <c r="P94" s="479">
        <v>1.1242032245969253</v>
      </c>
      <c r="Q94" s="411">
        <v>179</v>
      </c>
    </row>
    <row r="95" spans="1:17" ht="14.4" customHeight="1" x14ac:dyDescent="0.3">
      <c r="A95" s="406" t="s">
        <v>752</v>
      </c>
      <c r="B95" s="407" t="s">
        <v>616</v>
      </c>
      <c r="C95" s="407" t="s">
        <v>617</v>
      </c>
      <c r="D95" s="407" t="s">
        <v>634</v>
      </c>
      <c r="E95" s="407" t="s">
        <v>635</v>
      </c>
      <c r="F95" s="410">
        <v>28</v>
      </c>
      <c r="G95" s="410">
        <v>8848</v>
      </c>
      <c r="H95" s="410">
        <v>1</v>
      </c>
      <c r="I95" s="410">
        <v>316</v>
      </c>
      <c r="J95" s="410">
        <v>58</v>
      </c>
      <c r="K95" s="410">
        <v>18676</v>
      </c>
      <c r="L95" s="410">
        <v>2.1107594936708862</v>
      </c>
      <c r="M95" s="410">
        <v>322</v>
      </c>
      <c r="N95" s="410">
        <v>22</v>
      </c>
      <c r="O95" s="410">
        <v>7370</v>
      </c>
      <c r="P95" s="479">
        <v>0.83295660036166363</v>
      </c>
      <c r="Q95" s="411">
        <v>335</v>
      </c>
    </row>
    <row r="96" spans="1:17" ht="14.4" customHeight="1" x14ac:dyDescent="0.3">
      <c r="A96" s="406" t="s">
        <v>752</v>
      </c>
      <c r="B96" s="407" t="s">
        <v>616</v>
      </c>
      <c r="C96" s="407" t="s">
        <v>617</v>
      </c>
      <c r="D96" s="407" t="s">
        <v>638</v>
      </c>
      <c r="E96" s="407" t="s">
        <v>639</v>
      </c>
      <c r="F96" s="410">
        <v>476</v>
      </c>
      <c r="G96" s="410">
        <v>160888</v>
      </c>
      <c r="H96" s="410">
        <v>1</v>
      </c>
      <c r="I96" s="410">
        <v>338</v>
      </c>
      <c r="J96" s="410">
        <v>448</v>
      </c>
      <c r="K96" s="410">
        <v>152768</v>
      </c>
      <c r="L96" s="410">
        <v>0.94953010790114867</v>
      </c>
      <c r="M96" s="410">
        <v>341</v>
      </c>
      <c r="N96" s="410">
        <v>497</v>
      </c>
      <c r="O96" s="410">
        <v>173453</v>
      </c>
      <c r="P96" s="479">
        <v>1.0780978071702054</v>
      </c>
      <c r="Q96" s="411">
        <v>349</v>
      </c>
    </row>
    <row r="97" spans="1:17" ht="14.4" customHeight="1" x14ac:dyDescent="0.3">
      <c r="A97" s="406" t="s">
        <v>752</v>
      </c>
      <c r="B97" s="407" t="s">
        <v>616</v>
      </c>
      <c r="C97" s="407" t="s">
        <v>617</v>
      </c>
      <c r="D97" s="407" t="s">
        <v>753</v>
      </c>
      <c r="E97" s="407" t="s">
        <v>754</v>
      </c>
      <c r="F97" s="410">
        <v>57</v>
      </c>
      <c r="G97" s="410">
        <v>6156</v>
      </c>
      <c r="H97" s="410">
        <v>1</v>
      </c>
      <c r="I97" s="410">
        <v>108</v>
      </c>
      <c r="J97" s="410">
        <v>57</v>
      </c>
      <c r="K97" s="410">
        <v>6213</v>
      </c>
      <c r="L97" s="410">
        <v>1.0092592592592593</v>
      </c>
      <c r="M97" s="410">
        <v>109</v>
      </c>
      <c r="N97" s="410">
        <v>70</v>
      </c>
      <c r="O97" s="410">
        <v>8190</v>
      </c>
      <c r="P97" s="479">
        <v>1.3304093567251463</v>
      </c>
      <c r="Q97" s="411">
        <v>117</v>
      </c>
    </row>
    <row r="98" spans="1:17" ht="14.4" customHeight="1" x14ac:dyDescent="0.3">
      <c r="A98" s="406" t="s">
        <v>752</v>
      </c>
      <c r="B98" s="407" t="s">
        <v>616</v>
      </c>
      <c r="C98" s="407" t="s">
        <v>617</v>
      </c>
      <c r="D98" s="407" t="s">
        <v>646</v>
      </c>
      <c r="E98" s="407" t="s">
        <v>647</v>
      </c>
      <c r="F98" s="410">
        <v>1</v>
      </c>
      <c r="G98" s="410">
        <v>365</v>
      </c>
      <c r="H98" s="410">
        <v>1</v>
      </c>
      <c r="I98" s="410">
        <v>365</v>
      </c>
      <c r="J98" s="410">
        <v>3</v>
      </c>
      <c r="K98" s="410">
        <v>1128</v>
      </c>
      <c r="L98" s="410">
        <v>3.0904109589041098</v>
      </c>
      <c r="M98" s="410">
        <v>376</v>
      </c>
      <c r="N98" s="410">
        <v>6</v>
      </c>
      <c r="O98" s="410">
        <v>2322</v>
      </c>
      <c r="P98" s="479">
        <v>6.3616438356164382</v>
      </c>
      <c r="Q98" s="411">
        <v>387</v>
      </c>
    </row>
    <row r="99" spans="1:17" ht="14.4" customHeight="1" x14ac:dyDescent="0.3">
      <c r="A99" s="406" t="s">
        <v>752</v>
      </c>
      <c r="B99" s="407" t="s">
        <v>616</v>
      </c>
      <c r="C99" s="407" t="s">
        <v>617</v>
      </c>
      <c r="D99" s="407" t="s">
        <v>648</v>
      </c>
      <c r="E99" s="407" t="s">
        <v>649</v>
      </c>
      <c r="F99" s="410">
        <v>48</v>
      </c>
      <c r="G99" s="410">
        <v>1776</v>
      </c>
      <c r="H99" s="410">
        <v>1</v>
      </c>
      <c r="I99" s="410">
        <v>37</v>
      </c>
      <c r="J99" s="410">
        <v>48</v>
      </c>
      <c r="K99" s="410">
        <v>1776</v>
      </c>
      <c r="L99" s="410">
        <v>1</v>
      </c>
      <c r="M99" s="410">
        <v>37</v>
      </c>
      <c r="N99" s="410">
        <v>61</v>
      </c>
      <c r="O99" s="410">
        <v>2318</v>
      </c>
      <c r="P99" s="479">
        <v>1.3051801801801801</v>
      </c>
      <c r="Q99" s="411">
        <v>38</v>
      </c>
    </row>
    <row r="100" spans="1:17" ht="14.4" customHeight="1" x14ac:dyDescent="0.3">
      <c r="A100" s="406" t="s">
        <v>752</v>
      </c>
      <c r="B100" s="407" t="s">
        <v>616</v>
      </c>
      <c r="C100" s="407" t="s">
        <v>617</v>
      </c>
      <c r="D100" s="407" t="s">
        <v>652</v>
      </c>
      <c r="E100" s="407" t="s">
        <v>653</v>
      </c>
      <c r="F100" s="410">
        <v>1</v>
      </c>
      <c r="G100" s="410">
        <v>664</v>
      </c>
      <c r="H100" s="410">
        <v>1</v>
      </c>
      <c r="I100" s="410">
        <v>664</v>
      </c>
      <c r="J100" s="410">
        <v>3</v>
      </c>
      <c r="K100" s="410">
        <v>2028</v>
      </c>
      <c r="L100" s="410">
        <v>3.0542168674698793</v>
      </c>
      <c r="M100" s="410">
        <v>676</v>
      </c>
      <c r="N100" s="410">
        <v>6</v>
      </c>
      <c r="O100" s="410">
        <v>4224</v>
      </c>
      <c r="P100" s="479">
        <v>6.3614457831325302</v>
      </c>
      <c r="Q100" s="411">
        <v>704</v>
      </c>
    </row>
    <row r="101" spans="1:17" ht="14.4" customHeight="1" x14ac:dyDescent="0.3">
      <c r="A101" s="406" t="s">
        <v>752</v>
      </c>
      <c r="B101" s="407" t="s">
        <v>616</v>
      </c>
      <c r="C101" s="407" t="s">
        <v>617</v>
      </c>
      <c r="D101" s="407" t="s">
        <v>656</v>
      </c>
      <c r="E101" s="407" t="s">
        <v>657</v>
      </c>
      <c r="F101" s="410">
        <v>293</v>
      </c>
      <c r="G101" s="410">
        <v>82333</v>
      </c>
      <c r="H101" s="410">
        <v>1</v>
      </c>
      <c r="I101" s="410">
        <v>281</v>
      </c>
      <c r="J101" s="410">
        <v>268</v>
      </c>
      <c r="K101" s="410">
        <v>76380</v>
      </c>
      <c r="L101" s="410">
        <v>0.927696063546816</v>
      </c>
      <c r="M101" s="410">
        <v>285</v>
      </c>
      <c r="N101" s="410">
        <v>382</v>
      </c>
      <c r="O101" s="410">
        <v>116128</v>
      </c>
      <c r="P101" s="479">
        <v>1.4104672488552585</v>
      </c>
      <c r="Q101" s="411">
        <v>304</v>
      </c>
    </row>
    <row r="102" spans="1:17" ht="14.4" customHeight="1" x14ac:dyDescent="0.3">
      <c r="A102" s="406" t="s">
        <v>752</v>
      </c>
      <c r="B102" s="407" t="s">
        <v>616</v>
      </c>
      <c r="C102" s="407" t="s">
        <v>617</v>
      </c>
      <c r="D102" s="407" t="s">
        <v>658</v>
      </c>
      <c r="E102" s="407" t="s">
        <v>659</v>
      </c>
      <c r="F102" s="410">
        <v>273</v>
      </c>
      <c r="G102" s="410">
        <v>124488</v>
      </c>
      <c r="H102" s="410">
        <v>1</v>
      </c>
      <c r="I102" s="410">
        <v>456</v>
      </c>
      <c r="J102" s="410">
        <v>265</v>
      </c>
      <c r="K102" s="410">
        <v>122430</v>
      </c>
      <c r="L102" s="410">
        <v>0.98346828609986503</v>
      </c>
      <c r="M102" s="410">
        <v>462</v>
      </c>
      <c r="N102" s="410">
        <v>369</v>
      </c>
      <c r="O102" s="410">
        <v>182286</v>
      </c>
      <c r="P102" s="479">
        <v>1.4642857142857142</v>
      </c>
      <c r="Q102" s="411">
        <v>494</v>
      </c>
    </row>
    <row r="103" spans="1:17" ht="14.4" customHeight="1" x14ac:dyDescent="0.3">
      <c r="A103" s="406" t="s">
        <v>752</v>
      </c>
      <c r="B103" s="407" t="s">
        <v>616</v>
      </c>
      <c r="C103" s="407" t="s">
        <v>617</v>
      </c>
      <c r="D103" s="407" t="s">
        <v>660</v>
      </c>
      <c r="E103" s="407" t="s">
        <v>661</v>
      </c>
      <c r="F103" s="410">
        <v>518</v>
      </c>
      <c r="G103" s="410">
        <v>180264</v>
      </c>
      <c r="H103" s="410">
        <v>1</v>
      </c>
      <c r="I103" s="410">
        <v>348</v>
      </c>
      <c r="J103" s="410">
        <v>451</v>
      </c>
      <c r="K103" s="410">
        <v>160556</v>
      </c>
      <c r="L103" s="410">
        <v>0.89067145963697691</v>
      </c>
      <c r="M103" s="410">
        <v>356</v>
      </c>
      <c r="N103" s="410">
        <v>596</v>
      </c>
      <c r="O103" s="410">
        <v>220520</v>
      </c>
      <c r="P103" s="479">
        <v>1.2233169129720853</v>
      </c>
      <c r="Q103" s="411">
        <v>370</v>
      </c>
    </row>
    <row r="104" spans="1:17" ht="14.4" customHeight="1" x14ac:dyDescent="0.3">
      <c r="A104" s="406" t="s">
        <v>752</v>
      </c>
      <c r="B104" s="407" t="s">
        <v>616</v>
      </c>
      <c r="C104" s="407" t="s">
        <v>617</v>
      </c>
      <c r="D104" s="407" t="s">
        <v>662</v>
      </c>
      <c r="E104" s="407" t="s">
        <v>663</v>
      </c>
      <c r="F104" s="410">
        <v>1</v>
      </c>
      <c r="G104" s="410">
        <v>2886</v>
      </c>
      <c r="H104" s="410">
        <v>1</v>
      </c>
      <c r="I104" s="410">
        <v>2886</v>
      </c>
      <c r="J104" s="410">
        <v>1</v>
      </c>
      <c r="K104" s="410">
        <v>2917</v>
      </c>
      <c r="L104" s="410">
        <v>1.0107415107415108</v>
      </c>
      <c r="M104" s="410">
        <v>2917</v>
      </c>
      <c r="N104" s="410"/>
      <c r="O104" s="410"/>
      <c r="P104" s="479"/>
      <c r="Q104" s="411"/>
    </row>
    <row r="105" spans="1:17" ht="14.4" customHeight="1" x14ac:dyDescent="0.3">
      <c r="A105" s="406" t="s">
        <v>752</v>
      </c>
      <c r="B105" s="407" t="s">
        <v>616</v>
      </c>
      <c r="C105" s="407" t="s">
        <v>617</v>
      </c>
      <c r="D105" s="407" t="s">
        <v>664</v>
      </c>
      <c r="E105" s="407" t="s">
        <v>665</v>
      </c>
      <c r="F105" s="410">
        <v>6</v>
      </c>
      <c r="G105" s="410">
        <v>618</v>
      </c>
      <c r="H105" s="410">
        <v>1</v>
      </c>
      <c r="I105" s="410">
        <v>103</v>
      </c>
      <c r="J105" s="410">
        <v>11</v>
      </c>
      <c r="K105" s="410">
        <v>1155</v>
      </c>
      <c r="L105" s="410">
        <v>1.8689320388349515</v>
      </c>
      <c r="M105" s="410">
        <v>105</v>
      </c>
      <c r="N105" s="410">
        <v>5</v>
      </c>
      <c r="O105" s="410">
        <v>555</v>
      </c>
      <c r="P105" s="479">
        <v>0.89805825242718451</v>
      </c>
      <c r="Q105" s="411">
        <v>111</v>
      </c>
    </row>
    <row r="106" spans="1:17" ht="14.4" customHeight="1" x14ac:dyDescent="0.3">
      <c r="A106" s="406" t="s">
        <v>752</v>
      </c>
      <c r="B106" s="407" t="s">
        <v>616</v>
      </c>
      <c r="C106" s="407" t="s">
        <v>617</v>
      </c>
      <c r="D106" s="407" t="s">
        <v>666</v>
      </c>
      <c r="E106" s="407" t="s">
        <v>667</v>
      </c>
      <c r="F106" s="410">
        <v>31</v>
      </c>
      <c r="G106" s="410">
        <v>3565</v>
      </c>
      <c r="H106" s="410">
        <v>1</v>
      </c>
      <c r="I106" s="410">
        <v>115</v>
      </c>
      <c r="J106" s="410">
        <v>10</v>
      </c>
      <c r="K106" s="410">
        <v>1170</v>
      </c>
      <c r="L106" s="410">
        <v>0.32819074333800841</v>
      </c>
      <c r="M106" s="410">
        <v>117</v>
      </c>
      <c r="N106" s="410">
        <v>26</v>
      </c>
      <c r="O106" s="410">
        <v>3250</v>
      </c>
      <c r="P106" s="479">
        <v>0.91164095371669007</v>
      </c>
      <c r="Q106" s="411">
        <v>125</v>
      </c>
    </row>
    <row r="107" spans="1:17" ht="14.4" customHeight="1" x14ac:dyDescent="0.3">
      <c r="A107" s="406" t="s">
        <v>752</v>
      </c>
      <c r="B107" s="407" t="s">
        <v>616</v>
      </c>
      <c r="C107" s="407" t="s">
        <v>617</v>
      </c>
      <c r="D107" s="407" t="s">
        <v>668</v>
      </c>
      <c r="E107" s="407" t="s">
        <v>669</v>
      </c>
      <c r="F107" s="410">
        <v>98</v>
      </c>
      <c r="G107" s="410">
        <v>44786</v>
      </c>
      <c r="H107" s="410">
        <v>1</v>
      </c>
      <c r="I107" s="410">
        <v>457</v>
      </c>
      <c r="J107" s="410">
        <v>94</v>
      </c>
      <c r="K107" s="410">
        <v>43522</v>
      </c>
      <c r="L107" s="410">
        <v>0.97177689456526595</v>
      </c>
      <c r="M107" s="410">
        <v>463</v>
      </c>
      <c r="N107" s="410">
        <v>196</v>
      </c>
      <c r="O107" s="410">
        <v>97020</v>
      </c>
      <c r="P107" s="479">
        <v>2.1663019693654268</v>
      </c>
      <c r="Q107" s="411">
        <v>495</v>
      </c>
    </row>
    <row r="108" spans="1:17" ht="14.4" customHeight="1" x14ac:dyDescent="0.3">
      <c r="A108" s="406" t="s">
        <v>752</v>
      </c>
      <c r="B108" s="407" t="s">
        <v>616</v>
      </c>
      <c r="C108" s="407" t="s">
        <v>617</v>
      </c>
      <c r="D108" s="407" t="s">
        <v>670</v>
      </c>
      <c r="E108" s="407" t="s">
        <v>671</v>
      </c>
      <c r="F108" s="410">
        <v>2</v>
      </c>
      <c r="G108" s="410">
        <v>2490</v>
      </c>
      <c r="H108" s="410">
        <v>1</v>
      </c>
      <c r="I108" s="410">
        <v>1245</v>
      </c>
      <c r="J108" s="410">
        <v>2</v>
      </c>
      <c r="K108" s="410">
        <v>2536</v>
      </c>
      <c r="L108" s="410">
        <v>1.0184738955823294</v>
      </c>
      <c r="M108" s="410">
        <v>1268</v>
      </c>
      <c r="N108" s="410"/>
      <c r="O108" s="410"/>
      <c r="P108" s="479"/>
      <c r="Q108" s="411"/>
    </row>
    <row r="109" spans="1:17" ht="14.4" customHeight="1" x14ac:dyDescent="0.3">
      <c r="A109" s="406" t="s">
        <v>752</v>
      </c>
      <c r="B109" s="407" t="s">
        <v>616</v>
      </c>
      <c r="C109" s="407" t="s">
        <v>617</v>
      </c>
      <c r="D109" s="407" t="s">
        <v>672</v>
      </c>
      <c r="E109" s="407" t="s">
        <v>673</v>
      </c>
      <c r="F109" s="410">
        <v>24</v>
      </c>
      <c r="G109" s="410">
        <v>10296</v>
      </c>
      <c r="H109" s="410">
        <v>1</v>
      </c>
      <c r="I109" s="410">
        <v>429</v>
      </c>
      <c r="J109" s="410">
        <v>22</v>
      </c>
      <c r="K109" s="410">
        <v>9614</v>
      </c>
      <c r="L109" s="410">
        <v>0.93376068376068377</v>
      </c>
      <c r="M109" s="410">
        <v>437</v>
      </c>
      <c r="N109" s="410">
        <v>12</v>
      </c>
      <c r="O109" s="410">
        <v>5472</v>
      </c>
      <c r="P109" s="479">
        <v>0.53146853146853146</v>
      </c>
      <c r="Q109" s="411">
        <v>456</v>
      </c>
    </row>
    <row r="110" spans="1:17" ht="14.4" customHeight="1" x14ac:dyDescent="0.3">
      <c r="A110" s="406" t="s">
        <v>752</v>
      </c>
      <c r="B110" s="407" t="s">
        <v>616</v>
      </c>
      <c r="C110" s="407" t="s">
        <v>617</v>
      </c>
      <c r="D110" s="407" t="s">
        <v>674</v>
      </c>
      <c r="E110" s="407" t="s">
        <v>675</v>
      </c>
      <c r="F110" s="410">
        <v>32</v>
      </c>
      <c r="G110" s="410">
        <v>1696</v>
      </c>
      <c r="H110" s="410">
        <v>1</v>
      </c>
      <c r="I110" s="410">
        <v>53</v>
      </c>
      <c r="J110" s="410">
        <v>32</v>
      </c>
      <c r="K110" s="410">
        <v>1728</v>
      </c>
      <c r="L110" s="410">
        <v>1.0188679245283019</v>
      </c>
      <c r="M110" s="410">
        <v>54</v>
      </c>
      <c r="N110" s="410">
        <v>36</v>
      </c>
      <c r="O110" s="410">
        <v>2088</v>
      </c>
      <c r="P110" s="479">
        <v>1.2311320754716981</v>
      </c>
      <c r="Q110" s="411">
        <v>58</v>
      </c>
    </row>
    <row r="111" spans="1:17" ht="14.4" customHeight="1" x14ac:dyDescent="0.3">
      <c r="A111" s="406" t="s">
        <v>752</v>
      </c>
      <c r="B111" s="407" t="s">
        <v>616</v>
      </c>
      <c r="C111" s="407" t="s">
        <v>617</v>
      </c>
      <c r="D111" s="407" t="s">
        <v>676</v>
      </c>
      <c r="E111" s="407" t="s">
        <v>677</v>
      </c>
      <c r="F111" s="410">
        <v>4</v>
      </c>
      <c r="G111" s="410">
        <v>8656</v>
      </c>
      <c r="H111" s="410">
        <v>1</v>
      </c>
      <c r="I111" s="410">
        <v>2164</v>
      </c>
      <c r="J111" s="410">
        <v>4</v>
      </c>
      <c r="K111" s="410">
        <v>8688</v>
      </c>
      <c r="L111" s="410">
        <v>1.0036968576709797</v>
      </c>
      <c r="M111" s="410">
        <v>2172</v>
      </c>
      <c r="N111" s="410">
        <v>3</v>
      </c>
      <c r="O111" s="410">
        <v>6519</v>
      </c>
      <c r="P111" s="479">
        <v>0.75311922365988915</v>
      </c>
      <c r="Q111" s="411">
        <v>2173</v>
      </c>
    </row>
    <row r="112" spans="1:17" ht="14.4" customHeight="1" x14ac:dyDescent="0.3">
      <c r="A112" s="406" t="s">
        <v>752</v>
      </c>
      <c r="B112" s="407" t="s">
        <v>616</v>
      </c>
      <c r="C112" s="407" t="s">
        <v>617</v>
      </c>
      <c r="D112" s="407" t="s">
        <v>678</v>
      </c>
      <c r="E112" s="407" t="s">
        <v>679</v>
      </c>
      <c r="F112" s="410">
        <v>2090</v>
      </c>
      <c r="G112" s="410">
        <v>344850</v>
      </c>
      <c r="H112" s="410">
        <v>1</v>
      </c>
      <c r="I112" s="410">
        <v>165</v>
      </c>
      <c r="J112" s="410">
        <v>1998</v>
      </c>
      <c r="K112" s="410">
        <v>337662</v>
      </c>
      <c r="L112" s="410">
        <v>0.97915615484993479</v>
      </c>
      <c r="M112" s="410">
        <v>169</v>
      </c>
      <c r="N112" s="410">
        <v>2700</v>
      </c>
      <c r="O112" s="410">
        <v>472500</v>
      </c>
      <c r="P112" s="479">
        <v>1.37016093953893</v>
      </c>
      <c r="Q112" s="411">
        <v>175</v>
      </c>
    </row>
    <row r="113" spans="1:17" ht="14.4" customHeight="1" x14ac:dyDescent="0.3">
      <c r="A113" s="406" t="s">
        <v>752</v>
      </c>
      <c r="B113" s="407" t="s">
        <v>616</v>
      </c>
      <c r="C113" s="407" t="s">
        <v>617</v>
      </c>
      <c r="D113" s="407" t="s">
        <v>680</v>
      </c>
      <c r="E113" s="407" t="s">
        <v>681</v>
      </c>
      <c r="F113" s="410">
        <v>2</v>
      </c>
      <c r="G113" s="410">
        <v>158</v>
      </c>
      <c r="H113" s="410">
        <v>1</v>
      </c>
      <c r="I113" s="410">
        <v>79</v>
      </c>
      <c r="J113" s="410">
        <v>9</v>
      </c>
      <c r="K113" s="410">
        <v>729</v>
      </c>
      <c r="L113" s="410">
        <v>4.6139240506329111</v>
      </c>
      <c r="M113" s="410">
        <v>81</v>
      </c>
      <c r="N113" s="410">
        <v>12</v>
      </c>
      <c r="O113" s="410">
        <v>1020</v>
      </c>
      <c r="P113" s="479">
        <v>6.4556962025316453</v>
      </c>
      <c r="Q113" s="411">
        <v>85</v>
      </c>
    </row>
    <row r="114" spans="1:17" ht="14.4" customHeight="1" x14ac:dyDescent="0.3">
      <c r="A114" s="406" t="s">
        <v>752</v>
      </c>
      <c r="B114" s="407" t="s">
        <v>616</v>
      </c>
      <c r="C114" s="407" t="s">
        <v>617</v>
      </c>
      <c r="D114" s="407" t="s">
        <v>755</v>
      </c>
      <c r="E114" s="407" t="s">
        <v>756</v>
      </c>
      <c r="F114" s="410">
        <v>25</v>
      </c>
      <c r="G114" s="410">
        <v>4100</v>
      </c>
      <c r="H114" s="410">
        <v>1</v>
      </c>
      <c r="I114" s="410">
        <v>164</v>
      </c>
      <c r="J114" s="410">
        <v>24</v>
      </c>
      <c r="K114" s="410">
        <v>3984</v>
      </c>
      <c r="L114" s="410">
        <v>0.97170731707317071</v>
      </c>
      <c r="M114" s="410">
        <v>166</v>
      </c>
      <c r="N114" s="410">
        <v>32</v>
      </c>
      <c r="O114" s="410">
        <v>5696</v>
      </c>
      <c r="P114" s="479">
        <v>1.3892682926829267</v>
      </c>
      <c r="Q114" s="411">
        <v>178</v>
      </c>
    </row>
    <row r="115" spans="1:17" ht="14.4" customHeight="1" x14ac:dyDescent="0.3">
      <c r="A115" s="406" t="s">
        <v>752</v>
      </c>
      <c r="B115" s="407" t="s">
        <v>616</v>
      </c>
      <c r="C115" s="407" t="s">
        <v>617</v>
      </c>
      <c r="D115" s="407" t="s">
        <v>682</v>
      </c>
      <c r="E115" s="407" t="s">
        <v>683</v>
      </c>
      <c r="F115" s="410">
        <v>5</v>
      </c>
      <c r="G115" s="410">
        <v>800</v>
      </c>
      <c r="H115" s="410">
        <v>1</v>
      </c>
      <c r="I115" s="410">
        <v>160</v>
      </c>
      <c r="J115" s="410">
        <v>1</v>
      </c>
      <c r="K115" s="410">
        <v>163</v>
      </c>
      <c r="L115" s="410">
        <v>0.20374999999999999</v>
      </c>
      <c r="M115" s="410">
        <v>163</v>
      </c>
      <c r="N115" s="410">
        <v>5</v>
      </c>
      <c r="O115" s="410">
        <v>845</v>
      </c>
      <c r="P115" s="479">
        <v>1.0562499999999999</v>
      </c>
      <c r="Q115" s="411">
        <v>169</v>
      </c>
    </row>
    <row r="116" spans="1:17" ht="14.4" customHeight="1" x14ac:dyDescent="0.3">
      <c r="A116" s="406" t="s">
        <v>752</v>
      </c>
      <c r="B116" s="407" t="s">
        <v>616</v>
      </c>
      <c r="C116" s="407" t="s">
        <v>617</v>
      </c>
      <c r="D116" s="407" t="s">
        <v>686</v>
      </c>
      <c r="E116" s="407" t="s">
        <v>687</v>
      </c>
      <c r="F116" s="410">
        <v>8</v>
      </c>
      <c r="G116" s="410">
        <v>8016</v>
      </c>
      <c r="H116" s="410">
        <v>1</v>
      </c>
      <c r="I116" s="410">
        <v>1002</v>
      </c>
      <c r="J116" s="410">
        <v>3</v>
      </c>
      <c r="K116" s="410">
        <v>3024</v>
      </c>
      <c r="L116" s="410">
        <v>0.3772455089820359</v>
      </c>
      <c r="M116" s="410">
        <v>1008</v>
      </c>
      <c r="N116" s="410">
        <v>4</v>
      </c>
      <c r="O116" s="410">
        <v>4044</v>
      </c>
      <c r="P116" s="479">
        <v>0.50449101796407181</v>
      </c>
      <c r="Q116" s="411">
        <v>1011</v>
      </c>
    </row>
    <row r="117" spans="1:17" ht="14.4" customHeight="1" x14ac:dyDescent="0.3">
      <c r="A117" s="406" t="s">
        <v>752</v>
      </c>
      <c r="B117" s="407" t="s">
        <v>616</v>
      </c>
      <c r="C117" s="407" t="s">
        <v>617</v>
      </c>
      <c r="D117" s="407" t="s">
        <v>688</v>
      </c>
      <c r="E117" s="407" t="s">
        <v>689</v>
      </c>
      <c r="F117" s="410">
        <v>24</v>
      </c>
      <c r="G117" s="410">
        <v>4008</v>
      </c>
      <c r="H117" s="410">
        <v>1</v>
      </c>
      <c r="I117" s="410">
        <v>167</v>
      </c>
      <c r="J117" s="410">
        <v>25</v>
      </c>
      <c r="K117" s="410">
        <v>4250</v>
      </c>
      <c r="L117" s="410">
        <v>1.0603792415169662</v>
      </c>
      <c r="M117" s="410">
        <v>170</v>
      </c>
      <c r="N117" s="410">
        <v>29</v>
      </c>
      <c r="O117" s="410">
        <v>5104</v>
      </c>
      <c r="P117" s="479">
        <v>1.2734530938123751</v>
      </c>
      <c r="Q117" s="411">
        <v>176</v>
      </c>
    </row>
    <row r="118" spans="1:17" ht="14.4" customHeight="1" x14ac:dyDescent="0.3">
      <c r="A118" s="406" t="s">
        <v>752</v>
      </c>
      <c r="B118" s="407" t="s">
        <v>616</v>
      </c>
      <c r="C118" s="407" t="s">
        <v>617</v>
      </c>
      <c r="D118" s="407" t="s">
        <v>690</v>
      </c>
      <c r="E118" s="407" t="s">
        <v>691</v>
      </c>
      <c r="F118" s="410">
        <v>8</v>
      </c>
      <c r="G118" s="410">
        <v>17864</v>
      </c>
      <c r="H118" s="410">
        <v>1</v>
      </c>
      <c r="I118" s="410">
        <v>2233</v>
      </c>
      <c r="J118" s="410">
        <v>4</v>
      </c>
      <c r="K118" s="410">
        <v>9056</v>
      </c>
      <c r="L118" s="410">
        <v>0.50694133452754142</v>
      </c>
      <c r="M118" s="410">
        <v>2264</v>
      </c>
      <c r="N118" s="410"/>
      <c r="O118" s="410"/>
      <c r="P118" s="479"/>
      <c r="Q118" s="411"/>
    </row>
    <row r="119" spans="1:17" ht="14.4" customHeight="1" x14ac:dyDescent="0.3">
      <c r="A119" s="406" t="s">
        <v>752</v>
      </c>
      <c r="B119" s="407" t="s">
        <v>616</v>
      </c>
      <c r="C119" s="407" t="s">
        <v>617</v>
      </c>
      <c r="D119" s="407" t="s">
        <v>692</v>
      </c>
      <c r="E119" s="407" t="s">
        <v>693</v>
      </c>
      <c r="F119" s="410">
        <v>4</v>
      </c>
      <c r="G119" s="410">
        <v>972</v>
      </c>
      <c r="H119" s="410">
        <v>1</v>
      </c>
      <c r="I119" s="410">
        <v>243</v>
      </c>
      <c r="J119" s="410">
        <v>3</v>
      </c>
      <c r="K119" s="410">
        <v>741</v>
      </c>
      <c r="L119" s="410">
        <v>0.76234567901234573</v>
      </c>
      <c r="M119" s="410">
        <v>247</v>
      </c>
      <c r="N119" s="410">
        <v>3</v>
      </c>
      <c r="O119" s="410">
        <v>789</v>
      </c>
      <c r="P119" s="479">
        <v>0.81172839506172845</v>
      </c>
      <c r="Q119" s="411">
        <v>263</v>
      </c>
    </row>
    <row r="120" spans="1:17" ht="14.4" customHeight="1" x14ac:dyDescent="0.3">
      <c r="A120" s="406" t="s">
        <v>752</v>
      </c>
      <c r="B120" s="407" t="s">
        <v>616</v>
      </c>
      <c r="C120" s="407" t="s">
        <v>617</v>
      </c>
      <c r="D120" s="407" t="s">
        <v>694</v>
      </c>
      <c r="E120" s="407" t="s">
        <v>695</v>
      </c>
      <c r="F120" s="410">
        <v>119</v>
      </c>
      <c r="G120" s="410">
        <v>237167</v>
      </c>
      <c r="H120" s="410">
        <v>1</v>
      </c>
      <c r="I120" s="410">
        <v>1993</v>
      </c>
      <c r="J120" s="410">
        <v>112</v>
      </c>
      <c r="K120" s="410">
        <v>225344</v>
      </c>
      <c r="L120" s="410">
        <v>0.95014905109058179</v>
      </c>
      <c r="M120" s="410">
        <v>2012</v>
      </c>
      <c r="N120" s="410">
        <v>145</v>
      </c>
      <c r="O120" s="410">
        <v>308850</v>
      </c>
      <c r="P120" s="479">
        <v>1.3022469399199721</v>
      </c>
      <c r="Q120" s="411">
        <v>2130</v>
      </c>
    </row>
    <row r="121" spans="1:17" ht="14.4" customHeight="1" x14ac:dyDescent="0.3">
      <c r="A121" s="406" t="s">
        <v>752</v>
      </c>
      <c r="B121" s="407" t="s">
        <v>616</v>
      </c>
      <c r="C121" s="407" t="s">
        <v>617</v>
      </c>
      <c r="D121" s="407" t="s">
        <v>757</v>
      </c>
      <c r="E121" s="407" t="s">
        <v>758</v>
      </c>
      <c r="F121" s="410">
        <v>157</v>
      </c>
      <c r="G121" s="410">
        <v>35011</v>
      </c>
      <c r="H121" s="410">
        <v>1</v>
      </c>
      <c r="I121" s="410">
        <v>223</v>
      </c>
      <c r="J121" s="410">
        <v>159</v>
      </c>
      <c r="K121" s="410">
        <v>35934</v>
      </c>
      <c r="L121" s="410">
        <v>1.0263631430121962</v>
      </c>
      <c r="M121" s="410">
        <v>226</v>
      </c>
      <c r="N121" s="410">
        <v>205</v>
      </c>
      <c r="O121" s="410">
        <v>49610</v>
      </c>
      <c r="P121" s="479">
        <v>1.4169832338407928</v>
      </c>
      <c r="Q121" s="411">
        <v>242</v>
      </c>
    </row>
    <row r="122" spans="1:17" ht="14.4" customHeight="1" x14ac:dyDescent="0.3">
      <c r="A122" s="406" t="s">
        <v>752</v>
      </c>
      <c r="B122" s="407" t="s">
        <v>616</v>
      </c>
      <c r="C122" s="407" t="s">
        <v>617</v>
      </c>
      <c r="D122" s="407" t="s">
        <v>698</v>
      </c>
      <c r="E122" s="407" t="s">
        <v>621</v>
      </c>
      <c r="F122" s="410">
        <v>2</v>
      </c>
      <c r="G122" s="410">
        <v>68</v>
      </c>
      <c r="H122" s="410">
        <v>1</v>
      </c>
      <c r="I122" s="410">
        <v>34</v>
      </c>
      <c r="J122" s="410"/>
      <c r="K122" s="410"/>
      <c r="L122" s="410"/>
      <c r="M122" s="410"/>
      <c r="N122" s="410"/>
      <c r="O122" s="410"/>
      <c r="P122" s="479"/>
      <c r="Q122" s="411"/>
    </row>
    <row r="123" spans="1:17" ht="14.4" customHeight="1" x14ac:dyDescent="0.3">
      <c r="A123" s="406" t="s">
        <v>752</v>
      </c>
      <c r="B123" s="407" t="s">
        <v>616</v>
      </c>
      <c r="C123" s="407" t="s">
        <v>617</v>
      </c>
      <c r="D123" s="407" t="s">
        <v>701</v>
      </c>
      <c r="E123" s="407" t="s">
        <v>702</v>
      </c>
      <c r="F123" s="410"/>
      <c r="G123" s="410"/>
      <c r="H123" s="410"/>
      <c r="I123" s="410"/>
      <c r="J123" s="410">
        <v>25</v>
      </c>
      <c r="K123" s="410">
        <v>26125</v>
      </c>
      <c r="L123" s="410"/>
      <c r="M123" s="410">
        <v>1045</v>
      </c>
      <c r="N123" s="410"/>
      <c r="O123" s="410"/>
      <c r="P123" s="479"/>
      <c r="Q123" s="411"/>
    </row>
    <row r="124" spans="1:17" ht="14.4" customHeight="1" x14ac:dyDescent="0.3">
      <c r="A124" s="406" t="s">
        <v>752</v>
      </c>
      <c r="B124" s="407" t="s">
        <v>616</v>
      </c>
      <c r="C124" s="407" t="s">
        <v>617</v>
      </c>
      <c r="D124" s="407" t="s">
        <v>703</v>
      </c>
      <c r="E124" s="407" t="s">
        <v>704</v>
      </c>
      <c r="F124" s="410">
        <v>21</v>
      </c>
      <c r="G124" s="410">
        <v>5586</v>
      </c>
      <c r="H124" s="410">
        <v>1</v>
      </c>
      <c r="I124" s="410">
        <v>266</v>
      </c>
      <c r="J124" s="410">
        <v>18</v>
      </c>
      <c r="K124" s="410">
        <v>4842</v>
      </c>
      <c r="L124" s="410">
        <v>0.86680988184747587</v>
      </c>
      <c r="M124" s="410">
        <v>269</v>
      </c>
      <c r="N124" s="410">
        <v>22</v>
      </c>
      <c r="O124" s="410">
        <v>6336</v>
      </c>
      <c r="P124" s="479">
        <v>1.1342642320085929</v>
      </c>
      <c r="Q124" s="411">
        <v>288</v>
      </c>
    </row>
    <row r="125" spans="1:17" ht="14.4" customHeight="1" x14ac:dyDescent="0.3">
      <c r="A125" s="406" t="s">
        <v>752</v>
      </c>
      <c r="B125" s="407" t="s">
        <v>616</v>
      </c>
      <c r="C125" s="407" t="s">
        <v>617</v>
      </c>
      <c r="D125" s="407" t="s">
        <v>709</v>
      </c>
      <c r="E125" s="407" t="s">
        <v>710</v>
      </c>
      <c r="F125" s="410"/>
      <c r="G125" s="410"/>
      <c r="H125" s="410"/>
      <c r="I125" s="410"/>
      <c r="J125" s="410"/>
      <c r="K125" s="410"/>
      <c r="L125" s="410"/>
      <c r="M125" s="410"/>
      <c r="N125" s="410">
        <v>3</v>
      </c>
      <c r="O125" s="410">
        <v>0</v>
      </c>
      <c r="P125" s="479"/>
      <c r="Q125" s="411">
        <v>0</v>
      </c>
    </row>
    <row r="126" spans="1:17" ht="14.4" customHeight="1" x14ac:dyDescent="0.3">
      <c r="A126" s="406" t="s">
        <v>759</v>
      </c>
      <c r="B126" s="407" t="s">
        <v>616</v>
      </c>
      <c r="C126" s="407" t="s">
        <v>617</v>
      </c>
      <c r="D126" s="407" t="s">
        <v>620</v>
      </c>
      <c r="E126" s="407" t="s">
        <v>621</v>
      </c>
      <c r="F126" s="410">
        <v>20</v>
      </c>
      <c r="G126" s="410">
        <v>1060</v>
      </c>
      <c r="H126" s="410">
        <v>1</v>
      </c>
      <c r="I126" s="410">
        <v>53</v>
      </c>
      <c r="J126" s="410">
        <v>18</v>
      </c>
      <c r="K126" s="410">
        <v>972</v>
      </c>
      <c r="L126" s="410">
        <v>0.91698113207547172</v>
      </c>
      <c r="M126" s="410">
        <v>54</v>
      </c>
      <c r="N126" s="410">
        <v>30</v>
      </c>
      <c r="O126" s="410">
        <v>1740</v>
      </c>
      <c r="P126" s="479">
        <v>1.6415094339622642</v>
      </c>
      <c r="Q126" s="411">
        <v>58</v>
      </c>
    </row>
    <row r="127" spans="1:17" ht="14.4" customHeight="1" x14ac:dyDescent="0.3">
      <c r="A127" s="406" t="s">
        <v>759</v>
      </c>
      <c r="B127" s="407" t="s">
        <v>616</v>
      </c>
      <c r="C127" s="407" t="s">
        <v>617</v>
      </c>
      <c r="D127" s="407" t="s">
        <v>622</v>
      </c>
      <c r="E127" s="407" t="s">
        <v>623</v>
      </c>
      <c r="F127" s="410">
        <v>184</v>
      </c>
      <c r="G127" s="410">
        <v>22264</v>
      </c>
      <c r="H127" s="410">
        <v>1</v>
      </c>
      <c r="I127" s="410">
        <v>121</v>
      </c>
      <c r="J127" s="410">
        <v>172</v>
      </c>
      <c r="K127" s="410">
        <v>21156</v>
      </c>
      <c r="L127" s="410">
        <v>0.95023356090549771</v>
      </c>
      <c r="M127" s="410">
        <v>123</v>
      </c>
      <c r="N127" s="410">
        <v>182</v>
      </c>
      <c r="O127" s="410">
        <v>23842</v>
      </c>
      <c r="P127" s="479">
        <v>1.0708767517067912</v>
      </c>
      <c r="Q127" s="411">
        <v>131</v>
      </c>
    </row>
    <row r="128" spans="1:17" ht="14.4" customHeight="1" x14ac:dyDescent="0.3">
      <c r="A128" s="406" t="s">
        <v>759</v>
      </c>
      <c r="B128" s="407" t="s">
        <v>616</v>
      </c>
      <c r="C128" s="407" t="s">
        <v>617</v>
      </c>
      <c r="D128" s="407" t="s">
        <v>624</v>
      </c>
      <c r="E128" s="407" t="s">
        <v>625</v>
      </c>
      <c r="F128" s="410">
        <v>1</v>
      </c>
      <c r="G128" s="410">
        <v>174</v>
      </c>
      <c r="H128" s="410">
        <v>1</v>
      </c>
      <c r="I128" s="410">
        <v>174</v>
      </c>
      <c r="J128" s="410"/>
      <c r="K128" s="410"/>
      <c r="L128" s="410"/>
      <c r="M128" s="410"/>
      <c r="N128" s="410"/>
      <c r="O128" s="410"/>
      <c r="P128" s="479"/>
      <c r="Q128" s="411"/>
    </row>
    <row r="129" spans="1:17" ht="14.4" customHeight="1" x14ac:dyDescent="0.3">
      <c r="A129" s="406" t="s">
        <v>759</v>
      </c>
      <c r="B129" s="407" t="s">
        <v>616</v>
      </c>
      <c r="C129" s="407" t="s">
        <v>617</v>
      </c>
      <c r="D129" s="407" t="s">
        <v>628</v>
      </c>
      <c r="E129" s="407" t="s">
        <v>629</v>
      </c>
      <c r="F129" s="410"/>
      <c r="G129" s="410"/>
      <c r="H129" s="410"/>
      <c r="I129" s="410"/>
      <c r="J129" s="410"/>
      <c r="K129" s="410"/>
      <c r="L129" s="410"/>
      <c r="M129" s="410"/>
      <c r="N129" s="410">
        <v>3</v>
      </c>
      <c r="O129" s="410">
        <v>1221</v>
      </c>
      <c r="P129" s="479"/>
      <c r="Q129" s="411">
        <v>407</v>
      </c>
    </row>
    <row r="130" spans="1:17" ht="14.4" customHeight="1" x14ac:dyDescent="0.3">
      <c r="A130" s="406" t="s">
        <v>759</v>
      </c>
      <c r="B130" s="407" t="s">
        <v>616</v>
      </c>
      <c r="C130" s="407" t="s">
        <v>617</v>
      </c>
      <c r="D130" s="407" t="s">
        <v>630</v>
      </c>
      <c r="E130" s="407" t="s">
        <v>631</v>
      </c>
      <c r="F130" s="410">
        <v>33</v>
      </c>
      <c r="G130" s="410">
        <v>5544</v>
      </c>
      <c r="H130" s="410">
        <v>1</v>
      </c>
      <c r="I130" s="410">
        <v>168</v>
      </c>
      <c r="J130" s="410">
        <v>6</v>
      </c>
      <c r="K130" s="410">
        <v>1032</v>
      </c>
      <c r="L130" s="410">
        <v>0.18614718614718614</v>
      </c>
      <c r="M130" s="410">
        <v>172</v>
      </c>
      <c r="N130" s="410">
        <v>3</v>
      </c>
      <c r="O130" s="410">
        <v>537</v>
      </c>
      <c r="P130" s="479">
        <v>9.6861471861471857E-2</v>
      </c>
      <c r="Q130" s="411">
        <v>179</v>
      </c>
    </row>
    <row r="131" spans="1:17" ht="14.4" customHeight="1" x14ac:dyDescent="0.3">
      <c r="A131" s="406" t="s">
        <v>759</v>
      </c>
      <c r="B131" s="407" t="s">
        <v>616</v>
      </c>
      <c r="C131" s="407" t="s">
        <v>617</v>
      </c>
      <c r="D131" s="407" t="s">
        <v>634</v>
      </c>
      <c r="E131" s="407" t="s">
        <v>635</v>
      </c>
      <c r="F131" s="410">
        <v>3</v>
      </c>
      <c r="G131" s="410">
        <v>948</v>
      </c>
      <c r="H131" s="410">
        <v>1</v>
      </c>
      <c r="I131" s="410">
        <v>316</v>
      </c>
      <c r="J131" s="410">
        <v>1</v>
      </c>
      <c r="K131" s="410">
        <v>322</v>
      </c>
      <c r="L131" s="410">
        <v>0.33966244725738398</v>
      </c>
      <c r="M131" s="410">
        <v>322</v>
      </c>
      <c r="N131" s="410">
        <v>7</v>
      </c>
      <c r="O131" s="410">
        <v>2345</v>
      </c>
      <c r="P131" s="479">
        <v>2.4736286919831225</v>
      </c>
      <c r="Q131" s="411">
        <v>335</v>
      </c>
    </row>
    <row r="132" spans="1:17" ht="14.4" customHeight="1" x14ac:dyDescent="0.3">
      <c r="A132" s="406" t="s">
        <v>759</v>
      </c>
      <c r="B132" s="407" t="s">
        <v>616</v>
      </c>
      <c r="C132" s="407" t="s">
        <v>617</v>
      </c>
      <c r="D132" s="407" t="s">
        <v>636</v>
      </c>
      <c r="E132" s="407" t="s">
        <v>637</v>
      </c>
      <c r="F132" s="410">
        <v>2</v>
      </c>
      <c r="G132" s="410">
        <v>870</v>
      </c>
      <c r="H132" s="410">
        <v>1</v>
      </c>
      <c r="I132" s="410">
        <v>435</v>
      </c>
      <c r="J132" s="410"/>
      <c r="K132" s="410"/>
      <c r="L132" s="410"/>
      <c r="M132" s="410"/>
      <c r="N132" s="410"/>
      <c r="O132" s="410"/>
      <c r="P132" s="479"/>
      <c r="Q132" s="411"/>
    </row>
    <row r="133" spans="1:17" ht="14.4" customHeight="1" x14ac:dyDescent="0.3">
      <c r="A133" s="406" t="s">
        <v>759</v>
      </c>
      <c r="B133" s="407" t="s">
        <v>616</v>
      </c>
      <c r="C133" s="407" t="s">
        <v>617</v>
      </c>
      <c r="D133" s="407" t="s">
        <v>638</v>
      </c>
      <c r="E133" s="407" t="s">
        <v>639</v>
      </c>
      <c r="F133" s="410">
        <v>10</v>
      </c>
      <c r="G133" s="410">
        <v>3380</v>
      </c>
      <c r="H133" s="410">
        <v>1</v>
      </c>
      <c r="I133" s="410">
        <v>338</v>
      </c>
      <c r="J133" s="410">
        <v>14</v>
      </c>
      <c r="K133" s="410">
        <v>4774</v>
      </c>
      <c r="L133" s="410">
        <v>1.4124260355029585</v>
      </c>
      <c r="M133" s="410">
        <v>341</v>
      </c>
      <c r="N133" s="410">
        <v>37</v>
      </c>
      <c r="O133" s="410">
        <v>12913</v>
      </c>
      <c r="P133" s="479">
        <v>3.8204142011834321</v>
      </c>
      <c r="Q133" s="411">
        <v>349</v>
      </c>
    </row>
    <row r="134" spans="1:17" ht="14.4" customHeight="1" x14ac:dyDescent="0.3">
      <c r="A134" s="406" t="s">
        <v>759</v>
      </c>
      <c r="B134" s="407" t="s">
        <v>616</v>
      </c>
      <c r="C134" s="407" t="s">
        <v>617</v>
      </c>
      <c r="D134" s="407" t="s">
        <v>753</v>
      </c>
      <c r="E134" s="407" t="s">
        <v>754</v>
      </c>
      <c r="F134" s="410"/>
      <c r="G134" s="410"/>
      <c r="H134" s="410"/>
      <c r="I134" s="410"/>
      <c r="J134" s="410"/>
      <c r="K134" s="410"/>
      <c r="L134" s="410"/>
      <c r="M134" s="410"/>
      <c r="N134" s="410">
        <v>1</v>
      </c>
      <c r="O134" s="410">
        <v>117</v>
      </c>
      <c r="P134" s="479"/>
      <c r="Q134" s="411">
        <v>117</v>
      </c>
    </row>
    <row r="135" spans="1:17" ht="14.4" customHeight="1" x14ac:dyDescent="0.3">
      <c r="A135" s="406" t="s">
        <v>759</v>
      </c>
      <c r="B135" s="407" t="s">
        <v>616</v>
      </c>
      <c r="C135" s="407" t="s">
        <v>617</v>
      </c>
      <c r="D135" s="407" t="s">
        <v>648</v>
      </c>
      <c r="E135" s="407" t="s">
        <v>649</v>
      </c>
      <c r="F135" s="410">
        <v>3</v>
      </c>
      <c r="G135" s="410">
        <v>111</v>
      </c>
      <c r="H135" s="410">
        <v>1</v>
      </c>
      <c r="I135" s="410">
        <v>37</v>
      </c>
      <c r="J135" s="410">
        <v>3</v>
      </c>
      <c r="K135" s="410">
        <v>111</v>
      </c>
      <c r="L135" s="410">
        <v>1</v>
      </c>
      <c r="M135" s="410">
        <v>37</v>
      </c>
      <c r="N135" s="410">
        <v>1</v>
      </c>
      <c r="O135" s="410">
        <v>38</v>
      </c>
      <c r="P135" s="479">
        <v>0.34234234234234234</v>
      </c>
      <c r="Q135" s="411">
        <v>38</v>
      </c>
    </row>
    <row r="136" spans="1:17" ht="14.4" customHeight="1" x14ac:dyDescent="0.3">
      <c r="A136" s="406" t="s">
        <v>759</v>
      </c>
      <c r="B136" s="407" t="s">
        <v>616</v>
      </c>
      <c r="C136" s="407" t="s">
        <v>617</v>
      </c>
      <c r="D136" s="407" t="s">
        <v>654</v>
      </c>
      <c r="E136" s="407" t="s">
        <v>655</v>
      </c>
      <c r="F136" s="410">
        <v>2</v>
      </c>
      <c r="G136" s="410">
        <v>272</v>
      </c>
      <c r="H136" s="410">
        <v>1</v>
      </c>
      <c r="I136" s="410">
        <v>136</v>
      </c>
      <c r="J136" s="410"/>
      <c r="K136" s="410"/>
      <c r="L136" s="410"/>
      <c r="M136" s="410"/>
      <c r="N136" s="410"/>
      <c r="O136" s="410"/>
      <c r="P136" s="479"/>
      <c r="Q136" s="411"/>
    </row>
    <row r="137" spans="1:17" ht="14.4" customHeight="1" x14ac:dyDescent="0.3">
      <c r="A137" s="406" t="s">
        <v>759</v>
      </c>
      <c r="B137" s="407" t="s">
        <v>616</v>
      </c>
      <c r="C137" s="407" t="s">
        <v>617</v>
      </c>
      <c r="D137" s="407" t="s">
        <v>656</v>
      </c>
      <c r="E137" s="407" t="s">
        <v>657</v>
      </c>
      <c r="F137" s="410">
        <v>58</v>
      </c>
      <c r="G137" s="410">
        <v>16298</v>
      </c>
      <c r="H137" s="410">
        <v>1</v>
      </c>
      <c r="I137" s="410">
        <v>281</v>
      </c>
      <c r="J137" s="410">
        <v>58</v>
      </c>
      <c r="K137" s="410">
        <v>16530</v>
      </c>
      <c r="L137" s="410">
        <v>1.0142348754448398</v>
      </c>
      <c r="M137" s="410">
        <v>285</v>
      </c>
      <c r="N137" s="410">
        <v>62</v>
      </c>
      <c r="O137" s="410">
        <v>18848</v>
      </c>
      <c r="P137" s="479">
        <v>1.1564609154497485</v>
      </c>
      <c r="Q137" s="411">
        <v>304</v>
      </c>
    </row>
    <row r="138" spans="1:17" ht="14.4" customHeight="1" x14ac:dyDescent="0.3">
      <c r="A138" s="406" t="s">
        <v>759</v>
      </c>
      <c r="B138" s="407" t="s">
        <v>616</v>
      </c>
      <c r="C138" s="407" t="s">
        <v>617</v>
      </c>
      <c r="D138" s="407" t="s">
        <v>658</v>
      </c>
      <c r="E138" s="407" t="s">
        <v>659</v>
      </c>
      <c r="F138" s="410">
        <v>7</v>
      </c>
      <c r="G138" s="410">
        <v>3192</v>
      </c>
      <c r="H138" s="410">
        <v>1</v>
      </c>
      <c r="I138" s="410">
        <v>456</v>
      </c>
      <c r="J138" s="410">
        <v>5</v>
      </c>
      <c r="K138" s="410">
        <v>2310</v>
      </c>
      <c r="L138" s="410">
        <v>0.72368421052631582</v>
      </c>
      <c r="M138" s="410">
        <v>462</v>
      </c>
      <c r="N138" s="410">
        <v>17</v>
      </c>
      <c r="O138" s="410">
        <v>8398</v>
      </c>
      <c r="P138" s="479">
        <v>2.6309523809523809</v>
      </c>
      <c r="Q138" s="411">
        <v>494</v>
      </c>
    </row>
    <row r="139" spans="1:17" ht="14.4" customHeight="1" x14ac:dyDescent="0.3">
      <c r="A139" s="406" t="s">
        <v>759</v>
      </c>
      <c r="B139" s="407" t="s">
        <v>616</v>
      </c>
      <c r="C139" s="407" t="s">
        <v>617</v>
      </c>
      <c r="D139" s="407" t="s">
        <v>660</v>
      </c>
      <c r="E139" s="407" t="s">
        <v>661</v>
      </c>
      <c r="F139" s="410">
        <v>58</v>
      </c>
      <c r="G139" s="410">
        <v>20184</v>
      </c>
      <c r="H139" s="410">
        <v>1</v>
      </c>
      <c r="I139" s="410">
        <v>348</v>
      </c>
      <c r="J139" s="410">
        <v>52</v>
      </c>
      <c r="K139" s="410">
        <v>18512</v>
      </c>
      <c r="L139" s="410">
        <v>0.91716210860087199</v>
      </c>
      <c r="M139" s="410">
        <v>356</v>
      </c>
      <c r="N139" s="410">
        <v>62</v>
      </c>
      <c r="O139" s="410">
        <v>22940</v>
      </c>
      <c r="P139" s="479">
        <v>1.1365437970669838</v>
      </c>
      <c r="Q139" s="411">
        <v>370</v>
      </c>
    </row>
    <row r="140" spans="1:17" ht="14.4" customHeight="1" x14ac:dyDescent="0.3">
      <c r="A140" s="406" t="s">
        <v>759</v>
      </c>
      <c r="B140" s="407" t="s">
        <v>616</v>
      </c>
      <c r="C140" s="407" t="s">
        <v>617</v>
      </c>
      <c r="D140" s="407" t="s">
        <v>666</v>
      </c>
      <c r="E140" s="407" t="s">
        <v>667</v>
      </c>
      <c r="F140" s="410">
        <v>1</v>
      </c>
      <c r="G140" s="410">
        <v>115</v>
      </c>
      <c r="H140" s="410">
        <v>1</v>
      </c>
      <c r="I140" s="410">
        <v>115</v>
      </c>
      <c r="J140" s="410"/>
      <c r="K140" s="410"/>
      <c r="L140" s="410"/>
      <c r="M140" s="410"/>
      <c r="N140" s="410"/>
      <c r="O140" s="410"/>
      <c r="P140" s="479"/>
      <c r="Q140" s="411"/>
    </row>
    <row r="141" spans="1:17" ht="14.4" customHeight="1" x14ac:dyDescent="0.3">
      <c r="A141" s="406" t="s">
        <v>759</v>
      </c>
      <c r="B141" s="407" t="s">
        <v>616</v>
      </c>
      <c r="C141" s="407" t="s">
        <v>617</v>
      </c>
      <c r="D141" s="407" t="s">
        <v>668</v>
      </c>
      <c r="E141" s="407" t="s">
        <v>669</v>
      </c>
      <c r="F141" s="410"/>
      <c r="G141" s="410"/>
      <c r="H141" s="410"/>
      <c r="I141" s="410"/>
      <c r="J141" s="410">
        <v>1</v>
      </c>
      <c r="K141" s="410">
        <v>463</v>
      </c>
      <c r="L141" s="410"/>
      <c r="M141" s="410">
        <v>463</v>
      </c>
      <c r="N141" s="410">
        <v>2</v>
      </c>
      <c r="O141" s="410">
        <v>990</v>
      </c>
      <c r="P141" s="479"/>
      <c r="Q141" s="411">
        <v>495</v>
      </c>
    </row>
    <row r="142" spans="1:17" ht="14.4" customHeight="1" x14ac:dyDescent="0.3">
      <c r="A142" s="406" t="s">
        <v>759</v>
      </c>
      <c r="B142" s="407" t="s">
        <v>616</v>
      </c>
      <c r="C142" s="407" t="s">
        <v>617</v>
      </c>
      <c r="D142" s="407" t="s">
        <v>672</v>
      </c>
      <c r="E142" s="407" t="s">
        <v>673</v>
      </c>
      <c r="F142" s="410">
        <v>1</v>
      </c>
      <c r="G142" s="410">
        <v>429</v>
      </c>
      <c r="H142" s="410">
        <v>1</v>
      </c>
      <c r="I142" s="410">
        <v>429</v>
      </c>
      <c r="J142" s="410"/>
      <c r="K142" s="410"/>
      <c r="L142" s="410"/>
      <c r="M142" s="410"/>
      <c r="N142" s="410"/>
      <c r="O142" s="410"/>
      <c r="P142" s="479"/>
      <c r="Q142" s="411"/>
    </row>
    <row r="143" spans="1:17" ht="14.4" customHeight="1" x14ac:dyDescent="0.3">
      <c r="A143" s="406" t="s">
        <v>759</v>
      </c>
      <c r="B143" s="407" t="s">
        <v>616</v>
      </c>
      <c r="C143" s="407" t="s">
        <v>617</v>
      </c>
      <c r="D143" s="407" t="s">
        <v>674</v>
      </c>
      <c r="E143" s="407" t="s">
        <v>675</v>
      </c>
      <c r="F143" s="410"/>
      <c r="G143" s="410"/>
      <c r="H143" s="410"/>
      <c r="I143" s="410"/>
      <c r="J143" s="410"/>
      <c r="K143" s="410"/>
      <c r="L143" s="410"/>
      <c r="M143" s="410"/>
      <c r="N143" s="410">
        <v>10</v>
      </c>
      <c r="O143" s="410">
        <v>580</v>
      </c>
      <c r="P143" s="479"/>
      <c r="Q143" s="411">
        <v>58</v>
      </c>
    </row>
    <row r="144" spans="1:17" ht="14.4" customHeight="1" x14ac:dyDescent="0.3">
      <c r="A144" s="406" t="s">
        <v>759</v>
      </c>
      <c r="B144" s="407" t="s">
        <v>616</v>
      </c>
      <c r="C144" s="407" t="s">
        <v>617</v>
      </c>
      <c r="D144" s="407" t="s">
        <v>678</v>
      </c>
      <c r="E144" s="407" t="s">
        <v>679</v>
      </c>
      <c r="F144" s="410">
        <v>352</v>
      </c>
      <c r="G144" s="410">
        <v>58080</v>
      </c>
      <c r="H144" s="410">
        <v>1</v>
      </c>
      <c r="I144" s="410">
        <v>165</v>
      </c>
      <c r="J144" s="410">
        <v>321</v>
      </c>
      <c r="K144" s="410">
        <v>54249</v>
      </c>
      <c r="L144" s="410">
        <v>0.93403925619834716</v>
      </c>
      <c r="M144" s="410">
        <v>169</v>
      </c>
      <c r="N144" s="410">
        <v>355</v>
      </c>
      <c r="O144" s="410">
        <v>62125</v>
      </c>
      <c r="P144" s="479">
        <v>1.0696453168044078</v>
      </c>
      <c r="Q144" s="411">
        <v>175</v>
      </c>
    </row>
    <row r="145" spans="1:17" ht="14.4" customHeight="1" x14ac:dyDescent="0.3">
      <c r="A145" s="406" t="s">
        <v>759</v>
      </c>
      <c r="B145" s="407" t="s">
        <v>616</v>
      </c>
      <c r="C145" s="407" t="s">
        <v>617</v>
      </c>
      <c r="D145" s="407" t="s">
        <v>680</v>
      </c>
      <c r="E145" s="407" t="s">
        <v>681</v>
      </c>
      <c r="F145" s="410">
        <v>3</v>
      </c>
      <c r="G145" s="410">
        <v>237</v>
      </c>
      <c r="H145" s="410">
        <v>1</v>
      </c>
      <c r="I145" s="410">
        <v>79</v>
      </c>
      <c r="J145" s="410">
        <v>5</v>
      </c>
      <c r="K145" s="410">
        <v>405</v>
      </c>
      <c r="L145" s="410">
        <v>1.7088607594936709</v>
      </c>
      <c r="M145" s="410">
        <v>81</v>
      </c>
      <c r="N145" s="410"/>
      <c r="O145" s="410"/>
      <c r="P145" s="479"/>
      <c r="Q145" s="411"/>
    </row>
    <row r="146" spans="1:17" ht="14.4" customHeight="1" x14ac:dyDescent="0.3">
      <c r="A146" s="406" t="s">
        <v>759</v>
      </c>
      <c r="B146" s="407" t="s">
        <v>616</v>
      </c>
      <c r="C146" s="407" t="s">
        <v>617</v>
      </c>
      <c r="D146" s="407" t="s">
        <v>682</v>
      </c>
      <c r="E146" s="407" t="s">
        <v>683</v>
      </c>
      <c r="F146" s="410">
        <v>4</v>
      </c>
      <c r="G146" s="410">
        <v>640</v>
      </c>
      <c r="H146" s="410">
        <v>1</v>
      </c>
      <c r="I146" s="410">
        <v>160</v>
      </c>
      <c r="J146" s="410"/>
      <c r="K146" s="410"/>
      <c r="L146" s="410"/>
      <c r="M146" s="410"/>
      <c r="N146" s="410">
        <v>1</v>
      </c>
      <c r="O146" s="410">
        <v>169</v>
      </c>
      <c r="P146" s="479">
        <v>0.26406249999999998</v>
      </c>
      <c r="Q146" s="411">
        <v>169</v>
      </c>
    </row>
    <row r="147" spans="1:17" ht="14.4" customHeight="1" x14ac:dyDescent="0.3">
      <c r="A147" s="406" t="s">
        <v>759</v>
      </c>
      <c r="B147" s="407" t="s">
        <v>616</v>
      </c>
      <c r="C147" s="407" t="s">
        <v>617</v>
      </c>
      <c r="D147" s="407" t="s">
        <v>692</v>
      </c>
      <c r="E147" s="407" t="s">
        <v>693</v>
      </c>
      <c r="F147" s="410">
        <v>1</v>
      </c>
      <c r="G147" s="410">
        <v>243</v>
      </c>
      <c r="H147" s="410">
        <v>1</v>
      </c>
      <c r="I147" s="410">
        <v>243</v>
      </c>
      <c r="J147" s="410">
        <v>2</v>
      </c>
      <c r="K147" s="410">
        <v>494</v>
      </c>
      <c r="L147" s="410">
        <v>2.0329218106995883</v>
      </c>
      <c r="M147" s="410">
        <v>247</v>
      </c>
      <c r="N147" s="410"/>
      <c r="O147" s="410"/>
      <c r="P147" s="479"/>
      <c r="Q147" s="411"/>
    </row>
    <row r="148" spans="1:17" ht="14.4" customHeight="1" x14ac:dyDescent="0.3">
      <c r="A148" s="406" t="s">
        <v>759</v>
      </c>
      <c r="B148" s="407" t="s">
        <v>616</v>
      </c>
      <c r="C148" s="407" t="s">
        <v>617</v>
      </c>
      <c r="D148" s="407" t="s">
        <v>694</v>
      </c>
      <c r="E148" s="407" t="s">
        <v>695</v>
      </c>
      <c r="F148" s="410"/>
      <c r="G148" s="410"/>
      <c r="H148" s="410"/>
      <c r="I148" s="410"/>
      <c r="J148" s="410"/>
      <c r="K148" s="410"/>
      <c r="L148" s="410"/>
      <c r="M148" s="410"/>
      <c r="N148" s="410">
        <v>1</v>
      </c>
      <c r="O148" s="410">
        <v>2130</v>
      </c>
      <c r="P148" s="479"/>
      <c r="Q148" s="411">
        <v>2130</v>
      </c>
    </row>
    <row r="149" spans="1:17" ht="14.4" customHeight="1" x14ac:dyDescent="0.3">
      <c r="A149" s="406" t="s">
        <v>759</v>
      </c>
      <c r="B149" s="407" t="s">
        <v>616</v>
      </c>
      <c r="C149" s="407" t="s">
        <v>617</v>
      </c>
      <c r="D149" s="407" t="s">
        <v>757</v>
      </c>
      <c r="E149" s="407" t="s">
        <v>758</v>
      </c>
      <c r="F149" s="410"/>
      <c r="G149" s="410"/>
      <c r="H149" s="410"/>
      <c r="I149" s="410"/>
      <c r="J149" s="410"/>
      <c r="K149" s="410"/>
      <c r="L149" s="410"/>
      <c r="M149" s="410"/>
      <c r="N149" s="410">
        <v>1</v>
      </c>
      <c r="O149" s="410">
        <v>242</v>
      </c>
      <c r="P149" s="479"/>
      <c r="Q149" s="411">
        <v>242</v>
      </c>
    </row>
    <row r="150" spans="1:17" ht="14.4" customHeight="1" x14ac:dyDescent="0.3">
      <c r="A150" s="406" t="s">
        <v>760</v>
      </c>
      <c r="B150" s="407" t="s">
        <v>616</v>
      </c>
      <c r="C150" s="407" t="s">
        <v>617</v>
      </c>
      <c r="D150" s="407" t="s">
        <v>620</v>
      </c>
      <c r="E150" s="407" t="s">
        <v>621</v>
      </c>
      <c r="F150" s="410">
        <v>30</v>
      </c>
      <c r="G150" s="410">
        <v>1590</v>
      </c>
      <c r="H150" s="410">
        <v>1</v>
      </c>
      <c r="I150" s="410">
        <v>53</v>
      </c>
      <c r="J150" s="410">
        <v>16</v>
      </c>
      <c r="K150" s="410">
        <v>864</v>
      </c>
      <c r="L150" s="410">
        <v>0.54339622641509433</v>
      </c>
      <c r="M150" s="410">
        <v>54</v>
      </c>
      <c r="N150" s="410">
        <v>18</v>
      </c>
      <c r="O150" s="410">
        <v>1044</v>
      </c>
      <c r="P150" s="479">
        <v>0.65660377358490563</v>
      </c>
      <c r="Q150" s="411">
        <v>58</v>
      </c>
    </row>
    <row r="151" spans="1:17" ht="14.4" customHeight="1" x14ac:dyDescent="0.3">
      <c r="A151" s="406" t="s">
        <v>760</v>
      </c>
      <c r="B151" s="407" t="s">
        <v>616</v>
      </c>
      <c r="C151" s="407" t="s">
        <v>617</v>
      </c>
      <c r="D151" s="407" t="s">
        <v>622</v>
      </c>
      <c r="E151" s="407" t="s">
        <v>623</v>
      </c>
      <c r="F151" s="410">
        <v>4</v>
      </c>
      <c r="G151" s="410">
        <v>484</v>
      </c>
      <c r="H151" s="410">
        <v>1</v>
      </c>
      <c r="I151" s="410">
        <v>121</v>
      </c>
      <c r="J151" s="410">
        <v>2</v>
      </c>
      <c r="K151" s="410">
        <v>246</v>
      </c>
      <c r="L151" s="410">
        <v>0.50826446280991733</v>
      </c>
      <c r="M151" s="410">
        <v>123</v>
      </c>
      <c r="N151" s="410"/>
      <c r="O151" s="410"/>
      <c r="P151" s="479"/>
      <c r="Q151" s="411"/>
    </row>
    <row r="152" spans="1:17" ht="14.4" customHeight="1" x14ac:dyDescent="0.3">
      <c r="A152" s="406" t="s">
        <v>760</v>
      </c>
      <c r="B152" s="407" t="s">
        <v>616</v>
      </c>
      <c r="C152" s="407" t="s">
        <v>617</v>
      </c>
      <c r="D152" s="407" t="s">
        <v>628</v>
      </c>
      <c r="E152" s="407" t="s">
        <v>629</v>
      </c>
      <c r="F152" s="410"/>
      <c r="G152" s="410"/>
      <c r="H152" s="410"/>
      <c r="I152" s="410"/>
      <c r="J152" s="410"/>
      <c r="K152" s="410"/>
      <c r="L152" s="410"/>
      <c r="M152" s="410"/>
      <c r="N152" s="410">
        <v>1</v>
      </c>
      <c r="O152" s="410">
        <v>407</v>
      </c>
      <c r="P152" s="479"/>
      <c r="Q152" s="411">
        <v>407</v>
      </c>
    </row>
    <row r="153" spans="1:17" ht="14.4" customHeight="1" x14ac:dyDescent="0.3">
      <c r="A153" s="406" t="s">
        <v>760</v>
      </c>
      <c r="B153" s="407" t="s">
        <v>616</v>
      </c>
      <c r="C153" s="407" t="s">
        <v>617</v>
      </c>
      <c r="D153" s="407" t="s">
        <v>630</v>
      </c>
      <c r="E153" s="407" t="s">
        <v>631</v>
      </c>
      <c r="F153" s="410">
        <v>14</v>
      </c>
      <c r="G153" s="410">
        <v>2352</v>
      </c>
      <c r="H153" s="410">
        <v>1</v>
      </c>
      <c r="I153" s="410">
        <v>168</v>
      </c>
      <c r="J153" s="410">
        <v>6</v>
      </c>
      <c r="K153" s="410">
        <v>1032</v>
      </c>
      <c r="L153" s="410">
        <v>0.43877551020408162</v>
      </c>
      <c r="M153" s="410">
        <v>172</v>
      </c>
      <c r="N153" s="410">
        <v>13</v>
      </c>
      <c r="O153" s="410">
        <v>2327</v>
      </c>
      <c r="P153" s="479">
        <v>0.9893707482993197</v>
      </c>
      <c r="Q153" s="411">
        <v>179</v>
      </c>
    </row>
    <row r="154" spans="1:17" ht="14.4" customHeight="1" x14ac:dyDescent="0.3">
      <c r="A154" s="406" t="s">
        <v>760</v>
      </c>
      <c r="B154" s="407" t="s">
        <v>616</v>
      </c>
      <c r="C154" s="407" t="s">
        <v>617</v>
      </c>
      <c r="D154" s="407" t="s">
        <v>634</v>
      </c>
      <c r="E154" s="407" t="s">
        <v>635</v>
      </c>
      <c r="F154" s="410">
        <v>9</v>
      </c>
      <c r="G154" s="410">
        <v>2844</v>
      </c>
      <c r="H154" s="410">
        <v>1</v>
      </c>
      <c r="I154" s="410">
        <v>316</v>
      </c>
      <c r="J154" s="410">
        <v>3</v>
      </c>
      <c r="K154" s="410">
        <v>966</v>
      </c>
      <c r="L154" s="410">
        <v>0.33966244725738398</v>
      </c>
      <c r="M154" s="410">
        <v>322</v>
      </c>
      <c r="N154" s="410">
        <v>4</v>
      </c>
      <c r="O154" s="410">
        <v>1340</v>
      </c>
      <c r="P154" s="479">
        <v>0.47116736990154712</v>
      </c>
      <c r="Q154" s="411">
        <v>335</v>
      </c>
    </row>
    <row r="155" spans="1:17" ht="14.4" customHeight="1" x14ac:dyDescent="0.3">
      <c r="A155" s="406" t="s">
        <v>760</v>
      </c>
      <c r="B155" s="407" t="s">
        <v>616</v>
      </c>
      <c r="C155" s="407" t="s">
        <v>617</v>
      </c>
      <c r="D155" s="407" t="s">
        <v>638</v>
      </c>
      <c r="E155" s="407" t="s">
        <v>639</v>
      </c>
      <c r="F155" s="410">
        <v>154</v>
      </c>
      <c r="G155" s="410">
        <v>52052</v>
      </c>
      <c r="H155" s="410">
        <v>1</v>
      </c>
      <c r="I155" s="410">
        <v>338</v>
      </c>
      <c r="J155" s="410">
        <v>97</v>
      </c>
      <c r="K155" s="410">
        <v>33077</v>
      </c>
      <c r="L155" s="410">
        <v>0.6354606931530008</v>
      </c>
      <c r="M155" s="410">
        <v>341</v>
      </c>
      <c r="N155" s="410">
        <v>146</v>
      </c>
      <c r="O155" s="410">
        <v>50954</v>
      </c>
      <c r="P155" s="479">
        <v>0.97890570967494039</v>
      </c>
      <c r="Q155" s="411">
        <v>349</v>
      </c>
    </row>
    <row r="156" spans="1:17" ht="14.4" customHeight="1" x14ac:dyDescent="0.3">
      <c r="A156" s="406" t="s">
        <v>760</v>
      </c>
      <c r="B156" s="407" t="s">
        <v>616</v>
      </c>
      <c r="C156" s="407" t="s">
        <v>617</v>
      </c>
      <c r="D156" s="407" t="s">
        <v>753</v>
      </c>
      <c r="E156" s="407" t="s">
        <v>754</v>
      </c>
      <c r="F156" s="410"/>
      <c r="G156" s="410"/>
      <c r="H156" s="410"/>
      <c r="I156" s="410"/>
      <c r="J156" s="410"/>
      <c r="K156" s="410"/>
      <c r="L156" s="410"/>
      <c r="M156" s="410"/>
      <c r="N156" s="410">
        <v>1</v>
      </c>
      <c r="O156" s="410">
        <v>117</v>
      </c>
      <c r="P156" s="479"/>
      <c r="Q156" s="411">
        <v>117</v>
      </c>
    </row>
    <row r="157" spans="1:17" ht="14.4" customHeight="1" x14ac:dyDescent="0.3">
      <c r="A157" s="406" t="s">
        <v>760</v>
      </c>
      <c r="B157" s="407" t="s">
        <v>616</v>
      </c>
      <c r="C157" s="407" t="s">
        <v>617</v>
      </c>
      <c r="D157" s="407" t="s">
        <v>648</v>
      </c>
      <c r="E157" s="407" t="s">
        <v>649</v>
      </c>
      <c r="F157" s="410"/>
      <c r="G157" s="410"/>
      <c r="H157" s="410"/>
      <c r="I157" s="410"/>
      <c r="J157" s="410"/>
      <c r="K157" s="410"/>
      <c r="L157" s="410"/>
      <c r="M157" s="410"/>
      <c r="N157" s="410">
        <v>1</v>
      </c>
      <c r="O157" s="410">
        <v>38</v>
      </c>
      <c r="P157" s="479"/>
      <c r="Q157" s="411">
        <v>38</v>
      </c>
    </row>
    <row r="158" spans="1:17" ht="14.4" customHeight="1" x14ac:dyDescent="0.3">
      <c r="A158" s="406" t="s">
        <v>760</v>
      </c>
      <c r="B158" s="407" t="s">
        <v>616</v>
      </c>
      <c r="C158" s="407" t="s">
        <v>617</v>
      </c>
      <c r="D158" s="407" t="s">
        <v>656</v>
      </c>
      <c r="E158" s="407" t="s">
        <v>657</v>
      </c>
      <c r="F158" s="410">
        <v>7</v>
      </c>
      <c r="G158" s="410">
        <v>1967</v>
      </c>
      <c r="H158" s="410">
        <v>1</v>
      </c>
      <c r="I158" s="410">
        <v>281</v>
      </c>
      <c r="J158" s="410">
        <v>7</v>
      </c>
      <c r="K158" s="410">
        <v>1995</v>
      </c>
      <c r="L158" s="410">
        <v>1.0142348754448398</v>
      </c>
      <c r="M158" s="410">
        <v>285</v>
      </c>
      <c r="N158" s="410">
        <v>4</v>
      </c>
      <c r="O158" s="410">
        <v>1216</v>
      </c>
      <c r="P158" s="479">
        <v>0.61820030503304524</v>
      </c>
      <c r="Q158" s="411">
        <v>304</v>
      </c>
    </row>
    <row r="159" spans="1:17" ht="14.4" customHeight="1" x14ac:dyDescent="0.3">
      <c r="A159" s="406" t="s">
        <v>760</v>
      </c>
      <c r="B159" s="407" t="s">
        <v>616</v>
      </c>
      <c r="C159" s="407" t="s">
        <v>617</v>
      </c>
      <c r="D159" s="407" t="s">
        <v>761</v>
      </c>
      <c r="E159" s="407" t="s">
        <v>762</v>
      </c>
      <c r="F159" s="410">
        <v>1</v>
      </c>
      <c r="G159" s="410">
        <v>3439</v>
      </c>
      <c r="H159" s="410">
        <v>1</v>
      </c>
      <c r="I159" s="410">
        <v>3439</v>
      </c>
      <c r="J159" s="410"/>
      <c r="K159" s="410"/>
      <c r="L159" s="410"/>
      <c r="M159" s="410"/>
      <c r="N159" s="410"/>
      <c r="O159" s="410"/>
      <c r="P159" s="479"/>
      <c r="Q159" s="411"/>
    </row>
    <row r="160" spans="1:17" ht="14.4" customHeight="1" x14ac:dyDescent="0.3">
      <c r="A160" s="406" t="s">
        <v>760</v>
      </c>
      <c r="B160" s="407" t="s">
        <v>616</v>
      </c>
      <c r="C160" s="407" t="s">
        <v>617</v>
      </c>
      <c r="D160" s="407" t="s">
        <v>658</v>
      </c>
      <c r="E160" s="407" t="s">
        <v>659</v>
      </c>
      <c r="F160" s="410">
        <v>30</v>
      </c>
      <c r="G160" s="410">
        <v>13680</v>
      </c>
      <c r="H160" s="410">
        <v>1</v>
      </c>
      <c r="I160" s="410">
        <v>456</v>
      </c>
      <c r="J160" s="410">
        <v>21</v>
      </c>
      <c r="K160" s="410">
        <v>9702</v>
      </c>
      <c r="L160" s="410">
        <v>0.70921052631578951</v>
      </c>
      <c r="M160" s="410">
        <v>462</v>
      </c>
      <c r="N160" s="410">
        <v>28</v>
      </c>
      <c r="O160" s="410">
        <v>13832</v>
      </c>
      <c r="P160" s="479">
        <v>1.0111111111111111</v>
      </c>
      <c r="Q160" s="411">
        <v>494</v>
      </c>
    </row>
    <row r="161" spans="1:17" ht="14.4" customHeight="1" x14ac:dyDescent="0.3">
      <c r="A161" s="406" t="s">
        <v>760</v>
      </c>
      <c r="B161" s="407" t="s">
        <v>616</v>
      </c>
      <c r="C161" s="407" t="s">
        <v>617</v>
      </c>
      <c r="D161" s="407" t="s">
        <v>660</v>
      </c>
      <c r="E161" s="407" t="s">
        <v>661</v>
      </c>
      <c r="F161" s="410">
        <v>38</v>
      </c>
      <c r="G161" s="410">
        <v>13224</v>
      </c>
      <c r="H161" s="410">
        <v>1</v>
      </c>
      <c r="I161" s="410">
        <v>348</v>
      </c>
      <c r="J161" s="410">
        <v>29</v>
      </c>
      <c r="K161" s="410">
        <v>10324</v>
      </c>
      <c r="L161" s="410">
        <v>0.7807017543859649</v>
      </c>
      <c r="M161" s="410">
        <v>356</v>
      </c>
      <c r="N161" s="410">
        <v>29</v>
      </c>
      <c r="O161" s="410">
        <v>10730</v>
      </c>
      <c r="P161" s="479">
        <v>0.81140350877192979</v>
      </c>
      <c r="Q161" s="411">
        <v>370</v>
      </c>
    </row>
    <row r="162" spans="1:17" ht="14.4" customHeight="1" x14ac:dyDescent="0.3">
      <c r="A162" s="406" t="s">
        <v>760</v>
      </c>
      <c r="B162" s="407" t="s">
        <v>616</v>
      </c>
      <c r="C162" s="407" t="s">
        <v>617</v>
      </c>
      <c r="D162" s="407" t="s">
        <v>664</v>
      </c>
      <c r="E162" s="407" t="s">
        <v>665</v>
      </c>
      <c r="F162" s="410"/>
      <c r="G162" s="410"/>
      <c r="H162" s="410"/>
      <c r="I162" s="410"/>
      <c r="J162" s="410"/>
      <c r="K162" s="410"/>
      <c r="L162" s="410"/>
      <c r="M162" s="410"/>
      <c r="N162" s="410">
        <v>1</v>
      </c>
      <c r="O162" s="410">
        <v>111</v>
      </c>
      <c r="P162" s="479"/>
      <c r="Q162" s="411">
        <v>111</v>
      </c>
    </row>
    <row r="163" spans="1:17" ht="14.4" customHeight="1" x14ac:dyDescent="0.3">
      <c r="A163" s="406" t="s">
        <v>760</v>
      </c>
      <c r="B163" s="407" t="s">
        <v>616</v>
      </c>
      <c r="C163" s="407" t="s">
        <v>617</v>
      </c>
      <c r="D163" s="407" t="s">
        <v>666</v>
      </c>
      <c r="E163" s="407" t="s">
        <v>667</v>
      </c>
      <c r="F163" s="410">
        <v>2</v>
      </c>
      <c r="G163" s="410">
        <v>230</v>
      </c>
      <c r="H163" s="410">
        <v>1</v>
      </c>
      <c r="I163" s="410">
        <v>115</v>
      </c>
      <c r="J163" s="410"/>
      <c r="K163" s="410"/>
      <c r="L163" s="410"/>
      <c r="M163" s="410"/>
      <c r="N163" s="410"/>
      <c r="O163" s="410"/>
      <c r="P163" s="479"/>
      <c r="Q163" s="411"/>
    </row>
    <row r="164" spans="1:17" ht="14.4" customHeight="1" x14ac:dyDescent="0.3">
      <c r="A164" s="406" t="s">
        <v>760</v>
      </c>
      <c r="B164" s="407" t="s">
        <v>616</v>
      </c>
      <c r="C164" s="407" t="s">
        <v>617</v>
      </c>
      <c r="D164" s="407" t="s">
        <v>668</v>
      </c>
      <c r="E164" s="407" t="s">
        <v>669</v>
      </c>
      <c r="F164" s="410"/>
      <c r="G164" s="410"/>
      <c r="H164" s="410"/>
      <c r="I164" s="410"/>
      <c r="J164" s="410"/>
      <c r="K164" s="410"/>
      <c r="L164" s="410"/>
      <c r="M164" s="410"/>
      <c r="N164" s="410">
        <v>1</v>
      </c>
      <c r="O164" s="410">
        <v>495</v>
      </c>
      <c r="P164" s="479"/>
      <c r="Q164" s="411">
        <v>495</v>
      </c>
    </row>
    <row r="165" spans="1:17" ht="14.4" customHeight="1" x14ac:dyDescent="0.3">
      <c r="A165" s="406" t="s">
        <v>760</v>
      </c>
      <c r="B165" s="407" t="s">
        <v>616</v>
      </c>
      <c r="C165" s="407" t="s">
        <v>617</v>
      </c>
      <c r="D165" s="407" t="s">
        <v>672</v>
      </c>
      <c r="E165" s="407" t="s">
        <v>673</v>
      </c>
      <c r="F165" s="410">
        <v>6</v>
      </c>
      <c r="G165" s="410">
        <v>2574</v>
      </c>
      <c r="H165" s="410">
        <v>1</v>
      </c>
      <c r="I165" s="410">
        <v>429</v>
      </c>
      <c r="J165" s="410">
        <v>1</v>
      </c>
      <c r="K165" s="410">
        <v>437</v>
      </c>
      <c r="L165" s="410">
        <v>0.16977466977466976</v>
      </c>
      <c r="M165" s="410">
        <v>437</v>
      </c>
      <c r="N165" s="410">
        <v>1</v>
      </c>
      <c r="O165" s="410">
        <v>456</v>
      </c>
      <c r="P165" s="479">
        <v>0.17715617715617715</v>
      </c>
      <c r="Q165" s="411">
        <v>456</v>
      </c>
    </row>
    <row r="166" spans="1:17" ht="14.4" customHeight="1" x14ac:dyDescent="0.3">
      <c r="A166" s="406" t="s">
        <v>760</v>
      </c>
      <c r="B166" s="407" t="s">
        <v>616</v>
      </c>
      <c r="C166" s="407" t="s">
        <v>617</v>
      </c>
      <c r="D166" s="407" t="s">
        <v>674</v>
      </c>
      <c r="E166" s="407" t="s">
        <v>675</v>
      </c>
      <c r="F166" s="410">
        <v>84</v>
      </c>
      <c r="G166" s="410">
        <v>4452</v>
      </c>
      <c r="H166" s="410">
        <v>1</v>
      </c>
      <c r="I166" s="410">
        <v>53</v>
      </c>
      <c r="J166" s="410">
        <v>116</v>
      </c>
      <c r="K166" s="410">
        <v>6264</v>
      </c>
      <c r="L166" s="410">
        <v>1.4070080862533694</v>
      </c>
      <c r="M166" s="410">
        <v>54</v>
      </c>
      <c r="N166" s="410">
        <v>122</v>
      </c>
      <c r="O166" s="410">
        <v>7076</v>
      </c>
      <c r="P166" s="479">
        <v>1.5893980233602876</v>
      </c>
      <c r="Q166" s="411">
        <v>58</v>
      </c>
    </row>
    <row r="167" spans="1:17" ht="14.4" customHeight="1" x14ac:dyDescent="0.3">
      <c r="A167" s="406" t="s">
        <v>760</v>
      </c>
      <c r="B167" s="407" t="s">
        <v>616</v>
      </c>
      <c r="C167" s="407" t="s">
        <v>617</v>
      </c>
      <c r="D167" s="407" t="s">
        <v>678</v>
      </c>
      <c r="E167" s="407" t="s">
        <v>679</v>
      </c>
      <c r="F167" s="410">
        <v>63</v>
      </c>
      <c r="G167" s="410">
        <v>10395</v>
      </c>
      <c r="H167" s="410">
        <v>1</v>
      </c>
      <c r="I167" s="410">
        <v>165</v>
      </c>
      <c r="J167" s="410">
        <v>39</v>
      </c>
      <c r="K167" s="410">
        <v>6591</v>
      </c>
      <c r="L167" s="410">
        <v>0.63405483405483409</v>
      </c>
      <c r="M167" s="410">
        <v>169</v>
      </c>
      <c r="N167" s="410">
        <v>48</v>
      </c>
      <c r="O167" s="410">
        <v>8400</v>
      </c>
      <c r="P167" s="479">
        <v>0.80808080808080807</v>
      </c>
      <c r="Q167" s="411">
        <v>175</v>
      </c>
    </row>
    <row r="168" spans="1:17" ht="14.4" customHeight="1" x14ac:dyDescent="0.3">
      <c r="A168" s="406" t="s">
        <v>760</v>
      </c>
      <c r="B168" s="407" t="s">
        <v>616</v>
      </c>
      <c r="C168" s="407" t="s">
        <v>617</v>
      </c>
      <c r="D168" s="407" t="s">
        <v>682</v>
      </c>
      <c r="E168" s="407" t="s">
        <v>683</v>
      </c>
      <c r="F168" s="410">
        <v>4</v>
      </c>
      <c r="G168" s="410">
        <v>640</v>
      </c>
      <c r="H168" s="410">
        <v>1</v>
      </c>
      <c r="I168" s="410">
        <v>160</v>
      </c>
      <c r="J168" s="410">
        <v>1</v>
      </c>
      <c r="K168" s="410">
        <v>163</v>
      </c>
      <c r="L168" s="410">
        <v>0.25468750000000001</v>
      </c>
      <c r="M168" s="410">
        <v>163</v>
      </c>
      <c r="N168" s="410">
        <v>1</v>
      </c>
      <c r="O168" s="410">
        <v>169</v>
      </c>
      <c r="P168" s="479">
        <v>0.26406249999999998</v>
      </c>
      <c r="Q168" s="411">
        <v>169</v>
      </c>
    </row>
    <row r="169" spans="1:17" ht="14.4" customHeight="1" x14ac:dyDescent="0.3">
      <c r="A169" s="406" t="s">
        <v>760</v>
      </c>
      <c r="B169" s="407" t="s">
        <v>616</v>
      </c>
      <c r="C169" s="407" t="s">
        <v>617</v>
      </c>
      <c r="D169" s="407" t="s">
        <v>694</v>
      </c>
      <c r="E169" s="407" t="s">
        <v>695</v>
      </c>
      <c r="F169" s="410">
        <v>57</v>
      </c>
      <c r="G169" s="410">
        <v>113601</v>
      </c>
      <c r="H169" s="410">
        <v>1</v>
      </c>
      <c r="I169" s="410">
        <v>1993</v>
      </c>
      <c r="J169" s="410">
        <v>20</v>
      </c>
      <c r="K169" s="410">
        <v>40240</v>
      </c>
      <c r="L169" s="410">
        <v>0.3542222339592081</v>
      </c>
      <c r="M169" s="410">
        <v>2012</v>
      </c>
      <c r="N169" s="410">
        <v>20</v>
      </c>
      <c r="O169" s="410">
        <v>42600</v>
      </c>
      <c r="P169" s="479">
        <v>0.37499669897272031</v>
      </c>
      <c r="Q169" s="411">
        <v>2130</v>
      </c>
    </row>
    <row r="170" spans="1:17" ht="14.4" customHeight="1" x14ac:dyDescent="0.3">
      <c r="A170" s="406" t="s">
        <v>760</v>
      </c>
      <c r="B170" s="407" t="s">
        <v>616</v>
      </c>
      <c r="C170" s="407" t="s">
        <v>617</v>
      </c>
      <c r="D170" s="407" t="s">
        <v>757</v>
      </c>
      <c r="E170" s="407" t="s">
        <v>758</v>
      </c>
      <c r="F170" s="410"/>
      <c r="G170" s="410"/>
      <c r="H170" s="410"/>
      <c r="I170" s="410"/>
      <c r="J170" s="410"/>
      <c r="K170" s="410"/>
      <c r="L170" s="410"/>
      <c r="M170" s="410"/>
      <c r="N170" s="410">
        <v>1</v>
      </c>
      <c r="O170" s="410">
        <v>242</v>
      </c>
      <c r="P170" s="479"/>
      <c r="Q170" s="411">
        <v>242</v>
      </c>
    </row>
    <row r="171" spans="1:17" ht="14.4" customHeight="1" x14ac:dyDescent="0.3">
      <c r="A171" s="406" t="s">
        <v>760</v>
      </c>
      <c r="B171" s="407" t="s">
        <v>616</v>
      </c>
      <c r="C171" s="407" t="s">
        <v>617</v>
      </c>
      <c r="D171" s="407" t="s">
        <v>696</v>
      </c>
      <c r="E171" s="407" t="s">
        <v>697</v>
      </c>
      <c r="F171" s="410">
        <v>1</v>
      </c>
      <c r="G171" s="410">
        <v>404</v>
      </c>
      <c r="H171" s="410">
        <v>1</v>
      </c>
      <c r="I171" s="410">
        <v>404</v>
      </c>
      <c r="J171" s="410"/>
      <c r="K171" s="410"/>
      <c r="L171" s="410"/>
      <c r="M171" s="410"/>
      <c r="N171" s="410"/>
      <c r="O171" s="410"/>
      <c r="P171" s="479"/>
      <c r="Q171" s="411"/>
    </row>
    <row r="172" spans="1:17" ht="14.4" customHeight="1" x14ac:dyDescent="0.3">
      <c r="A172" s="406" t="s">
        <v>760</v>
      </c>
      <c r="B172" s="407" t="s">
        <v>616</v>
      </c>
      <c r="C172" s="407" t="s">
        <v>617</v>
      </c>
      <c r="D172" s="407" t="s">
        <v>746</v>
      </c>
      <c r="E172" s="407" t="s">
        <v>747</v>
      </c>
      <c r="F172" s="410">
        <v>1</v>
      </c>
      <c r="G172" s="410">
        <v>1024</v>
      </c>
      <c r="H172" s="410">
        <v>1</v>
      </c>
      <c r="I172" s="410">
        <v>1024</v>
      </c>
      <c r="J172" s="410"/>
      <c r="K172" s="410"/>
      <c r="L172" s="410"/>
      <c r="M172" s="410"/>
      <c r="N172" s="410"/>
      <c r="O172" s="410"/>
      <c r="P172" s="479"/>
      <c r="Q172" s="411"/>
    </row>
    <row r="173" spans="1:17" ht="14.4" customHeight="1" x14ac:dyDescent="0.3">
      <c r="A173" s="406" t="s">
        <v>760</v>
      </c>
      <c r="B173" s="407" t="s">
        <v>616</v>
      </c>
      <c r="C173" s="407" t="s">
        <v>617</v>
      </c>
      <c r="D173" s="407" t="s">
        <v>709</v>
      </c>
      <c r="E173" s="407" t="s">
        <v>710</v>
      </c>
      <c r="F173" s="410"/>
      <c r="G173" s="410"/>
      <c r="H173" s="410"/>
      <c r="I173" s="410"/>
      <c r="J173" s="410"/>
      <c r="K173" s="410"/>
      <c r="L173" s="410"/>
      <c r="M173" s="410"/>
      <c r="N173" s="410">
        <v>5</v>
      </c>
      <c r="O173" s="410">
        <v>0</v>
      </c>
      <c r="P173" s="479"/>
      <c r="Q173" s="411">
        <v>0</v>
      </c>
    </row>
    <row r="174" spans="1:17" ht="14.4" customHeight="1" x14ac:dyDescent="0.3">
      <c r="A174" s="406" t="s">
        <v>763</v>
      </c>
      <c r="B174" s="407" t="s">
        <v>616</v>
      </c>
      <c r="C174" s="407" t="s">
        <v>617</v>
      </c>
      <c r="D174" s="407" t="s">
        <v>764</v>
      </c>
      <c r="E174" s="407" t="s">
        <v>765</v>
      </c>
      <c r="F174" s="410"/>
      <c r="G174" s="410"/>
      <c r="H174" s="410"/>
      <c r="I174" s="410"/>
      <c r="J174" s="410"/>
      <c r="K174" s="410"/>
      <c r="L174" s="410"/>
      <c r="M174" s="410"/>
      <c r="N174" s="410">
        <v>2</v>
      </c>
      <c r="O174" s="410">
        <v>4452</v>
      </c>
      <c r="P174" s="479"/>
      <c r="Q174" s="411">
        <v>2226</v>
      </c>
    </row>
    <row r="175" spans="1:17" ht="14.4" customHeight="1" x14ac:dyDescent="0.3">
      <c r="A175" s="406" t="s">
        <v>763</v>
      </c>
      <c r="B175" s="407" t="s">
        <v>616</v>
      </c>
      <c r="C175" s="407" t="s">
        <v>617</v>
      </c>
      <c r="D175" s="407" t="s">
        <v>620</v>
      </c>
      <c r="E175" s="407" t="s">
        <v>621</v>
      </c>
      <c r="F175" s="410">
        <v>6</v>
      </c>
      <c r="G175" s="410">
        <v>318</v>
      </c>
      <c r="H175" s="410">
        <v>1</v>
      </c>
      <c r="I175" s="410">
        <v>53</v>
      </c>
      <c r="J175" s="410">
        <v>6</v>
      </c>
      <c r="K175" s="410">
        <v>324</v>
      </c>
      <c r="L175" s="410">
        <v>1.0188679245283019</v>
      </c>
      <c r="M175" s="410">
        <v>54</v>
      </c>
      <c r="N175" s="410">
        <v>46</v>
      </c>
      <c r="O175" s="410">
        <v>2668</v>
      </c>
      <c r="P175" s="479">
        <v>8.3899371069182394</v>
      </c>
      <c r="Q175" s="411">
        <v>58</v>
      </c>
    </row>
    <row r="176" spans="1:17" ht="14.4" customHeight="1" x14ac:dyDescent="0.3">
      <c r="A176" s="406" t="s">
        <v>763</v>
      </c>
      <c r="B176" s="407" t="s">
        <v>616</v>
      </c>
      <c r="C176" s="407" t="s">
        <v>617</v>
      </c>
      <c r="D176" s="407" t="s">
        <v>622</v>
      </c>
      <c r="E176" s="407" t="s">
        <v>623</v>
      </c>
      <c r="F176" s="410">
        <v>10</v>
      </c>
      <c r="G176" s="410">
        <v>1210</v>
      </c>
      <c r="H176" s="410">
        <v>1</v>
      </c>
      <c r="I176" s="410">
        <v>121</v>
      </c>
      <c r="J176" s="410">
        <v>8</v>
      </c>
      <c r="K176" s="410">
        <v>984</v>
      </c>
      <c r="L176" s="410">
        <v>0.81322314049586775</v>
      </c>
      <c r="M176" s="410">
        <v>123</v>
      </c>
      <c r="N176" s="410">
        <v>36</v>
      </c>
      <c r="O176" s="410">
        <v>4716</v>
      </c>
      <c r="P176" s="479">
        <v>3.8975206611570248</v>
      </c>
      <c r="Q176" s="411">
        <v>131</v>
      </c>
    </row>
    <row r="177" spans="1:17" ht="14.4" customHeight="1" x14ac:dyDescent="0.3">
      <c r="A177" s="406" t="s">
        <v>763</v>
      </c>
      <c r="B177" s="407" t="s">
        <v>616</v>
      </c>
      <c r="C177" s="407" t="s">
        <v>617</v>
      </c>
      <c r="D177" s="407" t="s">
        <v>624</v>
      </c>
      <c r="E177" s="407" t="s">
        <v>625</v>
      </c>
      <c r="F177" s="410">
        <v>2</v>
      </c>
      <c r="G177" s="410">
        <v>348</v>
      </c>
      <c r="H177" s="410">
        <v>1</v>
      </c>
      <c r="I177" s="410">
        <v>174</v>
      </c>
      <c r="J177" s="410">
        <v>1</v>
      </c>
      <c r="K177" s="410">
        <v>177</v>
      </c>
      <c r="L177" s="410">
        <v>0.50862068965517238</v>
      </c>
      <c r="M177" s="410">
        <v>177</v>
      </c>
      <c r="N177" s="410"/>
      <c r="O177" s="410"/>
      <c r="P177" s="479"/>
      <c r="Q177" s="411"/>
    </row>
    <row r="178" spans="1:17" ht="14.4" customHeight="1" x14ac:dyDescent="0.3">
      <c r="A178" s="406" t="s">
        <v>763</v>
      </c>
      <c r="B178" s="407" t="s">
        <v>616</v>
      </c>
      <c r="C178" s="407" t="s">
        <v>617</v>
      </c>
      <c r="D178" s="407" t="s">
        <v>628</v>
      </c>
      <c r="E178" s="407" t="s">
        <v>629</v>
      </c>
      <c r="F178" s="410">
        <v>2</v>
      </c>
      <c r="G178" s="410">
        <v>760</v>
      </c>
      <c r="H178" s="410">
        <v>1</v>
      </c>
      <c r="I178" s="410">
        <v>380</v>
      </c>
      <c r="J178" s="410">
        <v>1</v>
      </c>
      <c r="K178" s="410">
        <v>384</v>
      </c>
      <c r="L178" s="410">
        <v>0.50526315789473686</v>
      </c>
      <c r="M178" s="410">
        <v>384</v>
      </c>
      <c r="N178" s="410">
        <v>8</v>
      </c>
      <c r="O178" s="410">
        <v>3256</v>
      </c>
      <c r="P178" s="479">
        <v>4.2842105263157899</v>
      </c>
      <c r="Q178" s="411">
        <v>407</v>
      </c>
    </row>
    <row r="179" spans="1:17" ht="14.4" customHeight="1" x14ac:dyDescent="0.3">
      <c r="A179" s="406" t="s">
        <v>763</v>
      </c>
      <c r="B179" s="407" t="s">
        <v>616</v>
      </c>
      <c r="C179" s="407" t="s">
        <v>617</v>
      </c>
      <c r="D179" s="407" t="s">
        <v>630</v>
      </c>
      <c r="E179" s="407" t="s">
        <v>631</v>
      </c>
      <c r="F179" s="410"/>
      <c r="G179" s="410"/>
      <c r="H179" s="410"/>
      <c r="I179" s="410"/>
      <c r="J179" s="410"/>
      <c r="K179" s="410"/>
      <c r="L179" s="410"/>
      <c r="M179" s="410"/>
      <c r="N179" s="410">
        <v>1</v>
      </c>
      <c r="O179" s="410">
        <v>179</v>
      </c>
      <c r="P179" s="479"/>
      <c r="Q179" s="411">
        <v>179</v>
      </c>
    </row>
    <row r="180" spans="1:17" ht="14.4" customHeight="1" x14ac:dyDescent="0.3">
      <c r="A180" s="406" t="s">
        <v>763</v>
      </c>
      <c r="B180" s="407" t="s">
        <v>616</v>
      </c>
      <c r="C180" s="407" t="s">
        <v>617</v>
      </c>
      <c r="D180" s="407" t="s">
        <v>632</v>
      </c>
      <c r="E180" s="407" t="s">
        <v>633</v>
      </c>
      <c r="F180" s="410"/>
      <c r="G180" s="410"/>
      <c r="H180" s="410"/>
      <c r="I180" s="410"/>
      <c r="J180" s="410"/>
      <c r="K180" s="410"/>
      <c r="L180" s="410"/>
      <c r="M180" s="410"/>
      <c r="N180" s="410">
        <v>3</v>
      </c>
      <c r="O180" s="410">
        <v>1707</v>
      </c>
      <c r="P180" s="479"/>
      <c r="Q180" s="411">
        <v>569</v>
      </c>
    </row>
    <row r="181" spans="1:17" ht="14.4" customHeight="1" x14ac:dyDescent="0.3">
      <c r="A181" s="406" t="s">
        <v>763</v>
      </c>
      <c r="B181" s="407" t="s">
        <v>616</v>
      </c>
      <c r="C181" s="407" t="s">
        <v>617</v>
      </c>
      <c r="D181" s="407" t="s">
        <v>634</v>
      </c>
      <c r="E181" s="407" t="s">
        <v>635</v>
      </c>
      <c r="F181" s="410"/>
      <c r="G181" s="410"/>
      <c r="H181" s="410"/>
      <c r="I181" s="410"/>
      <c r="J181" s="410"/>
      <c r="K181" s="410"/>
      <c r="L181" s="410"/>
      <c r="M181" s="410"/>
      <c r="N181" s="410">
        <v>4</v>
      </c>
      <c r="O181" s="410">
        <v>1340</v>
      </c>
      <c r="P181" s="479"/>
      <c r="Q181" s="411">
        <v>335</v>
      </c>
    </row>
    <row r="182" spans="1:17" ht="14.4" customHeight="1" x14ac:dyDescent="0.3">
      <c r="A182" s="406" t="s">
        <v>763</v>
      </c>
      <c r="B182" s="407" t="s">
        <v>616</v>
      </c>
      <c r="C182" s="407" t="s">
        <v>617</v>
      </c>
      <c r="D182" s="407" t="s">
        <v>638</v>
      </c>
      <c r="E182" s="407" t="s">
        <v>639</v>
      </c>
      <c r="F182" s="410"/>
      <c r="G182" s="410"/>
      <c r="H182" s="410"/>
      <c r="I182" s="410"/>
      <c r="J182" s="410"/>
      <c r="K182" s="410"/>
      <c r="L182" s="410"/>
      <c r="M182" s="410"/>
      <c r="N182" s="410">
        <v>1</v>
      </c>
      <c r="O182" s="410">
        <v>349</v>
      </c>
      <c r="P182" s="479"/>
      <c r="Q182" s="411">
        <v>349</v>
      </c>
    </row>
    <row r="183" spans="1:17" ht="14.4" customHeight="1" x14ac:dyDescent="0.3">
      <c r="A183" s="406" t="s">
        <v>763</v>
      </c>
      <c r="B183" s="407" t="s">
        <v>616</v>
      </c>
      <c r="C183" s="407" t="s">
        <v>617</v>
      </c>
      <c r="D183" s="407" t="s">
        <v>753</v>
      </c>
      <c r="E183" s="407" t="s">
        <v>754</v>
      </c>
      <c r="F183" s="410"/>
      <c r="G183" s="410"/>
      <c r="H183" s="410"/>
      <c r="I183" s="410"/>
      <c r="J183" s="410">
        <v>1</v>
      </c>
      <c r="K183" s="410">
        <v>109</v>
      </c>
      <c r="L183" s="410"/>
      <c r="M183" s="410">
        <v>109</v>
      </c>
      <c r="N183" s="410">
        <v>5</v>
      </c>
      <c r="O183" s="410">
        <v>585</v>
      </c>
      <c r="P183" s="479"/>
      <c r="Q183" s="411">
        <v>117</v>
      </c>
    </row>
    <row r="184" spans="1:17" ht="14.4" customHeight="1" x14ac:dyDescent="0.3">
      <c r="A184" s="406" t="s">
        <v>763</v>
      </c>
      <c r="B184" s="407" t="s">
        <v>616</v>
      </c>
      <c r="C184" s="407" t="s">
        <v>617</v>
      </c>
      <c r="D184" s="407" t="s">
        <v>646</v>
      </c>
      <c r="E184" s="407" t="s">
        <v>647</v>
      </c>
      <c r="F184" s="410"/>
      <c r="G184" s="410"/>
      <c r="H184" s="410"/>
      <c r="I184" s="410"/>
      <c r="J184" s="410"/>
      <c r="K184" s="410"/>
      <c r="L184" s="410"/>
      <c r="M184" s="410"/>
      <c r="N184" s="410">
        <v>1</v>
      </c>
      <c r="O184" s="410">
        <v>387</v>
      </c>
      <c r="P184" s="479"/>
      <c r="Q184" s="411">
        <v>387</v>
      </c>
    </row>
    <row r="185" spans="1:17" ht="14.4" customHeight="1" x14ac:dyDescent="0.3">
      <c r="A185" s="406" t="s">
        <v>763</v>
      </c>
      <c r="B185" s="407" t="s">
        <v>616</v>
      </c>
      <c r="C185" s="407" t="s">
        <v>617</v>
      </c>
      <c r="D185" s="407" t="s">
        <v>648</v>
      </c>
      <c r="E185" s="407" t="s">
        <v>649</v>
      </c>
      <c r="F185" s="410"/>
      <c r="G185" s="410"/>
      <c r="H185" s="410"/>
      <c r="I185" s="410"/>
      <c r="J185" s="410">
        <v>1</v>
      </c>
      <c r="K185" s="410">
        <v>37</v>
      </c>
      <c r="L185" s="410"/>
      <c r="M185" s="410">
        <v>37</v>
      </c>
      <c r="N185" s="410">
        <v>2</v>
      </c>
      <c r="O185" s="410">
        <v>76</v>
      </c>
      <c r="P185" s="479"/>
      <c r="Q185" s="411">
        <v>38</v>
      </c>
    </row>
    <row r="186" spans="1:17" ht="14.4" customHeight="1" x14ac:dyDescent="0.3">
      <c r="A186" s="406" t="s">
        <v>763</v>
      </c>
      <c r="B186" s="407" t="s">
        <v>616</v>
      </c>
      <c r="C186" s="407" t="s">
        <v>617</v>
      </c>
      <c r="D186" s="407" t="s">
        <v>652</v>
      </c>
      <c r="E186" s="407" t="s">
        <v>653</v>
      </c>
      <c r="F186" s="410"/>
      <c r="G186" s="410"/>
      <c r="H186" s="410"/>
      <c r="I186" s="410"/>
      <c r="J186" s="410"/>
      <c r="K186" s="410"/>
      <c r="L186" s="410"/>
      <c r="M186" s="410"/>
      <c r="N186" s="410">
        <v>1</v>
      </c>
      <c r="O186" s="410">
        <v>704</v>
      </c>
      <c r="P186" s="479"/>
      <c r="Q186" s="411">
        <v>704</v>
      </c>
    </row>
    <row r="187" spans="1:17" ht="14.4" customHeight="1" x14ac:dyDescent="0.3">
      <c r="A187" s="406" t="s">
        <v>763</v>
      </c>
      <c r="B187" s="407" t="s">
        <v>616</v>
      </c>
      <c r="C187" s="407" t="s">
        <v>617</v>
      </c>
      <c r="D187" s="407" t="s">
        <v>656</v>
      </c>
      <c r="E187" s="407" t="s">
        <v>657</v>
      </c>
      <c r="F187" s="410">
        <v>7</v>
      </c>
      <c r="G187" s="410">
        <v>1967</v>
      </c>
      <c r="H187" s="410">
        <v>1</v>
      </c>
      <c r="I187" s="410">
        <v>281</v>
      </c>
      <c r="J187" s="410">
        <v>6</v>
      </c>
      <c r="K187" s="410">
        <v>1710</v>
      </c>
      <c r="L187" s="410">
        <v>0.86934417895271987</v>
      </c>
      <c r="M187" s="410">
        <v>285</v>
      </c>
      <c r="N187" s="410">
        <v>20</v>
      </c>
      <c r="O187" s="410">
        <v>6080</v>
      </c>
      <c r="P187" s="479">
        <v>3.0910015251652263</v>
      </c>
      <c r="Q187" s="411">
        <v>304</v>
      </c>
    </row>
    <row r="188" spans="1:17" ht="14.4" customHeight="1" x14ac:dyDescent="0.3">
      <c r="A188" s="406" t="s">
        <v>763</v>
      </c>
      <c r="B188" s="407" t="s">
        <v>616</v>
      </c>
      <c r="C188" s="407" t="s">
        <v>617</v>
      </c>
      <c r="D188" s="407" t="s">
        <v>761</v>
      </c>
      <c r="E188" s="407" t="s">
        <v>762</v>
      </c>
      <c r="F188" s="410"/>
      <c r="G188" s="410"/>
      <c r="H188" s="410"/>
      <c r="I188" s="410"/>
      <c r="J188" s="410">
        <v>2</v>
      </c>
      <c r="K188" s="410">
        <v>7010</v>
      </c>
      <c r="L188" s="410"/>
      <c r="M188" s="410">
        <v>3505</v>
      </c>
      <c r="N188" s="410">
        <v>2</v>
      </c>
      <c r="O188" s="410">
        <v>7414</v>
      </c>
      <c r="P188" s="479"/>
      <c r="Q188" s="411">
        <v>3707</v>
      </c>
    </row>
    <row r="189" spans="1:17" ht="14.4" customHeight="1" x14ac:dyDescent="0.3">
      <c r="A189" s="406" t="s">
        <v>763</v>
      </c>
      <c r="B189" s="407" t="s">
        <v>616</v>
      </c>
      <c r="C189" s="407" t="s">
        <v>617</v>
      </c>
      <c r="D189" s="407" t="s">
        <v>658</v>
      </c>
      <c r="E189" s="407" t="s">
        <v>659</v>
      </c>
      <c r="F189" s="410">
        <v>4</v>
      </c>
      <c r="G189" s="410">
        <v>1824</v>
      </c>
      <c r="H189" s="410">
        <v>1</v>
      </c>
      <c r="I189" s="410">
        <v>456</v>
      </c>
      <c r="J189" s="410">
        <v>3</v>
      </c>
      <c r="K189" s="410">
        <v>1386</v>
      </c>
      <c r="L189" s="410">
        <v>0.75986842105263153</v>
      </c>
      <c r="M189" s="410">
        <v>462</v>
      </c>
      <c r="N189" s="410">
        <v>16</v>
      </c>
      <c r="O189" s="410">
        <v>7904</v>
      </c>
      <c r="P189" s="479">
        <v>4.333333333333333</v>
      </c>
      <c r="Q189" s="411">
        <v>494</v>
      </c>
    </row>
    <row r="190" spans="1:17" ht="14.4" customHeight="1" x14ac:dyDescent="0.3">
      <c r="A190" s="406" t="s">
        <v>763</v>
      </c>
      <c r="B190" s="407" t="s">
        <v>616</v>
      </c>
      <c r="C190" s="407" t="s">
        <v>617</v>
      </c>
      <c r="D190" s="407" t="s">
        <v>660</v>
      </c>
      <c r="E190" s="407" t="s">
        <v>661</v>
      </c>
      <c r="F190" s="410">
        <v>11</v>
      </c>
      <c r="G190" s="410">
        <v>3828</v>
      </c>
      <c r="H190" s="410">
        <v>1</v>
      </c>
      <c r="I190" s="410">
        <v>348</v>
      </c>
      <c r="J190" s="410">
        <v>8</v>
      </c>
      <c r="K190" s="410">
        <v>2848</v>
      </c>
      <c r="L190" s="410">
        <v>0.74399164054336464</v>
      </c>
      <c r="M190" s="410">
        <v>356</v>
      </c>
      <c r="N190" s="410">
        <v>30</v>
      </c>
      <c r="O190" s="410">
        <v>11100</v>
      </c>
      <c r="P190" s="479">
        <v>2.8996865203761755</v>
      </c>
      <c r="Q190" s="411">
        <v>370</v>
      </c>
    </row>
    <row r="191" spans="1:17" ht="14.4" customHeight="1" x14ac:dyDescent="0.3">
      <c r="A191" s="406" t="s">
        <v>763</v>
      </c>
      <c r="B191" s="407" t="s">
        <v>616</v>
      </c>
      <c r="C191" s="407" t="s">
        <v>617</v>
      </c>
      <c r="D191" s="407" t="s">
        <v>666</v>
      </c>
      <c r="E191" s="407" t="s">
        <v>667</v>
      </c>
      <c r="F191" s="410"/>
      <c r="G191" s="410"/>
      <c r="H191" s="410"/>
      <c r="I191" s="410"/>
      <c r="J191" s="410"/>
      <c r="K191" s="410"/>
      <c r="L191" s="410"/>
      <c r="M191" s="410"/>
      <c r="N191" s="410">
        <v>1</v>
      </c>
      <c r="O191" s="410">
        <v>125</v>
      </c>
      <c r="P191" s="479"/>
      <c r="Q191" s="411">
        <v>125</v>
      </c>
    </row>
    <row r="192" spans="1:17" ht="14.4" customHeight="1" x14ac:dyDescent="0.3">
      <c r="A192" s="406" t="s">
        <v>763</v>
      </c>
      <c r="B192" s="407" t="s">
        <v>616</v>
      </c>
      <c r="C192" s="407" t="s">
        <v>617</v>
      </c>
      <c r="D192" s="407" t="s">
        <v>668</v>
      </c>
      <c r="E192" s="407" t="s">
        <v>669</v>
      </c>
      <c r="F192" s="410"/>
      <c r="G192" s="410"/>
      <c r="H192" s="410"/>
      <c r="I192" s="410"/>
      <c r="J192" s="410">
        <v>1</v>
      </c>
      <c r="K192" s="410">
        <v>463</v>
      </c>
      <c r="L192" s="410"/>
      <c r="M192" s="410">
        <v>463</v>
      </c>
      <c r="N192" s="410">
        <v>5</v>
      </c>
      <c r="O192" s="410">
        <v>2475</v>
      </c>
      <c r="P192" s="479"/>
      <c r="Q192" s="411">
        <v>495</v>
      </c>
    </row>
    <row r="193" spans="1:17" ht="14.4" customHeight="1" x14ac:dyDescent="0.3">
      <c r="A193" s="406" t="s">
        <v>763</v>
      </c>
      <c r="B193" s="407" t="s">
        <v>616</v>
      </c>
      <c r="C193" s="407" t="s">
        <v>617</v>
      </c>
      <c r="D193" s="407" t="s">
        <v>672</v>
      </c>
      <c r="E193" s="407" t="s">
        <v>673</v>
      </c>
      <c r="F193" s="410"/>
      <c r="G193" s="410"/>
      <c r="H193" s="410"/>
      <c r="I193" s="410"/>
      <c r="J193" s="410"/>
      <c r="K193" s="410"/>
      <c r="L193" s="410"/>
      <c r="M193" s="410"/>
      <c r="N193" s="410">
        <v>4</v>
      </c>
      <c r="O193" s="410">
        <v>1824</v>
      </c>
      <c r="P193" s="479"/>
      <c r="Q193" s="411">
        <v>456</v>
      </c>
    </row>
    <row r="194" spans="1:17" ht="14.4" customHeight="1" x14ac:dyDescent="0.3">
      <c r="A194" s="406" t="s">
        <v>763</v>
      </c>
      <c r="B194" s="407" t="s">
        <v>616</v>
      </c>
      <c r="C194" s="407" t="s">
        <v>617</v>
      </c>
      <c r="D194" s="407" t="s">
        <v>674</v>
      </c>
      <c r="E194" s="407" t="s">
        <v>675</v>
      </c>
      <c r="F194" s="410">
        <v>6</v>
      </c>
      <c r="G194" s="410">
        <v>318</v>
      </c>
      <c r="H194" s="410">
        <v>1</v>
      </c>
      <c r="I194" s="410">
        <v>53</v>
      </c>
      <c r="J194" s="410"/>
      <c r="K194" s="410"/>
      <c r="L194" s="410"/>
      <c r="M194" s="410"/>
      <c r="N194" s="410"/>
      <c r="O194" s="410"/>
      <c r="P194" s="479"/>
      <c r="Q194" s="411"/>
    </row>
    <row r="195" spans="1:17" ht="14.4" customHeight="1" x14ac:dyDescent="0.3">
      <c r="A195" s="406" t="s">
        <v>763</v>
      </c>
      <c r="B195" s="407" t="s">
        <v>616</v>
      </c>
      <c r="C195" s="407" t="s">
        <v>617</v>
      </c>
      <c r="D195" s="407" t="s">
        <v>678</v>
      </c>
      <c r="E195" s="407" t="s">
        <v>679</v>
      </c>
      <c r="F195" s="410">
        <v>38</v>
      </c>
      <c r="G195" s="410">
        <v>6270</v>
      </c>
      <c r="H195" s="410">
        <v>1</v>
      </c>
      <c r="I195" s="410">
        <v>165</v>
      </c>
      <c r="J195" s="410">
        <v>50</v>
      </c>
      <c r="K195" s="410">
        <v>8450</v>
      </c>
      <c r="L195" s="410">
        <v>1.3476874003189792</v>
      </c>
      <c r="M195" s="410">
        <v>169</v>
      </c>
      <c r="N195" s="410">
        <v>178</v>
      </c>
      <c r="O195" s="410">
        <v>31150</v>
      </c>
      <c r="P195" s="479">
        <v>4.9681020733652312</v>
      </c>
      <c r="Q195" s="411">
        <v>175</v>
      </c>
    </row>
    <row r="196" spans="1:17" ht="14.4" customHeight="1" x14ac:dyDescent="0.3">
      <c r="A196" s="406" t="s">
        <v>763</v>
      </c>
      <c r="B196" s="407" t="s">
        <v>616</v>
      </c>
      <c r="C196" s="407" t="s">
        <v>617</v>
      </c>
      <c r="D196" s="407" t="s">
        <v>680</v>
      </c>
      <c r="E196" s="407" t="s">
        <v>681</v>
      </c>
      <c r="F196" s="410"/>
      <c r="G196" s="410"/>
      <c r="H196" s="410"/>
      <c r="I196" s="410"/>
      <c r="J196" s="410"/>
      <c r="K196" s="410"/>
      <c r="L196" s="410"/>
      <c r="M196" s="410"/>
      <c r="N196" s="410">
        <v>2</v>
      </c>
      <c r="O196" s="410">
        <v>170</v>
      </c>
      <c r="P196" s="479"/>
      <c r="Q196" s="411">
        <v>85</v>
      </c>
    </row>
    <row r="197" spans="1:17" ht="14.4" customHeight="1" x14ac:dyDescent="0.3">
      <c r="A197" s="406" t="s">
        <v>763</v>
      </c>
      <c r="B197" s="407" t="s">
        <v>616</v>
      </c>
      <c r="C197" s="407" t="s">
        <v>617</v>
      </c>
      <c r="D197" s="407" t="s">
        <v>682</v>
      </c>
      <c r="E197" s="407" t="s">
        <v>683</v>
      </c>
      <c r="F197" s="410"/>
      <c r="G197" s="410"/>
      <c r="H197" s="410"/>
      <c r="I197" s="410"/>
      <c r="J197" s="410">
        <v>1</v>
      </c>
      <c r="K197" s="410">
        <v>163</v>
      </c>
      <c r="L197" s="410"/>
      <c r="M197" s="410">
        <v>163</v>
      </c>
      <c r="N197" s="410">
        <v>2</v>
      </c>
      <c r="O197" s="410">
        <v>338</v>
      </c>
      <c r="P197" s="479"/>
      <c r="Q197" s="411">
        <v>169</v>
      </c>
    </row>
    <row r="198" spans="1:17" ht="14.4" customHeight="1" x14ac:dyDescent="0.3">
      <c r="A198" s="406" t="s">
        <v>763</v>
      </c>
      <c r="B198" s="407" t="s">
        <v>616</v>
      </c>
      <c r="C198" s="407" t="s">
        <v>617</v>
      </c>
      <c r="D198" s="407" t="s">
        <v>692</v>
      </c>
      <c r="E198" s="407" t="s">
        <v>693</v>
      </c>
      <c r="F198" s="410"/>
      <c r="G198" s="410"/>
      <c r="H198" s="410"/>
      <c r="I198" s="410"/>
      <c r="J198" s="410"/>
      <c r="K198" s="410"/>
      <c r="L198" s="410"/>
      <c r="M198" s="410"/>
      <c r="N198" s="410">
        <v>1</v>
      </c>
      <c r="O198" s="410">
        <v>263</v>
      </c>
      <c r="P198" s="479"/>
      <c r="Q198" s="411">
        <v>263</v>
      </c>
    </row>
    <row r="199" spans="1:17" ht="14.4" customHeight="1" x14ac:dyDescent="0.3">
      <c r="A199" s="406" t="s">
        <v>763</v>
      </c>
      <c r="B199" s="407" t="s">
        <v>616</v>
      </c>
      <c r="C199" s="407" t="s">
        <v>617</v>
      </c>
      <c r="D199" s="407" t="s">
        <v>757</v>
      </c>
      <c r="E199" s="407" t="s">
        <v>758</v>
      </c>
      <c r="F199" s="410"/>
      <c r="G199" s="410"/>
      <c r="H199" s="410"/>
      <c r="I199" s="410"/>
      <c r="J199" s="410">
        <v>1</v>
      </c>
      <c r="K199" s="410">
        <v>226</v>
      </c>
      <c r="L199" s="410"/>
      <c r="M199" s="410">
        <v>226</v>
      </c>
      <c r="N199" s="410">
        <v>5</v>
      </c>
      <c r="O199" s="410">
        <v>1210</v>
      </c>
      <c r="P199" s="479"/>
      <c r="Q199" s="411">
        <v>242</v>
      </c>
    </row>
    <row r="200" spans="1:17" ht="14.4" customHeight="1" x14ac:dyDescent="0.3">
      <c r="A200" s="406" t="s">
        <v>763</v>
      </c>
      <c r="B200" s="407" t="s">
        <v>616</v>
      </c>
      <c r="C200" s="407" t="s">
        <v>617</v>
      </c>
      <c r="D200" s="407" t="s">
        <v>696</v>
      </c>
      <c r="E200" s="407" t="s">
        <v>697</v>
      </c>
      <c r="F200" s="410">
        <v>1</v>
      </c>
      <c r="G200" s="410">
        <v>404</v>
      </c>
      <c r="H200" s="410">
        <v>1</v>
      </c>
      <c r="I200" s="410">
        <v>404</v>
      </c>
      <c r="J200" s="410">
        <v>2</v>
      </c>
      <c r="K200" s="410">
        <v>836</v>
      </c>
      <c r="L200" s="410">
        <v>2.0693069306930694</v>
      </c>
      <c r="M200" s="410">
        <v>418</v>
      </c>
      <c r="N200" s="410">
        <v>2</v>
      </c>
      <c r="O200" s="410">
        <v>846</v>
      </c>
      <c r="P200" s="479">
        <v>2.0940594059405941</v>
      </c>
      <c r="Q200" s="411">
        <v>423</v>
      </c>
    </row>
    <row r="201" spans="1:17" ht="14.4" customHeight="1" x14ac:dyDescent="0.3">
      <c r="A201" s="406" t="s">
        <v>763</v>
      </c>
      <c r="B201" s="407" t="s">
        <v>616</v>
      </c>
      <c r="C201" s="407" t="s">
        <v>617</v>
      </c>
      <c r="D201" s="407" t="s">
        <v>744</v>
      </c>
      <c r="E201" s="407" t="s">
        <v>745</v>
      </c>
      <c r="F201" s="410">
        <v>1</v>
      </c>
      <c r="G201" s="410">
        <v>791</v>
      </c>
      <c r="H201" s="410">
        <v>1</v>
      </c>
      <c r="I201" s="410">
        <v>791</v>
      </c>
      <c r="J201" s="410"/>
      <c r="K201" s="410"/>
      <c r="L201" s="410"/>
      <c r="M201" s="410"/>
      <c r="N201" s="410"/>
      <c r="O201" s="410"/>
      <c r="P201" s="479"/>
      <c r="Q201" s="411"/>
    </row>
    <row r="202" spans="1:17" ht="14.4" customHeight="1" x14ac:dyDescent="0.3">
      <c r="A202" s="406" t="s">
        <v>763</v>
      </c>
      <c r="B202" s="407" t="s">
        <v>616</v>
      </c>
      <c r="C202" s="407" t="s">
        <v>617</v>
      </c>
      <c r="D202" s="407" t="s">
        <v>746</v>
      </c>
      <c r="E202" s="407" t="s">
        <v>747</v>
      </c>
      <c r="F202" s="410">
        <v>1</v>
      </c>
      <c r="G202" s="410">
        <v>1024</v>
      </c>
      <c r="H202" s="410">
        <v>1</v>
      </c>
      <c r="I202" s="410">
        <v>1024</v>
      </c>
      <c r="J202" s="410">
        <v>2</v>
      </c>
      <c r="K202" s="410">
        <v>2100</v>
      </c>
      <c r="L202" s="410">
        <v>2.05078125</v>
      </c>
      <c r="M202" s="410">
        <v>1050</v>
      </c>
      <c r="N202" s="410"/>
      <c r="O202" s="410"/>
      <c r="P202" s="479"/>
      <c r="Q202" s="411"/>
    </row>
    <row r="203" spans="1:17" ht="14.4" customHeight="1" x14ac:dyDescent="0.3">
      <c r="A203" s="406" t="s">
        <v>766</v>
      </c>
      <c r="B203" s="407" t="s">
        <v>616</v>
      </c>
      <c r="C203" s="407" t="s">
        <v>617</v>
      </c>
      <c r="D203" s="407" t="s">
        <v>764</v>
      </c>
      <c r="E203" s="407" t="s">
        <v>765</v>
      </c>
      <c r="F203" s="410"/>
      <c r="G203" s="410"/>
      <c r="H203" s="410"/>
      <c r="I203" s="410"/>
      <c r="J203" s="410">
        <v>1</v>
      </c>
      <c r="K203" s="410">
        <v>2103</v>
      </c>
      <c r="L203" s="410"/>
      <c r="M203" s="410">
        <v>2103</v>
      </c>
      <c r="N203" s="410"/>
      <c r="O203" s="410"/>
      <c r="P203" s="479"/>
      <c r="Q203" s="411"/>
    </row>
    <row r="204" spans="1:17" ht="14.4" customHeight="1" x14ac:dyDescent="0.3">
      <c r="A204" s="406" t="s">
        <v>766</v>
      </c>
      <c r="B204" s="407" t="s">
        <v>616</v>
      </c>
      <c r="C204" s="407" t="s">
        <v>617</v>
      </c>
      <c r="D204" s="407" t="s">
        <v>620</v>
      </c>
      <c r="E204" s="407" t="s">
        <v>621</v>
      </c>
      <c r="F204" s="410">
        <v>124</v>
      </c>
      <c r="G204" s="410">
        <v>6572</v>
      </c>
      <c r="H204" s="410">
        <v>1</v>
      </c>
      <c r="I204" s="410">
        <v>53</v>
      </c>
      <c r="J204" s="410">
        <v>98</v>
      </c>
      <c r="K204" s="410">
        <v>5292</v>
      </c>
      <c r="L204" s="410">
        <v>0.80523432744978696</v>
      </c>
      <c r="M204" s="410">
        <v>54</v>
      </c>
      <c r="N204" s="410">
        <v>136</v>
      </c>
      <c r="O204" s="410">
        <v>7888</v>
      </c>
      <c r="P204" s="479">
        <v>1.2002434570906877</v>
      </c>
      <c r="Q204" s="411">
        <v>58</v>
      </c>
    </row>
    <row r="205" spans="1:17" ht="14.4" customHeight="1" x14ac:dyDescent="0.3">
      <c r="A205" s="406" t="s">
        <v>766</v>
      </c>
      <c r="B205" s="407" t="s">
        <v>616</v>
      </c>
      <c r="C205" s="407" t="s">
        <v>617</v>
      </c>
      <c r="D205" s="407" t="s">
        <v>622</v>
      </c>
      <c r="E205" s="407" t="s">
        <v>623</v>
      </c>
      <c r="F205" s="410">
        <v>446</v>
      </c>
      <c r="G205" s="410">
        <v>53966</v>
      </c>
      <c r="H205" s="410">
        <v>1</v>
      </c>
      <c r="I205" s="410">
        <v>121</v>
      </c>
      <c r="J205" s="410">
        <v>542</v>
      </c>
      <c r="K205" s="410">
        <v>66666</v>
      </c>
      <c r="L205" s="410">
        <v>1.2353333580402475</v>
      </c>
      <c r="M205" s="410">
        <v>123</v>
      </c>
      <c r="N205" s="410">
        <v>588</v>
      </c>
      <c r="O205" s="410">
        <v>77028</v>
      </c>
      <c r="P205" s="479">
        <v>1.4273431419782827</v>
      </c>
      <c r="Q205" s="411">
        <v>131</v>
      </c>
    </row>
    <row r="206" spans="1:17" ht="14.4" customHeight="1" x14ac:dyDescent="0.3">
      <c r="A206" s="406" t="s">
        <v>766</v>
      </c>
      <c r="B206" s="407" t="s">
        <v>616</v>
      </c>
      <c r="C206" s="407" t="s">
        <v>617</v>
      </c>
      <c r="D206" s="407" t="s">
        <v>624</v>
      </c>
      <c r="E206" s="407" t="s">
        <v>625</v>
      </c>
      <c r="F206" s="410">
        <v>29</v>
      </c>
      <c r="G206" s="410">
        <v>5046</v>
      </c>
      <c r="H206" s="410">
        <v>1</v>
      </c>
      <c r="I206" s="410">
        <v>174</v>
      </c>
      <c r="J206" s="410">
        <v>22</v>
      </c>
      <c r="K206" s="410">
        <v>3894</v>
      </c>
      <c r="L206" s="410">
        <v>0.77170035671819259</v>
      </c>
      <c r="M206" s="410">
        <v>177</v>
      </c>
      <c r="N206" s="410">
        <v>36</v>
      </c>
      <c r="O206" s="410">
        <v>6804</v>
      </c>
      <c r="P206" s="479">
        <v>1.3483947681331747</v>
      </c>
      <c r="Q206" s="411">
        <v>189</v>
      </c>
    </row>
    <row r="207" spans="1:17" ht="14.4" customHeight="1" x14ac:dyDescent="0.3">
      <c r="A207" s="406" t="s">
        <v>766</v>
      </c>
      <c r="B207" s="407" t="s">
        <v>616</v>
      </c>
      <c r="C207" s="407" t="s">
        <v>617</v>
      </c>
      <c r="D207" s="407" t="s">
        <v>628</v>
      </c>
      <c r="E207" s="407" t="s">
        <v>629</v>
      </c>
      <c r="F207" s="410">
        <v>5</v>
      </c>
      <c r="G207" s="410">
        <v>1900</v>
      </c>
      <c r="H207" s="410">
        <v>1</v>
      </c>
      <c r="I207" s="410">
        <v>380</v>
      </c>
      <c r="J207" s="410">
        <v>2</v>
      </c>
      <c r="K207" s="410">
        <v>768</v>
      </c>
      <c r="L207" s="410">
        <v>0.40421052631578946</v>
      </c>
      <c r="M207" s="410">
        <v>384</v>
      </c>
      <c r="N207" s="410">
        <v>1</v>
      </c>
      <c r="O207" s="410">
        <v>407</v>
      </c>
      <c r="P207" s="479">
        <v>0.21421052631578946</v>
      </c>
      <c r="Q207" s="411">
        <v>407</v>
      </c>
    </row>
    <row r="208" spans="1:17" ht="14.4" customHeight="1" x14ac:dyDescent="0.3">
      <c r="A208" s="406" t="s">
        <v>766</v>
      </c>
      <c r="B208" s="407" t="s">
        <v>616</v>
      </c>
      <c r="C208" s="407" t="s">
        <v>617</v>
      </c>
      <c r="D208" s="407" t="s">
        <v>630</v>
      </c>
      <c r="E208" s="407" t="s">
        <v>631</v>
      </c>
      <c r="F208" s="410">
        <v>98</v>
      </c>
      <c r="G208" s="410">
        <v>16464</v>
      </c>
      <c r="H208" s="410">
        <v>1</v>
      </c>
      <c r="I208" s="410">
        <v>168</v>
      </c>
      <c r="J208" s="410">
        <v>49</v>
      </c>
      <c r="K208" s="410">
        <v>8428</v>
      </c>
      <c r="L208" s="410">
        <v>0.51190476190476186</v>
      </c>
      <c r="M208" s="410">
        <v>172</v>
      </c>
      <c r="N208" s="410">
        <v>52</v>
      </c>
      <c r="O208" s="410">
        <v>9308</v>
      </c>
      <c r="P208" s="479">
        <v>0.56535471331389697</v>
      </c>
      <c r="Q208" s="411">
        <v>179</v>
      </c>
    </row>
    <row r="209" spans="1:17" ht="14.4" customHeight="1" x14ac:dyDescent="0.3">
      <c r="A209" s="406" t="s">
        <v>766</v>
      </c>
      <c r="B209" s="407" t="s">
        <v>616</v>
      </c>
      <c r="C209" s="407" t="s">
        <v>617</v>
      </c>
      <c r="D209" s="407" t="s">
        <v>634</v>
      </c>
      <c r="E209" s="407" t="s">
        <v>635</v>
      </c>
      <c r="F209" s="410">
        <v>37</v>
      </c>
      <c r="G209" s="410">
        <v>11692</v>
      </c>
      <c r="H209" s="410">
        <v>1</v>
      </c>
      <c r="I209" s="410">
        <v>316</v>
      </c>
      <c r="J209" s="410">
        <v>16</v>
      </c>
      <c r="K209" s="410">
        <v>5152</v>
      </c>
      <c r="L209" s="410">
        <v>0.44064317482039</v>
      </c>
      <c r="M209" s="410">
        <v>322</v>
      </c>
      <c r="N209" s="410">
        <v>19</v>
      </c>
      <c r="O209" s="410">
        <v>6365</v>
      </c>
      <c r="P209" s="479">
        <v>0.54438932603489565</v>
      </c>
      <c r="Q209" s="411">
        <v>335</v>
      </c>
    </row>
    <row r="210" spans="1:17" ht="14.4" customHeight="1" x14ac:dyDescent="0.3">
      <c r="A210" s="406" t="s">
        <v>766</v>
      </c>
      <c r="B210" s="407" t="s">
        <v>616</v>
      </c>
      <c r="C210" s="407" t="s">
        <v>617</v>
      </c>
      <c r="D210" s="407" t="s">
        <v>638</v>
      </c>
      <c r="E210" s="407" t="s">
        <v>639</v>
      </c>
      <c r="F210" s="410">
        <v>102</v>
      </c>
      <c r="G210" s="410">
        <v>34476</v>
      </c>
      <c r="H210" s="410">
        <v>1</v>
      </c>
      <c r="I210" s="410">
        <v>338</v>
      </c>
      <c r="J210" s="410">
        <v>48</v>
      </c>
      <c r="K210" s="410">
        <v>16368</v>
      </c>
      <c r="L210" s="410">
        <v>0.47476505395057433</v>
      </c>
      <c r="M210" s="410">
        <v>341</v>
      </c>
      <c r="N210" s="410">
        <v>82</v>
      </c>
      <c r="O210" s="410">
        <v>28618</v>
      </c>
      <c r="P210" s="479">
        <v>0.83008469660053374</v>
      </c>
      <c r="Q210" s="411">
        <v>349</v>
      </c>
    </row>
    <row r="211" spans="1:17" ht="14.4" customHeight="1" x14ac:dyDescent="0.3">
      <c r="A211" s="406" t="s">
        <v>766</v>
      </c>
      <c r="B211" s="407" t="s">
        <v>616</v>
      </c>
      <c r="C211" s="407" t="s">
        <v>617</v>
      </c>
      <c r="D211" s="407" t="s">
        <v>753</v>
      </c>
      <c r="E211" s="407" t="s">
        <v>754</v>
      </c>
      <c r="F211" s="410">
        <v>4</v>
      </c>
      <c r="G211" s="410">
        <v>432</v>
      </c>
      <c r="H211" s="410">
        <v>1</v>
      </c>
      <c r="I211" s="410">
        <v>108</v>
      </c>
      <c r="J211" s="410">
        <v>1</v>
      </c>
      <c r="K211" s="410">
        <v>109</v>
      </c>
      <c r="L211" s="410">
        <v>0.25231481481481483</v>
      </c>
      <c r="M211" s="410">
        <v>109</v>
      </c>
      <c r="N211" s="410">
        <v>1</v>
      </c>
      <c r="O211" s="410">
        <v>117</v>
      </c>
      <c r="P211" s="479">
        <v>0.27083333333333331</v>
      </c>
      <c r="Q211" s="411">
        <v>117</v>
      </c>
    </row>
    <row r="212" spans="1:17" ht="14.4" customHeight="1" x14ac:dyDescent="0.3">
      <c r="A212" s="406" t="s">
        <v>766</v>
      </c>
      <c r="B212" s="407" t="s">
        <v>616</v>
      </c>
      <c r="C212" s="407" t="s">
        <v>617</v>
      </c>
      <c r="D212" s="407" t="s">
        <v>646</v>
      </c>
      <c r="E212" s="407" t="s">
        <v>647</v>
      </c>
      <c r="F212" s="410">
        <v>3</v>
      </c>
      <c r="G212" s="410">
        <v>1095</v>
      </c>
      <c r="H212" s="410">
        <v>1</v>
      </c>
      <c r="I212" s="410">
        <v>365</v>
      </c>
      <c r="J212" s="410">
        <v>8</v>
      </c>
      <c r="K212" s="410">
        <v>3008</v>
      </c>
      <c r="L212" s="410">
        <v>2.7470319634703197</v>
      </c>
      <c r="M212" s="410">
        <v>376</v>
      </c>
      <c r="N212" s="410">
        <v>5</v>
      </c>
      <c r="O212" s="410">
        <v>1935</v>
      </c>
      <c r="P212" s="479">
        <v>1.7671232876712328</v>
      </c>
      <c r="Q212" s="411">
        <v>387</v>
      </c>
    </row>
    <row r="213" spans="1:17" ht="14.4" customHeight="1" x14ac:dyDescent="0.3">
      <c r="A213" s="406" t="s">
        <v>766</v>
      </c>
      <c r="B213" s="407" t="s">
        <v>616</v>
      </c>
      <c r="C213" s="407" t="s">
        <v>617</v>
      </c>
      <c r="D213" s="407" t="s">
        <v>648</v>
      </c>
      <c r="E213" s="407" t="s">
        <v>649</v>
      </c>
      <c r="F213" s="410">
        <v>4</v>
      </c>
      <c r="G213" s="410">
        <v>148</v>
      </c>
      <c r="H213" s="410">
        <v>1</v>
      </c>
      <c r="I213" s="410">
        <v>37</v>
      </c>
      <c r="J213" s="410">
        <v>1</v>
      </c>
      <c r="K213" s="410">
        <v>37</v>
      </c>
      <c r="L213" s="410">
        <v>0.25</v>
      </c>
      <c r="M213" s="410">
        <v>37</v>
      </c>
      <c r="N213" s="410">
        <v>1</v>
      </c>
      <c r="O213" s="410">
        <v>38</v>
      </c>
      <c r="P213" s="479">
        <v>0.25675675675675674</v>
      </c>
      <c r="Q213" s="411">
        <v>38</v>
      </c>
    </row>
    <row r="214" spans="1:17" ht="14.4" customHeight="1" x14ac:dyDescent="0.3">
      <c r="A214" s="406" t="s">
        <v>766</v>
      </c>
      <c r="B214" s="407" t="s">
        <v>616</v>
      </c>
      <c r="C214" s="407" t="s">
        <v>617</v>
      </c>
      <c r="D214" s="407" t="s">
        <v>652</v>
      </c>
      <c r="E214" s="407" t="s">
        <v>653</v>
      </c>
      <c r="F214" s="410">
        <v>3</v>
      </c>
      <c r="G214" s="410">
        <v>1992</v>
      </c>
      <c r="H214" s="410">
        <v>1</v>
      </c>
      <c r="I214" s="410">
        <v>664</v>
      </c>
      <c r="J214" s="410">
        <v>12</v>
      </c>
      <c r="K214" s="410">
        <v>8112</v>
      </c>
      <c r="L214" s="410">
        <v>4.072289156626506</v>
      </c>
      <c r="M214" s="410">
        <v>676</v>
      </c>
      <c r="N214" s="410">
        <v>7</v>
      </c>
      <c r="O214" s="410">
        <v>4928</v>
      </c>
      <c r="P214" s="479">
        <v>2.4738955823293174</v>
      </c>
      <c r="Q214" s="411">
        <v>704</v>
      </c>
    </row>
    <row r="215" spans="1:17" ht="14.4" customHeight="1" x14ac:dyDescent="0.3">
      <c r="A215" s="406" t="s">
        <v>766</v>
      </c>
      <c r="B215" s="407" t="s">
        <v>616</v>
      </c>
      <c r="C215" s="407" t="s">
        <v>617</v>
      </c>
      <c r="D215" s="407" t="s">
        <v>656</v>
      </c>
      <c r="E215" s="407" t="s">
        <v>657</v>
      </c>
      <c r="F215" s="410">
        <v>343</v>
      </c>
      <c r="G215" s="410">
        <v>96383</v>
      </c>
      <c r="H215" s="410">
        <v>1</v>
      </c>
      <c r="I215" s="410">
        <v>281</v>
      </c>
      <c r="J215" s="410">
        <v>408</v>
      </c>
      <c r="K215" s="410">
        <v>116280</v>
      </c>
      <c r="L215" s="410">
        <v>1.2064368197711215</v>
      </c>
      <c r="M215" s="410">
        <v>285</v>
      </c>
      <c r="N215" s="410">
        <v>433</v>
      </c>
      <c r="O215" s="410">
        <v>131632</v>
      </c>
      <c r="P215" s="479">
        <v>1.365718020812799</v>
      </c>
      <c r="Q215" s="411">
        <v>304</v>
      </c>
    </row>
    <row r="216" spans="1:17" ht="14.4" customHeight="1" x14ac:dyDescent="0.3">
      <c r="A216" s="406" t="s">
        <v>766</v>
      </c>
      <c r="B216" s="407" t="s">
        <v>616</v>
      </c>
      <c r="C216" s="407" t="s">
        <v>617</v>
      </c>
      <c r="D216" s="407" t="s">
        <v>658</v>
      </c>
      <c r="E216" s="407" t="s">
        <v>659</v>
      </c>
      <c r="F216" s="410">
        <v>55</v>
      </c>
      <c r="G216" s="410">
        <v>25080</v>
      </c>
      <c r="H216" s="410">
        <v>1</v>
      </c>
      <c r="I216" s="410">
        <v>456</v>
      </c>
      <c r="J216" s="410">
        <v>41</v>
      </c>
      <c r="K216" s="410">
        <v>18942</v>
      </c>
      <c r="L216" s="410">
        <v>0.75526315789473686</v>
      </c>
      <c r="M216" s="410">
        <v>462</v>
      </c>
      <c r="N216" s="410">
        <v>61</v>
      </c>
      <c r="O216" s="410">
        <v>30134</v>
      </c>
      <c r="P216" s="479">
        <v>1.2015151515151514</v>
      </c>
      <c r="Q216" s="411">
        <v>494</v>
      </c>
    </row>
    <row r="217" spans="1:17" ht="14.4" customHeight="1" x14ac:dyDescent="0.3">
      <c r="A217" s="406" t="s">
        <v>766</v>
      </c>
      <c r="B217" s="407" t="s">
        <v>616</v>
      </c>
      <c r="C217" s="407" t="s">
        <v>617</v>
      </c>
      <c r="D217" s="407" t="s">
        <v>767</v>
      </c>
      <c r="E217" s="407" t="s">
        <v>768</v>
      </c>
      <c r="F217" s="410"/>
      <c r="G217" s="410"/>
      <c r="H217" s="410"/>
      <c r="I217" s="410"/>
      <c r="J217" s="410">
        <v>1</v>
      </c>
      <c r="K217" s="410">
        <v>6211</v>
      </c>
      <c r="L217" s="410"/>
      <c r="M217" s="410">
        <v>6211</v>
      </c>
      <c r="N217" s="410"/>
      <c r="O217" s="410"/>
      <c r="P217" s="479"/>
      <c r="Q217" s="411"/>
    </row>
    <row r="218" spans="1:17" ht="14.4" customHeight="1" x14ac:dyDescent="0.3">
      <c r="A218" s="406" t="s">
        <v>766</v>
      </c>
      <c r="B218" s="407" t="s">
        <v>616</v>
      </c>
      <c r="C218" s="407" t="s">
        <v>617</v>
      </c>
      <c r="D218" s="407" t="s">
        <v>660</v>
      </c>
      <c r="E218" s="407" t="s">
        <v>661</v>
      </c>
      <c r="F218" s="410">
        <v>408</v>
      </c>
      <c r="G218" s="410">
        <v>141984</v>
      </c>
      <c r="H218" s="410">
        <v>1</v>
      </c>
      <c r="I218" s="410">
        <v>348</v>
      </c>
      <c r="J218" s="410">
        <v>413</v>
      </c>
      <c r="K218" s="410">
        <v>147028</v>
      </c>
      <c r="L218" s="410">
        <v>1.0355251295920667</v>
      </c>
      <c r="M218" s="410">
        <v>356</v>
      </c>
      <c r="N218" s="410">
        <v>460</v>
      </c>
      <c r="O218" s="410">
        <v>170200</v>
      </c>
      <c r="P218" s="479">
        <v>1.1987266170836151</v>
      </c>
      <c r="Q218" s="411">
        <v>370</v>
      </c>
    </row>
    <row r="219" spans="1:17" ht="14.4" customHeight="1" x14ac:dyDescent="0.3">
      <c r="A219" s="406" t="s">
        <v>766</v>
      </c>
      <c r="B219" s="407" t="s">
        <v>616</v>
      </c>
      <c r="C219" s="407" t="s">
        <v>617</v>
      </c>
      <c r="D219" s="407" t="s">
        <v>666</v>
      </c>
      <c r="E219" s="407" t="s">
        <v>667</v>
      </c>
      <c r="F219" s="410">
        <v>46</v>
      </c>
      <c r="G219" s="410">
        <v>5290</v>
      </c>
      <c r="H219" s="410">
        <v>1</v>
      </c>
      <c r="I219" s="410">
        <v>115</v>
      </c>
      <c r="J219" s="410">
        <v>15</v>
      </c>
      <c r="K219" s="410">
        <v>1755</v>
      </c>
      <c r="L219" s="410">
        <v>0.33175803402646503</v>
      </c>
      <c r="M219" s="410">
        <v>117</v>
      </c>
      <c r="N219" s="410">
        <v>37</v>
      </c>
      <c r="O219" s="410">
        <v>4625</v>
      </c>
      <c r="P219" s="479">
        <v>0.87429111531190928</v>
      </c>
      <c r="Q219" s="411">
        <v>125</v>
      </c>
    </row>
    <row r="220" spans="1:17" ht="14.4" customHeight="1" x14ac:dyDescent="0.3">
      <c r="A220" s="406" t="s">
        <v>766</v>
      </c>
      <c r="B220" s="407" t="s">
        <v>616</v>
      </c>
      <c r="C220" s="407" t="s">
        <v>617</v>
      </c>
      <c r="D220" s="407" t="s">
        <v>668</v>
      </c>
      <c r="E220" s="407" t="s">
        <v>669</v>
      </c>
      <c r="F220" s="410">
        <v>6</v>
      </c>
      <c r="G220" s="410">
        <v>2742</v>
      </c>
      <c r="H220" s="410">
        <v>1</v>
      </c>
      <c r="I220" s="410">
        <v>457</v>
      </c>
      <c r="J220" s="410">
        <v>2</v>
      </c>
      <c r="K220" s="410">
        <v>926</v>
      </c>
      <c r="L220" s="410">
        <v>0.33770970094821301</v>
      </c>
      <c r="M220" s="410">
        <v>463</v>
      </c>
      <c r="N220" s="410">
        <v>2</v>
      </c>
      <c r="O220" s="410">
        <v>990</v>
      </c>
      <c r="P220" s="479">
        <v>0.3610503282275711</v>
      </c>
      <c r="Q220" s="411">
        <v>495</v>
      </c>
    </row>
    <row r="221" spans="1:17" ht="14.4" customHeight="1" x14ac:dyDescent="0.3">
      <c r="A221" s="406" t="s">
        <v>766</v>
      </c>
      <c r="B221" s="407" t="s">
        <v>616</v>
      </c>
      <c r="C221" s="407" t="s">
        <v>617</v>
      </c>
      <c r="D221" s="407" t="s">
        <v>672</v>
      </c>
      <c r="E221" s="407" t="s">
        <v>673</v>
      </c>
      <c r="F221" s="410">
        <v>2</v>
      </c>
      <c r="G221" s="410">
        <v>858</v>
      </c>
      <c r="H221" s="410">
        <v>1</v>
      </c>
      <c r="I221" s="410">
        <v>429</v>
      </c>
      <c r="J221" s="410">
        <v>2</v>
      </c>
      <c r="K221" s="410">
        <v>874</v>
      </c>
      <c r="L221" s="410">
        <v>1.0186480186480187</v>
      </c>
      <c r="M221" s="410">
        <v>437</v>
      </c>
      <c r="N221" s="410">
        <v>3</v>
      </c>
      <c r="O221" s="410">
        <v>1368</v>
      </c>
      <c r="P221" s="479">
        <v>1.5944055944055944</v>
      </c>
      <c r="Q221" s="411">
        <v>456</v>
      </c>
    </row>
    <row r="222" spans="1:17" ht="14.4" customHeight="1" x14ac:dyDescent="0.3">
      <c r="A222" s="406" t="s">
        <v>766</v>
      </c>
      <c r="B222" s="407" t="s">
        <v>616</v>
      </c>
      <c r="C222" s="407" t="s">
        <v>617</v>
      </c>
      <c r="D222" s="407" t="s">
        <v>674</v>
      </c>
      <c r="E222" s="407" t="s">
        <v>675</v>
      </c>
      <c r="F222" s="410">
        <v>368</v>
      </c>
      <c r="G222" s="410">
        <v>19504</v>
      </c>
      <c r="H222" s="410">
        <v>1</v>
      </c>
      <c r="I222" s="410">
        <v>53</v>
      </c>
      <c r="J222" s="410">
        <v>336</v>
      </c>
      <c r="K222" s="410">
        <v>18144</v>
      </c>
      <c r="L222" s="410">
        <v>0.93027071369975389</v>
      </c>
      <c r="M222" s="410">
        <v>54</v>
      </c>
      <c r="N222" s="410">
        <v>314</v>
      </c>
      <c r="O222" s="410">
        <v>18212</v>
      </c>
      <c r="P222" s="479">
        <v>0.93375717801476621</v>
      </c>
      <c r="Q222" s="411">
        <v>58</v>
      </c>
    </row>
    <row r="223" spans="1:17" ht="14.4" customHeight="1" x14ac:dyDescent="0.3">
      <c r="A223" s="406" t="s">
        <v>766</v>
      </c>
      <c r="B223" s="407" t="s">
        <v>616</v>
      </c>
      <c r="C223" s="407" t="s">
        <v>617</v>
      </c>
      <c r="D223" s="407" t="s">
        <v>678</v>
      </c>
      <c r="E223" s="407" t="s">
        <v>679</v>
      </c>
      <c r="F223" s="410">
        <v>1203</v>
      </c>
      <c r="G223" s="410">
        <v>198495</v>
      </c>
      <c r="H223" s="410">
        <v>1</v>
      </c>
      <c r="I223" s="410">
        <v>165</v>
      </c>
      <c r="J223" s="410">
        <v>1313</v>
      </c>
      <c r="K223" s="410">
        <v>221897</v>
      </c>
      <c r="L223" s="410">
        <v>1.117897176251291</v>
      </c>
      <c r="M223" s="410">
        <v>169</v>
      </c>
      <c r="N223" s="410">
        <v>1816</v>
      </c>
      <c r="O223" s="410">
        <v>317800</v>
      </c>
      <c r="P223" s="479">
        <v>1.6010478853371621</v>
      </c>
      <c r="Q223" s="411">
        <v>175</v>
      </c>
    </row>
    <row r="224" spans="1:17" ht="14.4" customHeight="1" x14ac:dyDescent="0.3">
      <c r="A224" s="406" t="s">
        <v>766</v>
      </c>
      <c r="B224" s="407" t="s">
        <v>616</v>
      </c>
      <c r="C224" s="407" t="s">
        <v>617</v>
      </c>
      <c r="D224" s="407" t="s">
        <v>680</v>
      </c>
      <c r="E224" s="407" t="s">
        <v>681</v>
      </c>
      <c r="F224" s="410">
        <v>5</v>
      </c>
      <c r="G224" s="410">
        <v>395</v>
      </c>
      <c r="H224" s="410">
        <v>1</v>
      </c>
      <c r="I224" s="410">
        <v>79</v>
      </c>
      <c r="J224" s="410">
        <v>21</v>
      </c>
      <c r="K224" s="410">
        <v>1701</v>
      </c>
      <c r="L224" s="410">
        <v>4.3063291139240505</v>
      </c>
      <c r="M224" s="410">
        <v>81</v>
      </c>
      <c r="N224" s="410">
        <v>16</v>
      </c>
      <c r="O224" s="410">
        <v>1360</v>
      </c>
      <c r="P224" s="479">
        <v>3.4430379746835444</v>
      </c>
      <c r="Q224" s="411">
        <v>85</v>
      </c>
    </row>
    <row r="225" spans="1:17" ht="14.4" customHeight="1" x14ac:dyDescent="0.3">
      <c r="A225" s="406" t="s">
        <v>766</v>
      </c>
      <c r="B225" s="407" t="s">
        <v>616</v>
      </c>
      <c r="C225" s="407" t="s">
        <v>617</v>
      </c>
      <c r="D225" s="407" t="s">
        <v>682</v>
      </c>
      <c r="E225" s="407" t="s">
        <v>683</v>
      </c>
      <c r="F225" s="410">
        <v>1</v>
      </c>
      <c r="G225" s="410">
        <v>160</v>
      </c>
      <c r="H225" s="410">
        <v>1</v>
      </c>
      <c r="I225" s="410">
        <v>160</v>
      </c>
      <c r="J225" s="410"/>
      <c r="K225" s="410"/>
      <c r="L225" s="410"/>
      <c r="M225" s="410"/>
      <c r="N225" s="410">
        <v>2</v>
      </c>
      <c r="O225" s="410">
        <v>338</v>
      </c>
      <c r="P225" s="479">
        <v>2.1124999999999998</v>
      </c>
      <c r="Q225" s="411">
        <v>169</v>
      </c>
    </row>
    <row r="226" spans="1:17" ht="14.4" customHeight="1" x14ac:dyDescent="0.3">
      <c r="A226" s="406" t="s">
        <v>766</v>
      </c>
      <c r="B226" s="407" t="s">
        <v>616</v>
      </c>
      <c r="C226" s="407" t="s">
        <v>617</v>
      </c>
      <c r="D226" s="407" t="s">
        <v>692</v>
      </c>
      <c r="E226" s="407" t="s">
        <v>693</v>
      </c>
      <c r="F226" s="410">
        <v>1</v>
      </c>
      <c r="G226" s="410">
        <v>243</v>
      </c>
      <c r="H226" s="410">
        <v>1</v>
      </c>
      <c r="I226" s="410">
        <v>243</v>
      </c>
      <c r="J226" s="410">
        <v>9</v>
      </c>
      <c r="K226" s="410">
        <v>2223</v>
      </c>
      <c r="L226" s="410">
        <v>9.1481481481481488</v>
      </c>
      <c r="M226" s="410">
        <v>247</v>
      </c>
      <c r="N226" s="410">
        <v>7</v>
      </c>
      <c r="O226" s="410">
        <v>1841</v>
      </c>
      <c r="P226" s="479">
        <v>7.576131687242798</v>
      </c>
      <c r="Q226" s="411">
        <v>263</v>
      </c>
    </row>
    <row r="227" spans="1:17" ht="14.4" customHeight="1" x14ac:dyDescent="0.3">
      <c r="A227" s="406" t="s">
        <v>766</v>
      </c>
      <c r="B227" s="407" t="s">
        <v>616</v>
      </c>
      <c r="C227" s="407" t="s">
        <v>617</v>
      </c>
      <c r="D227" s="407" t="s">
        <v>694</v>
      </c>
      <c r="E227" s="407" t="s">
        <v>695</v>
      </c>
      <c r="F227" s="410"/>
      <c r="G227" s="410"/>
      <c r="H227" s="410"/>
      <c r="I227" s="410"/>
      <c r="J227" s="410">
        <v>3</v>
      </c>
      <c r="K227" s="410">
        <v>6036</v>
      </c>
      <c r="L227" s="410"/>
      <c r="M227" s="410">
        <v>2012</v>
      </c>
      <c r="N227" s="410">
        <v>4</v>
      </c>
      <c r="O227" s="410">
        <v>8520</v>
      </c>
      <c r="P227" s="479"/>
      <c r="Q227" s="411">
        <v>2130</v>
      </c>
    </row>
    <row r="228" spans="1:17" ht="14.4" customHeight="1" x14ac:dyDescent="0.3">
      <c r="A228" s="406" t="s">
        <v>766</v>
      </c>
      <c r="B228" s="407" t="s">
        <v>616</v>
      </c>
      <c r="C228" s="407" t="s">
        <v>617</v>
      </c>
      <c r="D228" s="407" t="s">
        <v>757</v>
      </c>
      <c r="E228" s="407" t="s">
        <v>758</v>
      </c>
      <c r="F228" s="410">
        <v>5</v>
      </c>
      <c r="G228" s="410">
        <v>1115</v>
      </c>
      <c r="H228" s="410">
        <v>1</v>
      </c>
      <c r="I228" s="410">
        <v>223</v>
      </c>
      <c r="J228" s="410">
        <v>2</v>
      </c>
      <c r="K228" s="410">
        <v>452</v>
      </c>
      <c r="L228" s="410">
        <v>0.40538116591928253</v>
      </c>
      <c r="M228" s="410">
        <v>226</v>
      </c>
      <c r="N228" s="410">
        <v>1</v>
      </c>
      <c r="O228" s="410">
        <v>242</v>
      </c>
      <c r="P228" s="479">
        <v>0.21704035874439462</v>
      </c>
      <c r="Q228" s="411">
        <v>242</v>
      </c>
    </row>
    <row r="229" spans="1:17" ht="14.4" customHeight="1" x14ac:dyDescent="0.3">
      <c r="A229" s="406" t="s">
        <v>766</v>
      </c>
      <c r="B229" s="407" t="s">
        <v>616</v>
      </c>
      <c r="C229" s="407" t="s">
        <v>617</v>
      </c>
      <c r="D229" s="407" t="s">
        <v>696</v>
      </c>
      <c r="E229" s="407" t="s">
        <v>697</v>
      </c>
      <c r="F229" s="410"/>
      <c r="G229" s="410"/>
      <c r="H229" s="410"/>
      <c r="I229" s="410"/>
      <c r="J229" s="410">
        <v>2</v>
      </c>
      <c r="K229" s="410">
        <v>836</v>
      </c>
      <c r="L229" s="410"/>
      <c r="M229" s="410">
        <v>418</v>
      </c>
      <c r="N229" s="410"/>
      <c r="O229" s="410"/>
      <c r="P229" s="479"/>
      <c r="Q229" s="411"/>
    </row>
    <row r="230" spans="1:17" ht="14.4" customHeight="1" x14ac:dyDescent="0.3">
      <c r="A230" s="406" t="s">
        <v>766</v>
      </c>
      <c r="B230" s="407" t="s">
        <v>616</v>
      </c>
      <c r="C230" s="407" t="s">
        <v>617</v>
      </c>
      <c r="D230" s="407" t="s">
        <v>707</v>
      </c>
      <c r="E230" s="407" t="s">
        <v>708</v>
      </c>
      <c r="F230" s="410"/>
      <c r="G230" s="410"/>
      <c r="H230" s="410"/>
      <c r="I230" s="410"/>
      <c r="J230" s="410">
        <v>2</v>
      </c>
      <c r="K230" s="410">
        <v>612</v>
      </c>
      <c r="L230" s="410"/>
      <c r="M230" s="410">
        <v>306</v>
      </c>
      <c r="N230" s="410"/>
      <c r="O230" s="410"/>
      <c r="P230" s="479"/>
      <c r="Q230" s="411"/>
    </row>
    <row r="231" spans="1:17" ht="14.4" customHeight="1" x14ac:dyDescent="0.3">
      <c r="A231" s="406" t="s">
        <v>769</v>
      </c>
      <c r="B231" s="407" t="s">
        <v>616</v>
      </c>
      <c r="C231" s="407" t="s">
        <v>617</v>
      </c>
      <c r="D231" s="407" t="s">
        <v>764</v>
      </c>
      <c r="E231" s="407" t="s">
        <v>765</v>
      </c>
      <c r="F231" s="410"/>
      <c r="G231" s="410"/>
      <c r="H231" s="410"/>
      <c r="I231" s="410"/>
      <c r="J231" s="410"/>
      <c r="K231" s="410"/>
      <c r="L231" s="410"/>
      <c r="M231" s="410"/>
      <c r="N231" s="410">
        <v>1</v>
      </c>
      <c r="O231" s="410">
        <v>2226</v>
      </c>
      <c r="P231" s="479"/>
      <c r="Q231" s="411">
        <v>2226</v>
      </c>
    </row>
    <row r="232" spans="1:17" ht="14.4" customHeight="1" x14ac:dyDescent="0.3">
      <c r="A232" s="406" t="s">
        <v>769</v>
      </c>
      <c r="B232" s="407" t="s">
        <v>616</v>
      </c>
      <c r="C232" s="407" t="s">
        <v>617</v>
      </c>
      <c r="D232" s="407" t="s">
        <v>620</v>
      </c>
      <c r="E232" s="407" t="s">
        <v>621</v>
      </c>
      <c r="F232" s="410">
        <v>6</v>
      </c>
      <c r="G232" s="410">
        <v>318</v>
      </c>
      <c r="H232" s="410">
        <v>1</v>
      </c>
      <c r="I232" s="410">
        <v>53</v>
      </c>
      <c r="J232" s="410"/>
      <c r="K232" s="410"/>
      <c r="L232" s="410"/>
      <c r="M232" s="410"/>
      <c r="N232" s="410">
        <v>4</v>
      </c>
      <c r="O232" s="410">
        <v>232</v>
      </c>
      <c r="P232" s="479">
        <v>0.72955974842767291</v>
      </c>
      <c r="Q232" s="411">
        <v>58</v>
      </c>
    </row>
    <row r="233" spans="1:17" ht="14.4" customHeight="1" x14ac:dyDescent="0.3">
      <c r="A233" s="406" t="s">
        <v>769</v>
      </c>
      <c r="B233" s="407" t="s">
        <v>616</v>
      </c>
      <c r="C233" s="407" t="s">
        <v>617</v>
      </c>
      <c r="D233" s="407" t="s">
        <v>622</v>
      </c>
      <c r="E233" s="407" t="s">
        <v>623</v>
      </c>
      <c r="F233" s="410"/>
      <c r="G233" s="410"/>
      <c r="H233" s="410"/>
      <c r="I233" s="410"/>
      <c r="J233" s="410">
        <v>10</v>
      </c>
      <c r="K233" s="410">
        <v>1230</v>
      </c>
      <c r="L233" s="410"/>
      <c r="M233" s="410">
        <v>123</v>
      </c>
      <c r="N233" s="410">
        <v>6</v>
      </c>
      <c r="O233" s="410">
        <v>786</v>
      </c>
      <c r="P233" s="479"/>
      <c r="Q233" s="411">
        <v>131</v>
      </c>
    </row>
    <row r="234" spans="1:17" ht="14.4" customHeight="1" x14ac:dyDescent="0.3">
      <c r="A234" s="406" t="s">
        <v>769</v>
      </c>
      <c r="B234" s="407" t="s">
        <v>616</v>
      </c>
      <c r="C234" s="407" t="s">
        <v>617</v>
      </c>
      <c r="D234" s="407" t="s">
        <v>628</v>
      </c>
      <c r="E234" s="407" t="s">
        <v>629</v>
      </c>
      <c r="F234" s="410"/>
      <c r="G234" s="410"/>
      <c r="H234" s="410"/>
      <c r="I234" s="410"/>
      <c r="J234" s="410"/>
      <c r="K234" s="410"/>
      <c r="L234" s="410"/>
      <c r="M234" s="410"/>
      <c r="N234" s="410">
        <v>1</v>
      </c>
      <c r="O234" s="410">
        <v>407</v>
      </c>
      <c r="P234" s="479"/>
      <c r="Q234" s="411">
        <v>407</v>
      </c>
    </row>
    <row r="235" spans="1:17" ht="14.4" customHeight="1" x14ac:dyDescent="0.3">
      <c r="A235" s="406" t="s">
        <v>769</v>
      </c>
      <c r="B235" s="407" t="s">
        <v>616</v>
      </c>
      <c r="C235" s="407" t="s">
        <v>617</v>
      </c>
      <c r="D235" s="407" t="s">
        <v>630</v>
      </c>
      <c r="E235" s="407" t="s">
        <v>631</v>
      </c>
      <c r="F235" s="410"/>
      <c r="G235" s="410"/>
      <c r="H235" s="410"/>
      <c r="I235" s="410"/>
      <c r="J235" s="410">
        <v>1</v>
      </c>
      <c r="K235" s="410">
        <v>172</v>
      </c>
      <c r="L235" s="410"/>
      <c r="M235" s="410">
        <v>172</v>
      </c>
      <c r="N235" s="410"/>
      <c r="O235" s="410"/>
      <c r="P235" s="479"/>
      <c r="Q235" s="411"/>
    </row>
    <row r="236" spans="1:17" ht="14.4" customHeight="1" x14ac:dyDescent="0.3">
      <c r="A236" s="406" t="s">
        <v>769</v>
      </c>
      <c r="B236" s="407" t="s">
        <v>616</v>
      </c>
      <c r="C236" s="407" t="s">
        <v>617</v>
      </c>
      <c r="D236" s="407" t="s">
        <v>632</v>
      </c>
      <c r="E236" s="407" t="s">
        <v>633</v>
      </c>
      <c r="F236" s="410"/>
      <c r="G236" s="410"/>
      <c r="H236" s="410"/>
      <c r="I236" s="410"/>
      <c r="J236" s="410">
        <v>1</v>
      </c>
      <c r="K236" s="410">
        <v>533</v>
      </c>
      <c r="L236" s="410"/>
      <c r="M236" s="410">
        <v>533</v>
      </c>
      <c r="N236" s="410"/>
      <c r="O236" s="410"/>
      <c r="P236" s="479"/>
      <c r="Q236" s="411"/>
    </row>
    <row r="237" spans="1:17" ht="14.4" customHeight="1" x14ac:dyDescent="0.3">
      <c r="A237" s="406" t="s">
        <v>769</v>
      </c>
      <c r="B237" s="407" t="s">
        <v>616</v>
      </c>
      <c r="C237" s="407" t="s">
        <v>617</v>
      </c>
      <c r="D237" s="407" t="s">
        <v>638</v>
      </c>
      <c r="E237" s="407" t="s">
        <v>639</v>
      </c>
      <c r="F237" s="410">
        <v>8</v>
      </c>
      <c r="G237" s="410">
        <v>2704</v>
      </c>
      <c r="H237" s="410">
        <v>1</v>
      </c>
      <c r="I237" s="410">
        <v>338</v>
      </c>
      <c r="J237" s="410">
        <v>8</v>
      </c>
      <c r="K237" s="410">
        <v>2728</v>
      </c>
      <c r="L237" s="410">
        <v>1.0088757396449703</v>
      </c>
      <c r="M237" s="410">
        <v>341</v>
      </c>
      <c r="N237" s="410">
        <v>11</v>
      </c>
      <c r="O237" s="410">
        <v>3839</v>
      </c>
      <c r="P237" s="479">
        <v>1.4197485207100591</v>
      </c>
      <c r="Q237" s="411">
        <v>349</v>
      </c>
    </row>
    <row r="238" spans="1:17" ht="14.4" customHeight="1" x14ac:dyDescent="0.3">
      <c r="A238" s="406" t="s">
        <v>769</v>
      </c>
      <c r="B238" s="407" t="s">
        <v>616</v>
      </c>
      <c r="C238" s="407" t="s">
        <v>617</v>
      </c>
      <c r="D238" s="407" t="s">
        <v>753</v>
      </c>
      <c r="E238" s="407" t="s">
        <v>754</v>
      </c>
      <c r="F238" s="410"/>
      <c r="G238" s="410"/>
      <c r="H238" s="410"/>
      <c r="I238" s="410"/>
      <c r="J238" s="410"/>
      <c r="K238" s="410"/>
      <c r="L238" s="410"/>
      <c r="M238" s="410"/>
      <c r="N238" s="410">
        <v>1</v>
      </c>
      <c r="O238" s="410">
        <v>117</v>
      </c>
      <c r="P238" s="479"/>
      <c r="Q238" s="411">
        <v>117</v>
      </c>
    </row>
    <row r="239" spans="1:17" ht="14.4" customHeight="1" x14ac:dyDescent="0.3">
      <c r="A239" s="406" t="s">
        <v>769</v>
      </c>
      <c r="B239" s="407" t="s">
        <v>616</v>
      </c>
      <c r="C239" s="407" t="s">
        <v>617</v>
      </c>
      <c r="D239" s="407" t="s">
        <v>648</v>
      </c>
      <c r="E239" s="407" t="s">
        <v>649</v>
      </c>
      <c r="F239" s="410"/>
      <c r="G239" s="410"/>
      <c r="H239" s="410"/>
      <c r="I239" s="410"/>
      <c r="J239" s="410"/>
      <c r="K239" s="410"/>
      <c r="L239" s="410"/>
      <c r="M239" s="410"/>
      <c r="N239" s="410">
        <v>1</v>
      </c>
      <c r="O239" s="410">
        <v>38</v>
      </c>
      <c r="P239" s="479"/>
      <c r="Q239" s="411">
        <v>38</v>
      </c>
    </row>
    <row r="240" spans="1:17" ht="14.4" customHeight="1" x14ac:dyDescent="0.3">
      <c r="A240" s="406" t="s">
        <v>769</v>
      </c>
      <c r="B240" s="407" t="s">
        <v>616</v>
      </c>
      <c r="C240" s="407" t="s">
        <v>617</v>
      </c>
      <c r="D240" s="407" t="s">
        <v>656</v>
      </c>
      <c r="E240" s="407" t="s">
        <v>657</v>
      </c>
      <c r="F240" s="410">
        <v>1</v>
      </c>
      <c r="G240" s="410">
        <v>281</v>
      </c>
      <c r="H240" s="410">
        <v>1</v>
      </c>
      <c r="I240" s="410">
        <v>281</v>
      </c>
      <c r="J240" s="410">
        <v>3</v>
      </c>
      <c r="K240" s="410">
        <v>855</v>
      </c>
      <c r="L240" s="410">
        <v>3.0427046263345194</v>
      </c>
      <c r="M240" s="410">
        <v>285</v>
      </c>
      <c r="N240" s="410">
        <v>3</v>
      </c>
      <c r="O240" s="410">
        <v>912</v>
      </c>
      <c r="P240" s="479">
        <v>3.2455516014234878</v>
      </c>
      <c r="Q240" s="411">
        <v>304</v>
      </c>
    </row>
    <row r="241" spans="1:17" ht="14.4" customHeight="1" x14ac:dyDescent="0.3">
      <c r="A241" s="406" t="s">
        <v>769</v>
      </c>
      <c r="B241" s="407" t="s">
        <v>616</v>
      </c>
      <c r="C241" s="407" t="s">
        <v>617</v>
      </c>
      <c r="D241" s="407" t="s">
        <v>761</v>
      </c>
      <c r="E241" s="407" t="s">
        <v>762</v>
      </c>
      <c r="F241" s="410"/>
      <c r="G241" s="410"/>
      <c r="H241" s="410"/>
      <c r="I241" s="410"/>
      <c r="J241" s="410"/>
      <c r="K241" s="410"/>
      <c r="L241" s="410"/>
      <c r="M241" s="410"/>
      <c r="N241" s="410">
        <v>1</v>
      </c>
      <c r="O241" s="410">
        <v>3707</v>
      </c>
      <c r="P241" s="479"/>
      <c r="Q241" s="411">
        <v>3707</v>
      </c>
    </row>
    <row r="242" spans="1:17" ht="14.4" customHeight="1" x14ac:dyDescent="0.3">
      <c r="A242" s="406" t="s">
        <v>769</v>
      </c>
      <c r="B242" s="407" t="s">
        <v>616</v>
      </c>
      <c r="C242" s="407" t="s">
        <v>617</v>
      </c>
      <c r="D242" s="407" t="s">
        <v>658</v>
      </c>
      <c r="E242" s="407" t="s">
        <v>659</v>
      </c>
      <c r="F242" s="410">
        <v>2</v>
      </c>
      <c r="G242" s="410">
        <v>912</v>
      </c>
      <c r="H242" s="410">
        <v>1</v>
      </c>
      <c r="I242" s="410">
        <v>456</v>
      </c>
      <c r="J242" s="410">
        <v>3</v>
      </c>
      <c r="K242" s="410">
        <v>1386</v>
      </c>
      <c r="L242" s="410">
        <v>1.5197368421052631</v>
      </c>
      <c r="M242" s="410">
        <v>462</v>
      </c>
      <c r="N242" s="410">
        <v>2</v>
      </c>
      <c r="O242" s="410">
        <v>988</v>
      </c>
      <c r="P242" s="479">
        <v>1.0833333333333333</v>
      </c>
      <c r="Q242" s="411">
        <v>494</v>
      </c>
    </row>
    <row r="243" spans="1:17" ht="14.4" customHeight="1" x14ac:dyDescent="0.3">
      <c r="A243" s="406" t="s">
        <v>769</v>
      </c>
      <c r="B243" s="407" t="s">
        <v>616</v>
      </c>
      <c r="C243" s="407" t="s">
        <v>617</v>
      </c>
      <c r="D243" s="407" t="s">
        <v>660</v>
      </c>
      <c r="E243" s="407" t="s">
        <v>661</v>
      </c>
      <c r="F243" s="410">
        <v>3</v>
      </c>
      <c r="G243" s="410">
        <v>1044</v>
      </c>
      <c r="H243" s="410">
        <v>1</v>
      </c>
      <c r="I243" s="410">
        <v>348</v>
      </c>
      <c r="J243" s="410">
        <v>7</v>
      </c>
      <c r="K243" s="410">
        <v>2492</v>
      </c>
      <c r="L243" s="410">
        <v>2.3869731800766285</v>
      </c>
      <c r="M243" s="410">
        <v>356</v>
      </c>
      <c r="N243" s="410">
        <v>5</v>
      </c>
      <c r="O243" s="410">
        <v>1850</v>
      </c>
      <c r="P243" s="479">
        <v>1.7720306513409962</v>
      </c>
      <c r="Q243" s="411">
        <v>370</v>
      </c>
    </row>
    <row r="244" spans="1:17" ht="14.4" customHeight="1" x14ac:dyDescent="0.3">
      <c r="A244" s="406" t="s">
        <v>769</v>
      </c>
      <c r="B244" s="407" t="s">
        <v>616</v>
      </c>
      <c r="C244" s="407" t="s">
        <v>617</v>
      </c>
      <c r="D244" s="407" t="s">
        <v>668</v>
      </c>
      <c r="E244" s="407" t="s">
        <v>669</v>
      </c>
      <c r="F244" s="410"/>
      <c r="G244" s="410"/>
      <c r="H244" s="410"/>
      <c r="I244" s="410"/>
      <c r="J244" s="410"/>
      <c r="K244" s="410"/>
      <c r="L244" s="410"/>
      <c r="M244" s="410"/>
      <c r="N244" s="410">
        <v>1</v>
      </c>
      <c r="O244" s="410">
        <v>495</v>
      </c>
      <c r="P244" s="479"/>
      <c r="Q244" s="411">
        <v>495</v>
      </c>
    </row>
    <row r="245" spans="1:17" ht="14.4" customHeight="1" x14ac:dyDescent="0.3">
      <c r="A245" s="406" t="s">
        <v>769</v>
      </c>
      <c r="B245" s="407" t="s">
        <v>616</v>
      </c>
      <c r="C245" s="407" t="s">
        <v>617</v>
      </c>
      <c r="D245" s="407" t="s">
        <v>672</v>
      </c>
      <c r="E245" s="407" t="s">
        <v>673</v>
      </c>
      <c r="F245" s="410"/>
      <c r="G245" s="410"/>
      <c r="H245" s="410"/>
      <c r="I245" s="410"/>
      <c r="J245" s="410">
        <v>1</v>
      </c>
      <c r="K245" s="410">
        <v>437</v>
      </c>
      <c r="L245" s="410"/>
      <c r="M245" s="410">
        <v>437</v>
      </c>
      <c r="N245" s="410"/>
      <c r="O245" s="410"/>
      <c r="P245" s="479"/>
      <c r="Q245" s="411"/>
    </row>
    <row r="246" spans="1:17" ht="14.4" customHeight="1" x14ac:dyDescent="0.3">
      <c r="A246" s="406" t="s">
        <v>769</v>
      </c>
      <c r="B246" s="407" t="s">
        <v>616</v>
      </c>
      <c r="C246" s="407" t="s">
        <v>617</v>
      </c>
      <c r="D246" s="407" t="s">
        <v>674</v>
      </c>
      <c r="E246" s="407" t="s">
        <v>675</v>
      </c>
      <c r="F246" s="410"/>
      <c r="G246" s="410"/>
      <c r="H246" s="410"/>
      <c r="I246" s="410"/>
      <c r="J246" s="410">
        <v>2</v>
      </c>
      <c r="K246" s="410">
        <v>108</v>
      </c>
      <c r="L246" s="410"/>
      <c r="M246" s="410">
        <v>54</v>
      </c>
      <c r="N246" s="410"/>
      <c r="O246" s="410"/>
      <c r="P246" s="479"/>
      <c r="Q246" s="411"/>
    </row>
    <row r="247" spans="1:17" ht="14.4" customHeight="1" x14ac:dyDescent="0.3">
      <c r="A247" s="406" t="s">
        <v>769</v>
      </c>
      <c r="B247" s="407" t="s">
        <v>616</v>
      </c>
      <c r="C247" s="407" t="s">
        <v>617</v>
      </c>
      <c r="D247" s="407" t="s">
        <v>678</v>
      </c>
      <c r="E247" s="407" t="s">
        <v>679</v>
      </c>
      <c r="F247" s="410">
        <v>1</v>
      </c>
      <c r="G247" s="410">
        <v>165</v>
      </c>
      <c r="H247" s="410">
        <v>1</v>
      </c>
      <c r="I247" s="410">
        <v>165</v>
      </c>
      <c r="J247" s="410">
        <v>23</v>
      </c>
      <c r="K247" s="410">
        <v>3887</v>
      </c>
      <c r="L247" s="410">
        <v>23.557575757575759</v>
      </c>
      <c r="M247" s="410">
        <v>169</v>
      </c>
      <c r="N247" s="410">
        <v>49</v>
      </c>
      <c r="O247" s="410">
        <v>8575</v>
      </c>
      <c r="P247" s="479">
        <v>51.969696969696969</v>
      </c>
      <c r="Q247" s="411">
        <v>175</v>
      </c>
    </row>
    <row r="248" spans="1:17" ht="14.4" customHeight="1" x14ac:dyDescent="0.3">
      <c r="A248" s="406" t="s">
        <v>769</v>
      </c>
      <c r="B248" s="407" t="s">
        <v>616</v>
      </c>
      <c r="C248" s="407" t="s">
        <v>617</v>
      </c>
      <c r="D248" s="407" t="s">
        <v>757</v>
      </c>
      <c r="E248" s="407" t="s">
        <v>758</v>
      </c>
      <c r="F248" s="410"/>
      <c r="G248" s="410"/>
      <c r="H248" s="410"/>
      <c r="I248" s="410"/>
      <c r="J248" s="410"/>
      <c r="K248" s="410"/>
      <c r="L248" s="410"/>
      <c r="M248" s="410"/>
      <c r="N248" s="410">
        <v>1</v>
      </c>
      <c r="O248" s="410">
        <v>242</v>
      </c>
      <c r="P248" s="479"/>
      <c r="Q248" s="411">
        <v>242</v>
      </c>
    </row>
    <row r="249" spans="1:17" ht="14.4" customHeight="1" x14ac:dyDescent="0.3">
      <c r="A249" s="406" t="s">
        <v>769</v>
      </c>
      <c r="B249" s="407" t="s">
        <v>616</v>
      </c>
      <c r="C249" s="407" t="s">
        <v>617</v>
      </c>
      <c r="D249" s="407" t="s">
        <v>696</v>
      </c>
      <c r="E249" s="407" t="s">
        <v>697</v>
      </c>
      <c r="F249" s="410"/>
      <c r="G249" s="410"/>
      <c r="H249" s="410"/>
      <c r="I249" s="410"/>
      <c r="J249" s="410"/>
      <c r="K249" s="410"/>
      <c r="L249" s="410"/>
      <c r="M249" s="410"/>
      <c r="N249" s="410">
        <v>1</v>
      </c>
      <c r="O249" s="410">
        <v>423</v>
      </c>
      <c r="P249" s="479"/>
      <c r="Q249" s="411">
        <v>423</v>
      </c>
    </row>
    <row r="250" spans="1:17" ht="14.4" customHeight="1" x14ac:dyDescent="0.3">
      <c r="A250" s="406" t="s">
        <v>770</v>
      </c>
      <c r="B250" s="407" t="s">
        <v>616</v>
      </c>
      <c r="C250" s="407" t="s">
        <v>617</v>
      </c>
      <c r="D250" s="407" t="s">
        <v>620</v>
      </c>
      <c r="E250" s="407" t="s">
        <v>621</v>
      </c>
      <c r="F250" s="410">
        <v>112</v>
      </c>
      <c r="G250" s="410">
        <v>5936</v>
      </c>
      <c r="H250" s="410">
        <v>1</v>
      </c>
      <c r="I250" s="410">
        <v>53</v>
      </c>
      <c r="J250" s="410">
        <v>78</v>
      </c>
      <c r="K250" s="410">
        <v>4212</v>
      </c>
      <c r="L250" s="410">
        <v>0.70956873315363878</v>
      </c>
      <c r="M250" s="410">
        <v>54</v>
      </c>
      <c r="N250" s="410">
        <v>116</v>
      </c>
      <c r="O250" s="410">
        <v>6728</v>
      </c>
      <c r="P250" s="479">
        <v>1.133423180592992</v>
      </c>
      <c r="Q250" s="411">
        <v>58</v>
      </c>
    </row>
    <row r="251" spans="1:17" ht="14.4" customHeight="1" x14ac:dyDescent="0.3">
      <c r="A251" s="406" t="s">
        <v>770</v>
      </c>
      <c r="B251" s="407" t="s">
        <v>616</v>
      </c>
      <c r="C251" s="407" t="s">
        <v>617</v>
      </c>
      <c r="D251" s="407" t="s">
        <v>622</v>
      </c>
      <c r="E251" s="407" t="s">
        <v>623</v>
      </c>
      <c r="F251" s="410">
        <v>62</v>
      </c>
      <c r="G251" s="410">
        <v>7502</v>
      </c>
      <c r="H251" s="410">
        <v>1</v>
      </c>
      <c r="I251" s="410">
        <v>121</v>
      </c>
      <c r="J251" s="410">
        <v>28</v>
      </c>
      <c r="K251" s="410">
        <v>3444</v>
      </c>
      <c r="L251" s="410">
        <v>0.4590775793121834</v>
      </c>
      <c r="M251" s="410">
        <v>123</v>
      </c>
      <c r="N251" s="410">
        <v>90</v>
      </c>
      <c r="O251" s="410">
        <v>11790</v>
      </c>
      <c r="P251" s="479">
        <v>1.5715809117568649</v>
      </c>
      <c r="Q251" s="411">
        <v>131</v>
      </c>
    </row>
    <row r="252" spans="1:17" ht="14.4" customHeight="1" x14ac:dyDescent="0.3">
      <c r="A252" s="406" t="s">
        <v>770</v>
      </c>
      <c r="B252" s="407" t="s">
        <v>616</v>
      </c>
      <c r="C252" s="407" t="s">
        <v>617</v>
      </c>
      <c r="D252" s="407" t="s">
        <v>624</v>
      </c>
      <c r="E252" s="407" t="s">
        <v>625</v>
      </c>
      <c r="F252" s="410"/>
      <c r="G252" s="410"/>
      <c r="H252" s="410"/>
      <c r="I252" s="410"/>
      <c r="J252" s="410"/>
      <c r="K252" s="410"/>
      <c r="L252" s="410"/>
      <c r="M252" s="410"/>
      <c r="N252" s="410">
        <v>3</v>
      </c>
      <c r="O252" s="410">
        <v>567</v>
      </c>
      <c r="P252" s="479"/>
      <c r="Q252" s="411">
        <v>189</v>
      </c>
    </row>
    <row r="253" spans="1:17" ht="14.4" customHeight="1" x14ac:dyDescent="0.3">
      <c r="A253" s="406" t="s">
        <v>770</v>
      </c>
      <c r="B253" s="407" t="s">
        <v>616</v>
      </c>
      <c r="C253" s="407" t="s">
        <v>617</v>
      </c>
      <c r="D253" s="407" t="s">
        <v>628</v>
      </c>
      <c r="E253" s="407" t="s">
        <v>629</v>
      </c>
      <c r="F253" s="410">
        <v>6</v>
      </c>
      <c r="G253" s="410">
        <v>2280</v>
      </c>
      <c r="H253" s="410">
        <v>1</v>
      </c>
      <c r="I253" s="410">
        <v>380</v>
      </c>
      <c r="J253" s="410"/>
      <c r="K253" s="410"/>
      <c r="L253" s="410"/>
      <c r="M253" s="410"/>
      <c r="N253" s="410">
        <v>10</v>
      </c>
      <c r="O253" s="410">
        <v>4070</v>
      </c>
      <c r="P253" s="479">
        <v>1.7850877192982457</v>
      </c>
      <c r="Q253" s="411">
        <v>407</v>
      </c>
    </row>
    <row r="254" spans="1:17" ht="14.4" customHeight="1" x14ac:dyDescent="0.3">
      <c r="A254" s="406" t="s">
        <v>770</v>
      </c>
      <c r="B254" s="407" t="s">
        <v>616</v>
      </c>
      <c r="C254" s="407" t="s">
        <v>617</v>
      </c>
      <c r="D254" s="407" t="s">
        <v>630</v>
      </c>
      <c r="E254" s="407" t="s">
        <v>631</v>
      </c>
      <c r="F254" s="410">
        <v>32</v>
      </c>
      <c r="G254" s="410">
        <v>5376</v>
      </c>
      <c r="H254" s="410">
        <v>1</v>
      </c>
      <c r="I254" s="410">
        <v>168</v>
      </c>
      <c r="J254" s="410">
        <v>29</v>
      </c>
      <c r="K254" s="410">
        <v>4988</v>
      </c>
      <c r="L254" s="410">
        <v>0.92782738095238093</v>
      </c>
      <c r="M254" s="410">
        <v>172</v>
      </c>
      <c r="N254" s="410">
        <v>30</v>
      </c>
      <c r="O254" s="410">
        <v>5370</v>
      </c>
      <c r="P254" s="479">
        <v>0.9988839285714286</v>
      </c>
      <c r="Q254" s="411">
        <v>179</v>
      </c>
    </row>
    <row r="255" spans="1:17" ht="14.4" customHeight="1" x14ac:dyDescent="0.3">
      <c r="A255" s="406" t="s">
        <v>770</v>
      </c>
      <c r="B255" s="407" t="s">
        <v>616</v>
      </c>
      <c r="C255" s="407" t="s">
        <v>617</v>
      </c>
      <c r="D255" s="407" t="s">
        <v>632</v>
      </c>
      <c r="E255" s="407" t="s">
        <v>633</v>
      </c>
      <c r="F255" s="410">
        <v>1</v>
      </c>
      <c r="G255" s="410">
        <v>525</v>
      </c>
      <c r="H255" s="410">
        <v>1</v>
      </c>
      <c r="I255" s="410">
        <v>525</v>
      </c>
      <c r="J255" s="410"/>
      <c r="K255" s="410"/>
      <c r="L255" s="410"/>
      <c r="M255" s="410"/>
      <c r="N255" s="410">
        <v>2</v>
      </c>
      <c r="O255" s="410">
        <v>1138</v>
      </c>
      <c r="P255" s="479">
        <v>2.1676190476190476</v>
      </c>
      <c r="Q255" s="411">
        <v>569</v>
      </c>
    </row>
    <row r="256" spans="1:17" ht="14.4" customHeight="1" x14ac:dyDescent="0.3">
      <c r="A256" s="406" t="s">
        <v>770</v>
      </c>
      <c r="B256" s="407" t="s">
        <v>616</v>
      </c>
      <c r="C256" s="407" t="s">
        <v>617</v>
      </c>
      <c r="D256" s="407" t="s">
        <v>634</v>
      </c>
      <c r="E256" s="407" t="s">
        <v>635</v>
      </c>
      <c r="F256" s="410">
        <v>25</v>
      </c>
      <c r="G256" s="410">
        <v>7900</v>
      </c>
      <c r="H256" s="410">
        <v>1</v>
      </c>
      <c r="I256" s="410">
        <v>316</v>
      </c>
      <c r="J256" s="410">
        <v>14</v>
      </c>
      <c r="K256" s="410">
        <v>4508</v>
      </c>
      <c r="L256" s="410">
        <v>0.57063291139240502</v>
      </c>
      <c r="M256" s="410">
        <v>322</v>
      </c>
      <c r="N256" s="410">
        <v>28</v>
      </c>
      <c r="O256" s="410">
        <v>9380</v>
      </c>
      <c r="P256" s="479">
        <v>1.1873417721518988</v>
      </c>
      <c r="Q256" s="411">
        <v>335</v>
      </c>
    </row>
    <row r="257" spans="1:17" ht="14.4" customHeight="1" x14ac:dyDescent="0.3">
      <c r="A257" s="406" t="s">
        <v>770</v>
      </c>
      <c r="B257" s="407" t="s">
        <v>616</v>
      </c>
      <c r="C257" s="407" t="s">
        <v>617</v>
      </c>
      <c r="D257" s="407" t="s">
        <v>636</v>
      </c>
      <c r="E257" s="407" t="s">
        <v>637</v>
      </c>
      <c r="F257" s="410">
        <v>4</v>
      </c>
      <c r="G257" s="410">
        <v>1740</v>
      </c>
      <c r="H257" s="410">
        <v>1</v>
      </c>
      <c r="I257" s="410">
        <v>435</v>
      </c>
      <c r="J257" s="410">
        <v>1</v>
      </c>
      <c r="K257" s="410">
        <v>439</v>
      </c>
      <c r="L257" s="410">
        <v>0.25229885057471263</v>
      </c>
      <c r="M257" s="410">
        <v>439</v>
      </c>
      <c r="N257" s="410">
        <v>4</v>
      </c>
      <c r="O257" s="410">
        <v>1832</v>
      </c>
      <c r="P257" s="479">
        <v>1.0528735632183908</v>
      </c>
      <c r="Q257" s="411">
        <v>458</v>
      </c>
    </row>
    <row r="258" spans="1:17" ht="14.4" customHeight="1" x14ac:dyDescent="0.3">
      <c r="A258" s="406" t="s">
        <v>770</v>
      </c>
      <c r="B258" s="407" t="s">
        <v>616</v>
      </c>
      <c r="C258" s="407" t="s">
        <v>617</v>
      </c>
      <c r="D258" s="407" t="s">
        <v>638</v>
      </c>
      <c r="E258" s="407" t="s">
        <v>639</v>
      </c>
      <c r="F258" s="410">
        <v>85</v>
      </c>
      <c r="G258" s="410">
        <v>28730</v>
      </c>
      <c r="H258" s="410">
        <v>1</v>
      </c>
      <c r="I258" s="410">
        <v>338</v>
      </c>
      <c r="J258" s="410">
        <v>55</v>
      </c>
      <c r="K258" s="410">
        <v>18755</v>
      </c>
      <c r="L258" s="410">
        <v>0.65280194918203971</v>
      </c>
      <c r="M258" s="410">
        <v>341</v>
      </c>
      <c r="N258" s="410">
        <v>157</v>
      </c>
      <c r="O258" s="410">
        <v>54793</v>
      </c>
      <c r="P258" s="479">
        <v>1.9071702053602506</v>
      </c>
      <c r="Q258" s="411">
        <v>349</v>
      </c>
    </row>
    <row r="259" spans="1:17" ht="14.4" customHeight="1" x14ac:dyDescent="0.3">
      <c r="A259" s="406" t="s">
        <v>770</v>
      </c>
      <c r="B259" s="407" t="s">
        <v>616</v>
      </c>
      <c r="C259" s="407" t="s">
        <v>617</v>
      </c>
      <c r="D259" s="407" t="s">
        <v>640</v>
      </c>
      <c r="E259" s="407" t="s">
        <v>641</v>
      </c>
      <c r="F259" s="410">
        <v>1</v>
      </c>
      <c r="G259" s="410">
        <v>1589</v>
      </c>
      <c r="H259" s="410">
        <v>1</v>
      </c>
      <c r="I259" s="410">
        <v>1589</v>
      </c>
      <c r="J259" s="410"/>
      <c r="K259" s="410"/>
      <c r="L259" s="410"/>
      <c r="M259" s="410"/>
      <c r="N259" s="410">
        <v>1</v>
      </c>
      <c r="O259" s="410">
        <v>1653</v>
      </c>
      <c r="P259" s="479">
        <v>1.0402769037130271</v>
      </c>
      <c r="Q259" s="411">
        <v>1653</v>
      </c>
    </row>
    <row r="260" spans="1:17" ht="14.4" customHeight="1" x14ac:dyDescent="0.3">
      <c r="A260" s="406" t="s">
        <v>770</v>
      </c>
      <c r="B260" s="407" t="s">
        <v>616</v>
      </c>
      <c r="C260" s="407" t="s">
        <v>617</v>
      </c>
      <c r="D260" s="407" t="s">
        <v>642</v>
      </c>
      <c r="E260" s="407" t="s">
        <v>643</v>
      </c>
      <c r="F260" s="410"/>
      <c r="G260" s="410"/>
      <c r="H260" s="410"/>
      <c r="I260" s="410"/>
      <c r="J260" s="410"/>
      <c r="K260" s="410"/>
      <c r="L260" s="410"/>
      <c r="M260" s="410"/>
      <c r="N260" s="410">
        <v>1</v>
      </c>
      <c r="O260" s="410">
        <v>6226</v>
      </c>
      <c r="P260" s="479"/>
      <c r="Q260" s="411">
        <v>6226</v>
      </c>
    </row>
    <row r="261" spans="1:17" ht="14.4" customHeight="1" x14ac:dyDescent="0.3">
      <c r="A261" s="406" t="s">
        <v>770</v>
      </c>
      <c r="B261" s="407" t="s">
        <v>616</v>
      </c>
      <c r="C261" s="407" t="s">
        <v>617</v>
      </c>
      <c r="D261" s="407" t="s">
        <v>753</v>
      </c>
      <c r="E261" s="407" t="s">
        <v>754</v>
      </c>
      <c r="F261" s="410"/>
      <c r="G261" s="410"/>
      <c r="H261" s="410"/>
      <c r="I261" s="410"/>
      <c r="J261" s="410"/>
      <c r="K261" s="410"/>
      <c r="L261" s="410"/>
      <c r="M261" s="410"/>
      <c r="N261" s="410">
        <v>6</v>
      </c>
      <c r="O261" s="410">
        <v>702</v>
      </c>
      <c r="P261" s="479"/>
      <c r="Q261" s="411">
        <v>117</v>
      </c>
    </row>
    <row r="262" spans="1:17" ht="14.4" customHeight="1" x14ac:dyDescent="0.3">
      <c r="A262" s="406" t="s">
        <v>770</v>
      </c>
      <c r="B262" s="407" t="s">
        <v>616</v>
      </c>
      <c r="C262" s="407" t="s">
        <v>617</v>
      </c>
      <c r="D262" s="407" t="s">
        <v>646</v>
      </c>
      <c r="E262" s="407" t="s">
        <v>647</v>
      </c>
      <c r="F262" s="410"/>
      <c r="G262" s="410"/>
      <c r="H262" s="410"/>
      <c r="I262" s="410"/>
      <c r="J262" s="410"/>
      <c r="K262" s="410"/>
      <c r="L262" s="410"/>
      <c r="M262" s="410"/>
      <c r="N262" s="410">
        <v>1</v>
      </c>
      <c r="O262" s="410">
        <v>387</v>
      </c>
      <c r="P262" s="479"/>
      <c r="Q262" s="411">
        <v>387</v>
      </c>
    </row>
    <row r="263" spans="1:17" ht="14.4" customHeight="1" x14ac:dyDescent="0.3">
      <c r="A263" s="406" t="s">
        <v>770</v>
      </c>
      <c r="B263" s="407" t="s">
        <v>616</v>
      </c>
      <c r="C263" s="407" t="s">
        <v>617</v>
      </c>
      <c r="D263" s="407" t="s">
        <v>648</v>
      </c>
      <c r="E263" s="407" t="s">
        <v>649</v>
      </c>
      <c r="F263" s="410">
        <v>1</v>
      </c>
      <c r="G263" s="410">
        <v>37</v>
      </c>
      <c r="H263" s="410">
        <v>1</v>
      </c>
      <c r="I263" s="410">
        <v>37</v>
      </c>
      <c r="J263" s="410"/>
      <c r="K263" s="410"/>
      <c r="L263" s="410"/>
      <c r="M263" s="410"/>
      <c r="N263" s="410">
        <v>2</v>
      </c>
      <c r="O263" s="410">
        <v>76</v>
      </c>
      <c r="P263" s="479">
        <v>2.0540540540540539</v>
      </c>
      <c r="Q263" s="411">
        <v>38</v>
      </c>
    </row>
    <row r="264" spans="1:17" ht="14.4" customHeight="1" x14ac:dyDescent="0.3">
      <c r="A264" s="406" t="s">
        <v>770</v>
      </c>
      <c r="B264" s="407" t="s">
        <v>616</v>
      </c>
      <c r="C264" s="407" t="s">
        <v>617</v>
      </c>
      <c r="D264" s="407" t="s">
        <v>652</v>
      </c>
      <c r="E264" s="407" t="s">
        <v>653</v>
      </c>
      <c r="F264" s="410">
        <v>1</v>
      </c>
      <c r="G264" s="410">
        <v>664</v>
      </c>
      <c r="H264" s="410">
        <v>1</v>
      </c>
      <c r="I264" s="410">
        <v>664</v>
      </c>
      <c r="J264" s="410"/>
      <c r="K264" s="410"/>
      <c r="L264" s="410"/>
      <c r="M264" s="410"/>
      <c r="N264" s="410">
        <v>2</v>
      </c>
      <c r="O264" s="410">
        <v>1408</v>
      </c>
      <c r="P264" s="479">
        <v>2.1204819277108435</v>
      </c>
      <c r="Q264" s="411">
        <v>704</v>
      </c>
    </row>
    <row r="265" spans="1:17" ht="14.4" customHeight="1" x14ac:dyDescent="0.3">
      <c r="A265" s="406" t="s">
        <v>770</v>
      </c>
      <c r="B265" s="407" t="s">
        <v>616</v>
      </c>
      <c r="C265" s="407" t="s">
        <v>617</v>
      </c>
      <c r="D265" s="407" t="s">
        <v>654</v>
      </c>
      <c r="E265" s="407" t="s">
        <v>655</v>
      </c>
      <c r="F265" s="410">
        <v>1</v>
      </c>
      <c r="G265" s="410">
        <v>136</v>
      </c>
      <c r="H265" s="410">
        <v>1</v>
      </c>
      <c r="I265" s="410">
        <v>136</v>
      </c>
      <c r="J265" s="410"/>
      <c r="K265" s="410"/>
      <c r="L265" s="410"/>
      <c r="M265" s="410"/>
      <c r="N265" s="410">
        <v>1</v>
      </c>
      <c r="O265" s="410">
        <v>147</v>
      </c>
      <c r="P265" s="479">
        <v>1.0808823529411764</v>
      </c>
      <c r="Q265" s="411">
        <v>147</v>
      </c>
    </row>
    <row r="266" spans="1:17" ht="14.4" customHeight="1" x14ac:dyDescent="0.3">
      <c r="A266" s="406" t="s">
        <v>770</v>
      </c>
      <c r="B266" s="407" t="s">
        <v>616</v>
      </c>
      <c r="C266" s="407" t="s">
        <v>617</v>
      </c>
      <c r="D266" s="407" t="s">
        <v>656</v>
      </c>
      <c r="E266" s="407" t="s">
        <v>657</v>
      </c>
      <c r="F266" s="410">
        <v>66</v>
      </c>
      <c r="G266" s="410">
        <v>18546</v>
      </c>
      <c r="H266" s="410">
        <v>1</v>
      </c>
      <c r="I266" s="410">
        <v>281</v>
      </c>
      <c r="J266" s="410">
        <v>39</v>
      </c>
      <c r="K266" s="410">
        <v>11115</v>
      </c>
      <c r="L266" s="410">
        <v>0.5993206082174054</v>
      </c>
      <c r="M266" s="410">
        <v>285</v>
      </c>
      <c r="N266" s="410">
        <v>75</v>
      </c>
      <c r="O266" s="410">
        <v>22800</v>
      </c>
      <c r="P266" s="479">
        <v>1.2293756065998058</v>
      </c>
      <c r="Q266" s="411">
        <v>304</v>
      </c>
    </row>
    <row r="267" spans="1:17" ht="14.4" customHeight="1" x14ac:dyDescent="0.3">
      <c r="A267" s="406" t="s">
        <v>770</v>
      </c>
      <c r="B267" s="407" t="s">
        <v>616</v>
      </c>
      <c r="C267" s="407" t="s">
        <v>617</v>
      </c>
      <c r="D267" s="407" t="s">
        <v>761</v>
      </c>
      <c r="E267" s="407" t="s">
        <v>762</v>
      </c>
      <c r="F267" s="410">
        <v>1</v>
      </c>
      <c r="G267" s="410">
        <v>3439</v>
      </c>
      <c r="H267" s="410">
        <v>1</v>
      </c>
      <c r="I267" s="410">
        <v>3439</v>
      </c>
      <c r="J267" s="410"/>
      <c r="K267" s="410"/>
      <c r="L267" s="410"/>
      <c r="M267" s="410"/>
      <c r="N267" s="410"/>
      <c r="O267" s="410"/>
      <c r="P267" s="479"/>
      <c r="Q267" s="411"/>
    </row>
    <row r="268" spans="1:17" ht="14.4" customHeight="1" x14ac:dyDescent="0.3">
      <c r="A268" s="406" t="s">
        <v>770</v>
      </c>
      <c r="B268" s="407" t="s">
        <v>616</v>
      </c>
      <c r="C268" s="407" t="s">
        <v>617</v>
      </c>
      <c r="D268" s="407" t="s">
        <v>658</v>
      </c>
      <c r="E268" s="407" t="s">
        <v>659</v>
      </c>
      <c r="F268" s="410">
        <v>30</v>
      </c>
      <c r="G268" s="410">
        <v>13680</v>
      </c>
      <c r="H268" s="410">
        <v>1</v>
      </c>
      <c r="I268" s="410">
        <v>456</v>
      </c>
      <c r="J268" s="410">
        <v>36</v>
      </c>
      <c r="K268" s="410">
        <v>16632</v>
      </c>
      <c r="L268" s="410">
        <v>1.2157894736842105</v>
      </c>
      <c r="M268" s="410">
        <v>462</v>
      </c>
      <c r="N268" s="410">
        <v>76</v>
      </c>
      <c r="O268" s="410">
        <v>37544</v>
      </c>
      <c r="P268" s="479">
        <v>2.7444444444444445</v>
      </c>
      <c r="Q268" s="411">
        <v>494</v>
      </c>
    </row>
    <row r="269" spans="1:17" ht="14.4" customHeight="1" x14ac:dyDescent="0.3">
      <c r="A269" s="406" t="s">
        <v>770</v>
      </c>
      <c r="B269" s="407" t="s">
        <v>616</v>
      </c>
      <c r="C269" s="407" t="s">
        <v>617</v>
      </c>
      <c r="D269" s="407" t="s">
        <v>660</v>
      </c>
      <c r="E269" s="407" t="s">
        <v>661</v>
      </c>
      <c r="F269" s="410">
        <v>83</v>
      </c>
      <c r="G269" s="410">
        <v>28884</v>
      </c>
      <c r="H269" s="410">
        <v>1</v>
      </c>
      <c r="I269" s="410">
        <v>348</v>
      </c>
      <c r="J269" s="410">
        <v>64</v>
      </c>
      <c r="K269" s="410">
        <v>22784</v>
      </c>
      <c r="L269" s="410">
        <v>0.78881041407007335</v>
      </c>
      <c r="M269" s="410">
        <v>356</v>
      </c>
      <c r="N269" s="410">
        <v>124</v>
      </c>
      <c r="O269" s="410">
        <v>45880</v>
      </c>
      <c r="P269" s="479">
        <v>1.5884226561418087</v>
      </c>
      <c r="Q269" s="411">
        <v>370</v>
      </c>
    </row>
    <row r="270" spans="1:17" ht="14.4" customHeight="1" x14ac:dyDescent="0.3">
      <c r="A270" s="406" t="s">
        <v>770</v>
      </c>
      <c r="B270" s="407" t="s">
        <v>616</v>
      </c>
      <c r="C270" s="407" t="s">
        <v>617</v>
      </c>
      <c r="D270" s="407" t="s">
        <v>664</v>
      </c>
      <c r="E270" s="407" t="s">
        <v>665</v>
      </c>
      <c r="F270" s="410">
        <v>13</v>
      </c>
      <c r="G270" s="410">
        <v>1339</v>
      </c>
      <c r="H270" s="410">
        <v>1</v>
      </c>
      <c r="I270" s="410">
        <v>103</v>
      </c>
      <c r="J270" s="410">
        <v>12</v>
      </c>
      <c r="K270" s="410">
        <v>1260</v>
      </c>
      <c r="L270" s="410">
        <v>0.94100074682598955</v>
      </c>
      <c r="M270" s="410">
        <v>105</v>
      </c>
      <c r="N270" s="410">
        <v>18</v>
      </c>
      <c r="O270" s="410">
        <v>1998</v>
      </c>
      <c r="P270" s="479">
        <v>1.4921583271097834</v>
      </c>
      <c r="Q270" s="411">
        <v>111</v>
      </c>
    </row>
    <row r="271" spans="1:17" ht="14.4" customHeight="1" x14ac:dyDescent="0.3">
      <c r="A271" s="406" t="s">
        <v>770</v>
      </c>
      <c r="B271" s="407" t="s">
        <v>616</v>
      </c>
      <c r="C271" s="407" t="s">
        <v>617</v>
      </c>
      <c r="D271" s="407" t="s">
        <v>666</v>
      </c>
      <c r="E271" s="407" t="s">
        <v>667</v>
      </c>
      <c r="F271" s="410">
        <v>1</v>
      </c>
      <c r="G271" s="410">
        <v>115</v>
      </c>
      <c r="H271" s="410">
        <v>1</v>
      </c>
      <c r="I271" s="410">
        <v>115</v>
      </c>
      <c r="J271" s="410">
        <v>4</v>
      </c>
      <c r="K271" s="410">
        <v>468</v>
      </c>
      <c r="L271" s="410">
        <v>4.0695652173913039</v>
      </c>
      <c r="M271" s="410">
        <v>117</v>
      </c>
      <c r="N271" s="410">
        <v>6</v>
      </c>
      <c r="O271" s="410">
        <v>750</v>
      </c>
      <c r="P271" s="479">
        <v>6.5217391304347823</v>
      </c>
      <c r="Q271" s="411">
        <v>125</v>
      </c>
    </row>
    <row r="272" spans="1:17" ht="14.4" customHeight="1" x14ac:dyDescent="0.3">
      <c r="A272" s="406" t="s">
        <v>770</v>
      </c>
      <c r="B272" s="407" t="s">
        <v>616</v>
      </c>
      <c r="C272" s="407" t="s">
        <v>617</v>
      </c>
      <c r="D272" s="407" t="s">
        <v>668</v>
      </c>
      <c r="E272" s="407" t="s">
        <v>669</v>
      </c>
      <c r="F272" s="410">
        <v>8</v>
      </c>
      <c r="G272" s="410">
        <v>3656</v>
      </c>
      <c r="H272" s="410">
        <v>1</v>
      </c>
      <c r="I272" s="410">
        <v>457</v>
      </c>
      <c r="J272" s="410"/>
      <c r="K272" s="410"/>
      <c r="L272" s="410"/>
      <c r="M272" s="410"/>
      <c r="N272" s="410">
        <v>13</v>
      </c>
      <c r="O272" s="410">
        <v>6435</v>
      </c>
      <c r="P272" s="479">
        <v>1.7601203501094091</v>
      </c>
      <c r="Q272" s="411">
        <v>495</v>
      </c>
    </row>
    <row r="273" spans="1:17" ht="14.4" customHeight="1" x14ac:dyDescent="0.3">
      <c r="A273" s="406" t="s">
        <v>770</v>
      </c>
      <c r="B273" s="407" t="s">
        <v>616</v>
      </c>
      <c r="C273" s="407" t="s">
        <v>617</v>
      </c>
      <c r="D273" s="407" t="s">
        <v>672</v>
      </c>
      <c r="E273" s="407" t="s">
        <v>673</v>
      </c>
      <c r="F273" s="410">
        <v>21</v>
      </c>
      <c r="G273" s="410">
        <v>9009</v>
      </c>
      <c r="H273" s="410">
        <v>1</v>
      </c>
      <c r="I273" s="410">
        <v>429</v>
      </c>
      <c r="J273" s="410">
        <v>19</v>
      </c>
      <c r="K273" s="410">
        <v>8303</v>
      </c>
      <c r="L273" s="410">
        <v>0.92163392163392166</v>
      </c>
      <c r="M273" s="410">
        <v>437</v>
      </c>
      <c r="N273" s="410">
        <v>40</v>
      </c>
      <c r="O273" s="410">
        <v>18240</v>
      </c>
      <c r="P273" s="479">
        <v>2.0246420246420245</v>
      </c>
      <c r="Q273" s="411">
        <v>456</v>
      </c>
    </row>
    <row r="274" spans="1:17" ht="14.4" customHeight="1" x14ac:dyDescent="0.3">
      <c r="A274" s="406" t="s">
        <v>770</v>
      </c>
      <c r="B274" s="407" t="s">
        <v>616</v>
      </c>
      <c r="C274" s="407" t="s">
        <v>617</v>
      </c>
      <c r="D274" s="407" t="s">
        <v>674</v>
      </c>
      <c r="E274" s="407" t="s">
        <v>675</v>
      </c>
      <c r="F274" s="410">
        <v>46</v>
      </c>
      <c r="G274" s="410">
        <v>2438</v>
      </c>
      <c r="H274" s="410">
        <v>1</v>
      </c>
      <c r="I274" s="410">
        <v>53</v>
      </c>
      <c r="J274" s="410">
        <v>116</v>
      </c>
      <c r="K274" s="410">
        <v>6264</v>
      </c>
      <c r="L274" s="410">
        <v>2.5693191140278917</v>
      </c>
      <c r="M274" s="410">
        <v>54</v>
      </c>
      <c r="N274" s="410">
        <v>152</v>
      </c>
      <c r="O274" s="410">
        <v>8816</v>
      </c>
      <c r="P274" s="479">
        <v>3.6160787530762919</v>
      </c>
      <c r="Q274" s="411">
        <v>58</v>
      </c>
    </row>
    <row r="275" spans="1:17" ht="14.4" customHeight="1" x14ac:dyDescent="0.3">
      <c r="A275" s="406" t="s">
        <v>770</v>
      </c>
      <c r="B275" s="407" t="s">
        <v>616</v>
      </c>
      <c r="C275" s="407" t="s">
        <v>617</v>
      </c>
      <c r="D275" s="407" t="s">
        <v>678</v>
      </c>
      <c r="E275" s="407" t="s">
        <v>679</v>
      </c>
      <c r="F275" s="410">
        <v>112</v>
      </c>
      <c r="G275" s="410">
        <v>18480</v>
      </c>
      <c r="H275" s="410">
        <v>1</v>
      </c>
      <c r="I275" s="410">
        <v>165</v>
      </c>
      <c r="J275" s="410">
        <v>62</v>
      </c>
      <c r="K275" s="410">
        <v>10478</v>
      </c>
      <c r="L275" s="410">
        <v>0.56699134199134205</v>
      </c>
      <c r="M275" s="410">
        <v>169</v>
      </c>
      <c r="N275" s="410">
        <v>230</v>
      </c>
      <c r="O275" s="410">
        <v>40250</v>
      </c>
      <c r="P275" s="479">
        <v>2.1780303030303032</v>
      </c>
      <c r="Q275" s="411">
        <v>175</v>
      </c>
    </row>
    <row r="276" spans="1:17" ht="14.4" customHeight="1" x14ac:dyDescent="0.3">
      <c r="A276" s="406" t="s">
        <v>770</v>
      </c>
      <c r="B276" s="407" t="s">
        <v>616</v>
      </c>
      <c r="C276" s="407" t="s">
        <v>617</v>
      </c>
      <c r="D276" s="407" t="s">
        <v>680</v>
      </c>
      <c r="E276" s="407" t="s">
        <v>681</v>
      </c>
      <c r="F276" s="410">
        <v>10</v>
      </c>
      <c r="G276" s="410">
        <v>790</v>
      </c>
      <c r="H276" s="410">
        <v>1</v>
      </c>
      <c r="I276" s="410">
        <v>79</v>
      </c>
      <c r="J276" s="410"/>
      <c r="K276" s="410"/>
      <c r="L276" s="410"/>
      <c r="M276" s="410"/>
      <c r="N276" s="410">
        <v>4</v>
      </c>
      <c r="O276" s="410">
        <v>340</v>
      </c>
      <c r="P276" s="479">
        <v>0.43037974683544306</v>
      </c>
      <c r="Q276" s="411">
        <v>85</v>
      </c>
    </row>
    <row r="277" spans="1:17" ht="14.4" customHeight="1" x14ac:dyDescent="0.3">
      <c r="A277" s="406" t="s">
        <v>770</v>
      </c>
      <c r="B277" s="407" t="s">
        <v>616</v>
      </c>
      <c r="C277" s="407" t="s">
        <v>617</v>
      </c>
      <c r="D277" s="407" t="s">
        <v>755</v>
      </c>
      <c r="E277" s="407" t="s">
        <v>756</v>
      </c>
      <c r="F277" s="410">
        <v>1</v>
      </c>
      <c r="G277" s="410">
        <v>164</v>
      </c>
      <c r="H277" s="410">
        <v>1</v>
      </c>
      <c r="I277" s="410">
        <v>164</v>
      </c>
      <c r="J277" s="410"/>
      <c r="K277" s="410"/>
      <c r="L277" s="410"/>
      <c r="M277" s="410"/>
      <c r="N277" s="410">
        <v>1</v>
      </c>
      <c r="O277" s="410">
        <v>178</v>
      </c>
      <c r="P277" s="479">
        <v>1.0853658536585367</v>
      </c>
      <c r="Q277" s="411">
        <v>178</v>
      </c>
    </row>
    <row r="278" spans="1:17" ht="14.4" customHeight="1" x14ac:dyDescent="0.3">
      <c r="A278" s="406" t="s">
        <v>770</v>
      </c>
      <c r="B278" s="407" t="s">
        <v>616</v>
      </c>
      <c r="C278" s="407" t="s">
        <v>617</v>
      </c>
      <c r="D278" s="407" t="s">
        <v>682</v>
      </c>
      <c r="E278" s="407" t="s">
        <v>683</v>
      </c>
      <c r="F278" s="410">
        <v>5</v>
      </c>
      <c r="G278" s="410">
        <v>800</v>
      </c>
      <c r="H278" s="410">
        <v>1</v>
      </c>
      <c r="I278" s="410">
        <v>160</v>
      </c>
      <c r="J278" s="410">
        <v>5</v>
      </c>
      <c r="K278" s="410">
        <v>815</v>
      </c>
      <c r="L278" s="410">
        <v>1.01875</v>
      </c>
      <c r="M278" s="410">
        <v>163</v>
      </c>
      <c r="N278" s="410">
        <v>4</v>
      </c>
      <c r="O278" s="410">
        <v>676</v>
      </c>
      <c r="P278" s="479">
        <v>0.84499999999999997</v>
      </c>
      <c r="Q278" s="411">
        <v>169</v>
      </c>
    </row>
    <row r="279" spans="1:17" ht="14.4" customHeight="1" x14ac:dyDescent="0.3">
      <c r="A279" s="406" t="s">
        <v>770</v>
      </c>
      <c r="B279" s="407" t="s">
        <v>616</v>
      </c>
      <c r="C279" s="407" t="s">
        <v>617</v>
      </c>
      <c r="D279" s="407" t="s">
        <v>688</v>
      </c>
      <c r="E279" s="407" t="s">
        <v>689</v>
      </c>
      <c r="F279" s="410">
        <v>2</v>
      </c>
      <c r="G279" s="410">
        <v>334</v>
      </c>
      <c r="H279" s="410">
        <v>1</v>
      </c>
      <c r="I279" s="410">
        <v>167</v>
      </c>
      <c r="J279" s="410"/>
      <c r="K279" s="410"/>
      <c r="L279" s="410"/>
      <c r="M279" s="410"/>
      <c r="N279" s="410"/>
      <c r="O279" s="410"/>
      <c r="P279" s="479"/>
      <c r="Q279" s="411"/>
    </row>
    <row r="280" spans="1:17" ht="14.4" customHeight="1" x14ac:dyDescent="0.3">
      <c r="A280" s="406" t="s">
        <v>770</v>
      </c>
      <c r="B280" s="407" t="s">
        <v>616</v>
      </c>
      <c r="C280" s="407" t="s">
        <v>617</v>
      </c>
      <c r="D280" s="407" t="s">
        <v>692</v>
      </c>
      <c r="E280" s="407" t="s">
        <v>693</v>
      </c>
      <c r="F280" s="410">
        <v>2</v>
      </c>
      <c r="G280" s="410">
        <v>486</v>
      </c>
      <c r="H280" s="410">
        <v>1</v>
      </c>
      <c r="I280" s="410">
        <v>243</v>
      </c>
      <c r="J280" s="410"/>
      <c r="K280" s="410"/>
      <c r="L280" s="410"/>
      <c r="M280" s="410"/>
      <c r="N280" s="410">
        <v>1</v>
      </c>
      <c r="O280" s="410">
        <v>263</v>
      </c>
      <c r="P280" s="479">
        <v>0.54115226337448563</v>
      </c>
      <c r="Q280" s="411">
        <v>263</v>
      </c>
    </row>
    <row r="281" spans="1:17" ht="14.4" customHeight="1" x14ac:dyDescent="0.3">
      <c r="A281" s="406" t="s">
        <v>770</v>
      </c>
      <c r="B281" s="407" t="s">
        <v>616</v>
      </c>
      <c r="C281" s="407" t="s">
        <v>617</v>
      </c>
      <c r="D281" s="407" t="s">
        <v>694</v>
      </c>
      <c r="E281" s="407" t="s">
        <v>695</v>
      </c>
      <c r="F281" s="410">
        <v>5</v>
      </c>
      <c r="G281" s="410">
        <v>9965</v>
      </c>
      <c r="H281" s="410">
        <v>1</v>
      </c>
      <c r="I281" s="410">
        <v>1993</v>
      </c>
      <c r="J281" s="410"/>
      <c r="K281" s="410"/>
      <c r="L281" s="410"/>
      <c r="M281" s="410"/>
      <c r="N281" s="410">
        <v>2</v>
      </c>
      <c r="O281" s="410">
        <v>4260</v>
      </c>
      <c r="P281" s="479">
        <v>0.42749623682890114</v>
      </c>
      <c r="Q281" s="411">
        <v>2130</v>
      </c>
    </row>
    <row r="282" spans="1:17" ht="14.4" customHeight="1" x14ac:dyDescent="0.3">
      <c r="A282" s="406" t="s">
        <v>770</v>
      </c>
      <c r="B282" s="407" t="s">
        <v>616</v>
      </c>
      <c r="C282" s="407" t="s">
        <v>617</v>
      </c>
      <c r="D282" s="407" t="s">
        <v>757</v>
      </c>
      <c r="E282" s="407" t="s">
        <v>758</v>
      </c>
      <c r="F282" s="410">
        <v>5</v>
      </c>
      <c r="G282" s="410">
        <v>1115</v>
      </c>
      <c r="H282" s="410">
        <v>1</v>
      </c>
      <c r="I282" s="410">
        <v>223</v>
      </c>
      <c r="J282" s="410"/>
      <c r="K282" s="410"/>
      <c r="L282" s="410"/>
      <c r="M282" s="410"/>
      <c r="N282" s="410">
        <v>10</v>
      </c>
      <c r="O282" s="410">
        <v>2420</v>
      </c>
      <c r="P282" s="479">
        <v>2.1704035874439462</v>
      </c>
      <c r="Q282" s="411">
        <v>242</v>
      </c>
    </row>
    <row r="283" spans="1:17" ht="14.4" customHeight="1" x14ac:dyDescent="0.3">
      <c r="A283" s="406" t="s">
        <v>770</v>
      </c>
      <c r="B283" s="407" t="s">
        <v>616</v>
      </c>
      <c r="C283" s="407" t="s">
        <v>617</v>
      </c>
      <c r="D283" s="407" t="s">
        <v>696</v>
      </c>
      <c r="E283" s="407" t="s">
        <v>697</v>
      </c>
      <c r="F283" s="410">
        <v>2</v>
      </c>
      <c r="G283" s="410">
        <v>808</v>
      </c>
      <c r="H283" s="410">
        <v>1</v>
      </c>
      <c r="I283" s="410">
        <v>404</v>
      </c>
      <c r="J283" s="410"/>
      <c r="K283" s="410"/>
      <c r="L283" s="410"/>
      <c r="M283" s="410"/>
      <c r="N283" s="410"/>
      <c r="O283" s="410"/>
      <c r="P283" s="479"/>
      <c r="Q283" s="411"/>
    </row>
    <row r="284" spans="1:17" ht="14.4" customHeight="1" x14ac:dyDescent="0.3">
      <c r="A284" s="406" t="s">
        <v>770</v>
      </c>
      <c r="B284" s="407" t="s">
        <v>616</v>
      </c>
      <c r="C284" s="407" t="s">
        <v>617</v>
      </c>
      <c r="D284" s="407" t="s">
        <v>699</v>
      </c>
      <c r="E284" s="407" t="s">
        <v>700</v>
      </c>
      <c r="F284" s="410"/>
      <c r="G284" s="410"/>
      <c r="H284" s="410"/>
      <c r="I284" s="410"/>
      <c r="J284" s="410"/>
      <c r="K284" s="410"/>
      <c r="L284" s="410"/>
      <c r="M284" s="410"/>
      <c r="N284" s="410">
        <v>1</v>
      </c>
      <c r="O284" s="410">
        <v>5216</v>
      </c>
      <c r="P284" s="479"/>
      <c r="Q284" s="411">
        <v>5216</v>
      </c>
    </row>
    <row r="285" spans="1:17" ht="14.4" customHeight="1" x14ac:dyDescent="0.3">
      <c r="A285" s="406" t="s">
        <v>770</v>
      </c>
      <c r="B285" s="407" t="s">
        <v>616</v>
      </c>
      <c r="C285" s="407" t="s">
        <v>617</v>
      </c>
      <c r="D285" s="407" t="s">
        <v>703</v>
      </c>
      <c r="E285" s="407" t="s">
        <v>704</v>
      </c>
      <c r="F285" s="410"/>
      <c r="G285" s="410"/>
      <c r="H285" s="410"/>
      <c r="I285" s="410"/>
      <c r="J285" s="410">
        <v>1</v>
      </c>
      <c r="K285" s="410">
        <v>269</v>
      </c>
      <c r="L285" s="410"/>
      <c r="M285" s="410">
        <v>269</v>
      </c>
      <c r="N285" s="410"/>
      <c r="O285" s="410"/>
      <c r="P285" s="479"/>
      <c r="Q285" s="411"/>
    </row>
    <row r="286" spans="1:17" ht="14.4" customHeight="1" x14ac:dyDescent="0.3">
      <c r="A286" s="406" t="s">
        <v>770</v>
      </c>
      <c r="B286" s="407" t="s">
        <v>616</v>
      </c>
      <c r="C286" s="407" t="s">
        <v>617</v>
      </c>
      <c r="D286" s="407" t="s">
        <v>746</v>
      </c>
      <c r="E286" s="407" t="s">
        <v>747</v>
      </c>
      <c r="F286" s="410">
        <v>1</v>
      </c>
      <c r="G286" s="410">
        <v>1024</v>
      </c>
      <c r="H286" s="410">
        <v>1</v>
      </c>
      <c r="I286" s="410">
        <v>1024</v>
      </c>
      <c r="J286" s="410"/>
      <c r="K286" s="410"/>
      <c r="L286" s="410"/>
      <c r="M286" s="410"/>
      <c r="N286" s="410"/>
      <c r="O286" s="410"/>
      <c r="P286" s="479"/>
      <c r="Q286" s="411"/>
    </row>
    <row r="287" spans="1:17" ht="14.4" customHeight="1" x14ac:dyDescent="0.3">
      <c r="A287" s="406" t="s">
        <v>770</v>
      </c>
      <c r="B287" s="407" t="s">
        <v>713</v>
      </c>
      <c r="C287" s="407" t="s">
        <v>617</v>
      </c>
      <c r="D287" s="407" t="s">
        <v>670</v>
      </c>
      <c r="E287" s="407" t="s">
        <v>671</v>
      </c>
      <c r="F287" s="410">
        <v>1</v>
      </c>
      <c r="G287" s="410">
        <v>1245</v>
      </c>
      <c r="H287" s="410">
        <v>1</v>
      </c>
      <c r="I287" s="410">
        <v>1245</v>
      </c>
      <c r="J287" s="410"/>
      <c r="K287" s="410"/>
      <c r="L287" s="410"/>
      <c r="M287" s="410"/>
      <c r="N287" s="410"/>
      <c r="O287" s="410"/>
      <c r="P287" s="479"/>
      <c r="Q287" s="411"/>
    </row>
    <row r="288" spans="1:17" ht="14.4" customHeight="1" x14ac:dyDescent="0.3">
      <c r="A288" s="406" t="s">
        <v>771</v>
      </c>
      <c r="B288" s="407" t="s">
        <v>616</v>
      </c>
      <c r="C288" s="407" t="s">
        <v>617</v>
      </c>
      <c r="D288" s="407" t="s">
        <v>620</v>
      </c>
      <c r="E288" s="407" t="s">
        <v>621</v>
      </c>
      <c r="F288" s="410">
        <v>10</v>
      </c>
      <c r="G288" s="410">
        <v>530</v>
      </c>
      <c r="H288" s="410">
        <v>1</v>
      </c>
      <c r="I288" s="410">
        <v>53</v>
      </c>
      <c r="J288" s="410">
        <v>50</v>
      </c>
      <c r="K288" s="410">
        <v>2700</v>
      </c>
      <c r="L288" s="410">
        <v>5.0943396226415096</v>
      </c>
      <c r="M288" s="410">
        <v>54</v>
      </c>
      <c r="N288" s="410">
        <v>26</v>
      </c>
      <c r="O288" s="410">
        <v>1508</v>
      </c>
      <c r="P288" s="479">
        <v>2.8452830188679243</v>
      </c>
      <c r="Q288" s="411">
        <v>58</v>
      </c>
    </row>
    <row r="289" spans="1:17" ht="14.4" customHeight="1" x14ac:dyDescent="0.3">
      <c r="A289" s="406" t="s">
        <v>771</v>
      </c>
      <c r="B289" s="407" t="s">
        <v>616</v>
      </c>
      <c r="C289" s="407" t="s">
        <v>617</v>
      </c>
      <c r="D289" s="407" t="s">
        <v>622</v>
      </c>
      <c r="E289" s="407" t="s">
        <v>623</v>
      </c>
      <c r="F289" s="410">
        <v>4</v>
      </c>
      <c r="G289" s="410">
        <v>484</v>
      </c>
      <c r="H289" s="410">
        <v>1</v>
      </c>
      <c r="I289" s="410">
        <v>121</v>
      </c>
      <c r="J289" s="410">
        <v>2</v>
      </c>
      <c r="K289" s="410">
        <v>246</v>
      </c>
      <c r="L289" s="410">
        <v>0.50826446280991733</v>
      </c>
      <c r="M289" s="410">
        <v>123</v>
      </c>
      <c r="N289" s="410">
        <v>4</v>
      </c>
      <c r="O289" s="410">
        <v>524</v>
      </c>
      <c r="P289" s="479">
        <v>1.0826446280991735</v>
      </c>
      <c r="Q289" s="411">
        <v>131</v>
      </c>
    </row>
    <row r="290" spans="1:17" ht="14.4" customHeight="1" x14ac:dyDescent="0.3">
      <c r="A290" s="406" t="s">
        <v>771</v>
      </c>
      <c r="B290" s="407" t="s">
        <v>616</v>
      </c>
      <c r="C290" s="407" t="s">
        <v>617</v>
      </c>
      <c r="D290" s="407" t="s">
        <v>630</v>
      </c>
      <c r="E290" s="407" t="s">
        <v>631</v>
      </c>
      <c r="F290" s="410"/>
      <c r="G290" s="410"/>
      <c r="H290" s="410"/>
      <c r="I290" s="410"/>
      <c r="J290" s="410">
        <v>22</v>
      </c>
      <c r="K290" s="410">
        <v>3784</v>
      </c>
      <c r="L290" s="410"/>
      <c r="M290" s="410">
        <v>172</v>
      </c>
      <c r="N290" s="410"/>
      <c r="O290" s="410"/>
      <c r="P290" s="479"/>
      <c r="Q290" s="411"/>
    </row>
    <row r="291" spans="1:17" ht="14.4" customHeight="1" x14ac:dyDescent="0.3">
      <c r="A291" s="406" t="s">
        <v>771</v>
      </c>
      <c r="B291" s="407" t="s">
        <v>616</v>
      </c>
      <c r="C291" s="407" t="s">
        <v>617</v>
      </c>
      <c r="D291" s="407" t="s">
        <v>634</v>
      </c>
      <c r="E291" s="407" t="s">
        <v>635</v>
      </c>
      <c r="F291" s="410"/>
      <c r="G291" s="410"/>
      <c r="H291" s="410"/>
      <c r="I291" s="410"/>
      <c r="J291" s="410">
        <v>7</v>
      </c>
      <c r="K291" s="410">
        <v>2254</v>
      </c>
      <c r="L291" s="410"/>
      <c r="M291" s="410">
        <v>322</v>
      </c>
      <c r="N291" s="410">
        <v>2</v>
      </c>
      <c r="O291" s="410">
        <v>670</v>
      </c>
      <c r="P291" s="479"/>
      <c r="Q291" s="411">
        <v>335</v>
      </c>
    </row>
    <row r="292" spans="1:17" ht="14.4" customHeight="1" x14ac:dyDescent="0.3">
      <c r="A292" s="406" t="s">
        <v>771</v>
      </c>
      <c r="B292" s="407" t="s">
        <v>616</v>
      </c>
      <c r="C292" s="407" t="s">
        <v>617</v>
      </c>
      <c r="D292" s="407" t="s">
        <v>636</v>
      </c>
      <c r="E292" s="407" t="s">
        <v>637</v>
      </c>
      <c r="F292" s="410"/>
      <c r="G292" s="410"/>
      <c r="H292" s="410"/>
      <c r="I292" s="410"/>
      <c r="J292" s="410">
        <v>3</v>
      </c>
      <c r="K292" s="410">
        <v>1317</v>
      </c>
      <c r="L292" s="410"/>
      <c r="M292" s="410">
        <v>439</v>
      </c>
      <c r="N292" s="410"/>
      <c r="O292" s="410"/>
      <c r="P292" s="479"/>
      <c r="Q292" s="411"/>
    </row>
    <row r="293" spans="1:17" ht="14.4" customHeight="1" x14ac:dyDescent="0.3">
      <c r="A293" s="406" t="s">
        <v>771</v>
      </c>
      <c r="B293" s="407" t="s">
        <v>616</v>
      </c>
      <c r="C293" s="407" t="s">
        <v>617</v>
      </c>
      <c r="D293" s="407" t="s">
        <v>638</v>
      </c>
      <c r="E293" s="407" t="s">
        <v>639</v>
      </c>
      <c r="F293" s="410"/>
      <c r="G293" s="410"/>
      <c r="H293" s="410"/>
      <c r="I293" s="410"/>
      <c r="J293" s="410">
        <v>63</v>
      </c>
      <c r="K293" s="410">
        <v>21483</v>
      </c>
      <c r="L293" s="410"/>
      <c r="M293" s="410">
        <v>341</v>
      </c>
      <c r="N293" s="410">
        <v>29</v>
      </c>
      <c r="O293" s="410">
        <v>10121</v>
      </c>
      <c r="P293" s="479"/>
      <c r="Q293" s="411">
        <v>349</v>
      </c>
    </row>
    <row r="294" spans="1:17" ht="14.4" customHeight="1" x14ac:dyDescent="0.3">
      <c r="A294" s="406" t="s">
        <v>771</v>
      </c>
      <c r="B294" s="407" t="s">
        <v>616</v>
      </c>
      <c r="C294" s="407" t="s">
        <v>617</v>
      </c>
      <c r="D294" s="407" t="s">
        <v>646</v>
      </c>
      <c r="E294" s="407" t="s">
        <v>647</v>
      </c>
      <c r="F294" s="410"/>
      <c r="G294" s="410"/>
      <c r="H294" s="410"/>
      <c r="I294" s="410"/>
      <c r="J294" s="410">
        <v>1</v>
      </c>
      <c r="K294" s="410">
        <v>376</v>
      </c>
      <c r="L294" s="410"/>
      <c r="M294" s="410">
        <v>376</v>
      </c>
      <c r="N294" s="410"/>
      <c r="O294" s="410"/>
      <c r="P294" s="479"/>
      <c r="Q294" s="411"/>
    </row>
    <row r="295" spans="1:17" ht="14.4" customHeight="1" x14ac:dyDescent="0.3">
      <c r="A295" s="406" t="s">
        <v>771</v>
      </c>
      <c r="B295" s="407" t="s">
        <v>616</v>
      </c>
      <c r="C295" s="407" t="s">
        <v>617</v>
      </c>
      <c r="D295" s="407" t="s">
        <v>652</v>
      </c>
      <c r="E295" s="407" t="s">
        <v>653</v>
      </c>
      <c r="F295" s="410"/>
      <c r="G295" s="410"/>
      <c r="H295" s="410"/>
      <c r="I295" s="410"/>
      <c r="J295" s="410">
        <v>1</v>
      </c>
      <c r="K295" s="410">
        <v>676</v>
      </c>
      <c r="L295" s="410"/>
      <c r="M295" s="410">
        <v>676</v>
      </c>
      <c r="N295" s="410"/>
      <c r="O295" s="410"/>
      <c r="P295" s="479"/>
      <c r="Q295" s="411"/>
    </row>
    <row r="296" spans="1:17" ht="14.4" customHeight="1" x14ac:dyDescent="0.3">
      <c r="A296" s="406" t="s">
        <v>771</v>
      </c>
      <c r="B296" s="407" t="s">
        <v>616</v>
      </c>
      <c r="C296" s="407" t="s">
        <v>617</v>
      </c>
      <c r="D296" s="407" t="s">
        <v>656</v>
      </c>
      <c r="E296" s="407" t="s">
        <v>657</v>
      </c>
      <c r="F296" s="410">
        <v>13</v>
      </c>
      <c r="G296" s="410">
        <v>3653</v>
      </c>
      <c r="H296" s="410">
        <v>1</v>
      </c>
      <c r="I296" s="410">
        <v>281</v>
      </c>
      <c r="J296" s="410">
        <v>19</v>
      </c>
      <c r="K296" s="410">
        <v>5415</v>
      </c>
      <c r="L296" s="410">
        <v>1.4823432794963045</v>
      </c>
      <c r="M296" s="410">
        <v>285</v>
      </c>
      <c r="N296" s="410">
        <v>13</v>
      </c>
      <c r="O296" s="410">
        <v>3952</v>
      </c>
      <c r="P296" s="479">
        <v>1.0818505338078293</v>
      </c>
      <c r="Q296" s="411">
        <v>304</v>
      </c>
    </row>
    <row r="297" spans="1:17" ht="14.4" customHeight="1" x14ac:dyDescent="0.3">
      <c r="A297" s="406" t="s">
        <v>771</v>
      </c>
      <c r="B297" s="407" t="s">
        <v>616</v>
      </c>
      <c r="C297" s="407" t="s">
        <v>617</v>
      </c>
      <c r="D297" s="407" t="s">
        <v>658</v>
      </c>
      <c r="E297" s="407" t="s">
        <v>659</v>
      </c>
      <c r="F297" s="410"/>
      <c r="G297" s="410"/>
      <c r="H297" s="410"/>
      <c r="I297" s="410"/>
      <c r="J297" s="410">
        <v>3</v>
      </c>
      <c r="K297" s="410">
        <v>1386</v>
      </c>
      <c r="L297" s="410"/>
      <c r="M297" s="410">
        <v>462</v>
      </c>
      <c r="N297" s="410">
        <v>4</v>
      </c>
      <c r="O297" s="410">
        <v>1976</v>
      </c>
      <c r="P297" s="479"/>
      <c r="Q297" s="411">
        <v>494</v>
      </c>
    </row>
    <row r="298" spans="1:17" ht="14.4" customHeight="1" x14ac:dyDescent="0.3">
      <c r="A298" s="406" t="s">
        <v>771</v>
      </c>
      <c r="B298" s="407" t="s">
        <v>616</v>
      </c>
      <c r="C298" s="407" t="s">
        <v>617</v>
      </c>
      <c r="D298" s="407" t="s">
        <v>660</v>
      </c>
      <c r="E298" s="407" t="s">
        <v>661</v>
      </c>
      <c r="F298" s="410">
        <v>13</v>
      </c>
      <c r="G298" s="410">
        <v>4524</v>
      </c>
      <c r="H298" s="410">
        <v>1</v>
      </c>
      <c r="I298" s="410">
        <v>348</v>
      </c>
      <c r="J298" s="410">
        <v>18</v>
      </c>
      <c r="K298" s="410">
        <v>6408</v>
      </c>
      <c r="L298" s="410">
        <v>1.4164456233421752</v>
      </c>
      <c r="M298" s="410">
        <v>356</v>
      </c>
      <c r="N298" s="410">
        <v>17</v>
      </c>
      <c r="O298" s="410">
        <v>6290</v>
      </c>
      <c r="P298" s="479">
        <v>1.3903625110521662</v>
      </c>
      <c r="Q298" s="411">
        <v>370</v>
      </c>
    </row>
    <row r="299" spans="1:17" ht="14.4" customHeight="1" x14ac:dyDescent="0.3">
      <c r="A299" s="406" t="s">
        <v>771</v>
      </c>
      <c r="B299" s="407" t="s">
        <v>616</v>
      </c>
      <c r="C299" s="407" t="s">
        <v>617</v>
      </c>
      <c r="D299" s="407" t="s">
        <v>664</v>
      </c>
      <c r="E299" s="407" t="s">
        <v>665</v>
      </c>
      <c r="F299" s="410"/>
      <c r="G299" s="410"/>
      <c r="H299" s="410"/>
      <c r="I299" s="410"/>
      <c r="J299" s="410">
        <v>1</v>
      </c>
      <c r="K299" s="410">
        <v>105</v>
      </c>
      <c r="L299" s="410"/>
      <c r="M299" s="410">
        <v>105</v>
      </c>
      <c r="N299" s="410"/>
      <c r="O299" s="410"/>
      <c r="P299" s="479"/>
      <c r="Q299" s="411"/>
    </row>
    <row r="300" spans="1:17" ht="14.4" customHeight="1" x14ac:dyDescent="0.3">
      <c r="A300" s="406" t="s">
        <v>771</v>
      </c>
      <c r="B300" s="407" t="s">
        <v>616</v>
      </c>
      <c r="C300" s="407" t="s">
        <v>617</v>
      </c>
      <c r="D300" s="407" t="s">
        <v>666</v>
      </c>
      <c r="E300" s="407" t="s">
        <v>667</v>
      </c>
      <c r="F300" s="410"/>
      <c r="G300" s="410"/>
      <c r="H300" s="410"/>
      <c r="I300" s="410"/>
      <c r="J300" s="410"/>
      <c r="K300" s="410"/>
      <c r="L300" s="410"/>
      <c r="M300" s="410"/>
      <c r="N300" s="410">
        <v>1</v>
      </c>
      <c r="O300" s="410">
        <v>125</v>
      </c>
      <c r="P300" s="479"/>
      <c r="Q300" s="411">
        <v>125</v>
      </c>
    </row>
    <row r="301" spans="1:17" ht="14.4" customHeight="1" x14ac:dyDescent="0.3">
      <c r="A301" s="406" t="s">
        <v>771</v>
      </c>
      <c r="B301" s="407" t="s">
        <v>616</v>
      </c>
      <c r="C301" s="407" t="s">
        <v>617</v>
      </c>
      <c r="D301" s="407" t="s">
        <v>672</v>
      </c>
      <c r="E301" s="407" t="s">
        <v>673</v>
      </c>
      <c r="F301" s="410">
        <v>2</v>
      </c>
      <c r="G301" s="410">
        <v>858</v>
      </c>
      <c r="H301" s="410">
        <v>1</v>
      </c>
      <c r="I301" s="410">
        <v>429</v>
      </c>
      <c r="J301" s="410">
        <v>6</v>
      </c>
      <c r="K301" s="410">
        <v>2622</v>
      </c>
      <c r="L301" s="410">
        <v>3.0559440559440558</v>
      </c>
      <c r="M301" s="410">
        <v>437</v>
      </c>
      <c r="N301" s="410"/>
      <c r="O301" s="410"/>
      <c r="P301" s="479"/>
      <c r="Q301" s="411"/>
    </row>
    <row r="302" spans="1:17" ht="14.4" customHeight="1" x14ac:dyDescent="0.3">
      <c r="A302" s="406" t="s">
        <v>771</v>
      </c>
      <c r="B302" s="407" t="s">
        <v>616</v>
      </c>
      <c r="C302" s="407" t="s">
        <v>617</v>
      </c>
      <c r="D302" s="407" t="s">
        <v>674</v>
      </c>
      <c r="E302" s="407" t="s">
        <v>675</v>
      </c>
      <c r="F302" s="410">
        <v>12</v>
      </c>
      <c r="G302" s="410">
        <v>636</v>
      </c>
      <c r="H302" s="410">
        <v>1</v>
      </c>
      <c r="I302" s="410">
        <v>53</v>
      </c>
      <c r="J302" s="410">
        <v>8</v>
      </c>
      <c r="K302" s="410">
        <v>432</v>
      </c>
      <c r="L302" s="410">
        <v>0.67924528301886788</v>
      </c>
      <c r="M302" s="410">
        <v>54</v>
      </c>
      <c r="N302" s="410">
        <v>6</v>
      </c>
      <c r="O302" s="410">
        <v>348</v>
      </c>
      <c r="P302" s="479">
        <v>0.54716981132075471</v>
      </c>
      <c r="Q302" s="411">
        <v>58</v>
      </c>
    </row>
    <row r="303" spans="1:17" ht="14.4" customHeight="1" x14ac:dyDescent="0.3">
      <c r="A303" s="406" t="s">
        <v>771</v>
      </c>
      <c r="B303" s="407" t="s">
        <v>616</v>
      </c>
      <c r="C303" s="407" t="s">
        <v>617</v>
      </c>
      <c r="D303" s="407" t="s">
        <v>678</v>
      </c>
      <c r="E303" s="407" t="s">
        <v>679</v>
      </c>
      <c r="F303" s="410">
        <v>12</v>
      </c>
      <c r="G303" s="410">
        <v>1980</v>
      </c>
      <c r="H303" s="410">
        <v>1</v>
      </c>
      <c r="I303" s="410">
        <v>165</v>
      </c>
      <c r="J303" s="410">
        <v>72</v>
      </c>
      <c r="K303" s="410">
        <v>12168</v>
      </c>
      <c r="L303" s="410">
        <v>6.1454545454545455</v>
      </c>
      <c r="M303" s="410">
        <v>169</v>
      </c>
      <c r="N303" s="410">
        <v>43</v>
      </c>
      <c r="O303" s="410">
        <v>7525</v>
      </c>
      <c r="P303" s="479">
        <v>3.8005050505050506</v>
      </c>
      <c r="Q303" s="411">
        <v>175</v>
      </c>
    </row>
    <row r="304" spans="1:17" ht="14.4" customHeight="1" x14ac:dyDescent="0.3">
      <c r="A304" s="406" t="s">
        <v>771</v>
      </c>
      <c r="B304" s="407" t="s">
        <v>616</v>
      </c>
      <c r="C304" s="407" t="s">
        <v>617</v>
      </c>
      <c r="D304" s="407" t="s">
        <v>680</v>
      </c>
      <c r="E304" s="407" t="s">
        <v>681</v>
      </c>
      <c r="F304" s="410"/>
      <c r="G304" s="410"/>
      <c r="H304" s="410"/>
      <c r="I304" s="410"/>
      <c r="J304" s="410">
        <v>2</v>
      </c>
      <c r="K304" s="410">
        <v>162</v>
      </c>
      <c r="L304" s="410"/>
      <c r="M304" s="410">
        <v>81</v>
      </c>
      <c r="N304" s="410"/>
      <c r="O304" s="410"/>
      <c r="P304" s="479"/>
      <c r="Q304" s="411"/>
    </row>
    <row r="305" spans="1:17" ht="14.4" customHeight="1" x14ac:dyDescent="0.3">
      <c r="A305" s="406" t="s">
        <v>771</v>
      </c>
      <c r="B305" s="407" t="s">
        <v>616</v>
      </c>
      <c r="C305" s="407" t="s">
        <v>617</v>
      </c>
      <c r="D305" s="407" t="s">
        <v>682</v>
      </c>
      <c r="E305" s="407" t="s">
        <v>683</v>
      </c>
      <c r="F305" s="410">
        <v>3</v>
      </c>
      <c r="G305" s="410">
        <v>480</v>
      </c>
      <c r="H305" s="410">
        <v>1</v>
      </c>
      <c r="I305" s="410">
        <v>160</v>
      </c>
      <c r="J305" s="410">
        <v>4</v>
      </c>
      <c r="K305" s="410">
        <v>652</v>
      </c>
      <c r="L305" s="410">
        <v>1.3583333333333334</v>
      </c>
      <c r="M305" s="410">
        <v>163</v>
      </c>
      <c r="N305" s="410">
        <v>8</v>
      </c>
      <c r="O305" s="410">
        <v>1352</v>
      </c>
      <c r="P305" s="479">
        <v>2.8166666666666669</v>
      </c>
      <c r="Q305" s="411">
        <v>169</v>
      </c>
    </row>
    <row r="306" spans="1:17" ht="14.4" customHeight="1" x14ac:dyDescent="0.3">
      <c r="A306" s="406" t="s">
        <v>771</v>
      </c>
      <c r="B306" s="407" t="s">
        <v>616</v>
      </c>
      <c r="C306" s="407" t="s">
        <v>617</v>
      </c>
      <c r="D306" s="407" t="s">
        <v>692</v>
      </c>
      <c r="E306" s="407" t="s">
        <v>693</v>
      </c>
      <c r="F306" s="410"/>
      <c r="G306" s="410"/>
      <c r="H306" s="410"/>
      <c r="I306" s="410"/>
      <c r="J306" s="410">
        <v>1</v>
      </c>
      <c r="K306" s="410">
        <v>247</v>
      </c>
      <c r="L306" s="410"/>
      <c r="M306" s="410">
        <v>247</v>
      </c>
      <c r="N306" s="410"/>
      <c r="O306" s="410"/>
      <c r="P306" s="479"/>
      <c r="Q306" s="411"/>
    </row>
    <row r="307" spans="1:17" ht="14.4" customHeight="1" x14ac:dyDescent="0.3">
      <c r="A307" s="406" t="s">
        <v>772</v>
      </c>
      <c r="B307" s="407" t="s">
        <v>616</v>
      </c>
      <c r="C307" s="407" t="s">
        <v>617</v>
      </c>
      <c r="D307" s="407" t="s">
        <v>620</v>
      </c>
      <c r="E307" s="407" t="s">
        <v>621</v>
      </c>
      <c r="F307" s="410">
        <v>1310</v>
      </c>
      <c r="G307" s="410">
        <v>69430</v>
      </c>
      <c r="H307" s="410">
        <v>1</v>
      </c>
      <c r="I307" s="410">
        <v>53</v>
      </c>
      <c r="J307" s="410">
        <v>1470</v>
      </c>
      <c r="K307" s="410">
        <v>79380</v>
      </c>
      <c r="L307" s="410">
        <v>1.1433098084401556</v>
      </c>
      <c r="M307" s="410">
        <v>54</v>
      </c>
      <c r="N307" s="410">
        <v>1100</v>
      </c>
      <c r="O307" s="410">
        <v>63800</v>
      </c>
      <c r="P307" s="479">
        <v>0.91891113351577125</v>
      </c>
      <c r="Q307" s="411">
        <v>58</v>
      </c>
    </row>
    <row r="308" spans="1:17" ht="14.4" customHeight="1" x14ac:dyDescent="0.3">
      <c r="A308" s="406" t="s">
        <v>772</v>
      </c>
      <c r="B308" s="407" t="s">
        <v>616</v>
      </c>
      <c r="C308" s="407" t="s">
        <v>617</v>
      </c>
      <c r="D308" s="407" t="s">
        <v>622</v>
      </c>
      <c r="E308" s="407" t="s">
        <v>623</v>
      </c>
      <c r="F308" s="410">
        <v>220</v>
      </c>
      <c r="G308" s="410">
        <v>26620</v>
      </c>
      <c r="H308" s="410">
        <v>1</v>
      </c>
      <c r="I308" s="410">
        <v>121</v>
      </c>
      <c r="J308" s="410">
        <v>188</v>
      </c>
      <c r="K308" s="410">
        <v>23124</v>
      </c>
      <c r="L308" s="410">
        <v>0.86867017280240422</v>
      </c>
      <c r="M308" s="410">
        <v>123</v>
      </c>
      <c r="N308" s="410">
        <v>218</v>
      </c>
      <c r="O308" s="410">
        <v>28558</v>
      </c>
      <c r="P308" s="479">
        <v>1.0728024042073629</v>
      </c>
      <c r="Q308" s="411">
        <v>131</v>
      </c>
    </row>
    <row r="309" spans="1:17" ht="14.4" customHeight="1" x14ac:dyDescent="0.3">
      <c r="A309" s="406" t="s">
        <v>772</v>
      </c>
      <c r="B309" s="407" t="s">
        <v>616</v>
      </c>
      <c r="C309" s="407" t="s">
        <v>617</v>
      </c>
      <c r="D309" s="407" t="s">
        <v>624</v>
      </c>
      <c r="E309" s="407" t="s">
        <v>625</v>
      </c>
      <c r="F309" s="410">
        <v>33</v>
      </c>
      <c r="G309" s="410">
        <v>5742</v>
      </c>
      <c r="H309" s="410">
        <v>1</v>
      </c>
      <c r="I309" s="410">
        <v>174</v>
      </c>
      <c r="J309" s="410">
        <v>30</v>
      </c>
      <c r="K309" s="410">
        <v>5310</v>
      </c>
      <c r="L309" s="410">
        <v>0.92476489028213171</v>
      </c>
      <c r="M309" s="410">
        <v>177</v>
      </c>
      <c r="N309" s="410">
        <v>33</v>
      </c>
      <c r="O309" s="410">
        <v>6237</v>
      </c>
      <c r="P309" s="479">
        <v>1.0862068965517242</v>
      </c>
      <c r="Q309" s="411">
        <v>189</v>
      </c>
    </row>
    <row r="310" spans="1:17" ht="14.4" customHeight="1" x14ac:dyDescent="0.3">
      <c r="A310" s="406" t="s">
        <v>772</v>
      </c>
      <c r="B310" s="407" t="s">
        <v>616</v>
      </c>
      <c r="C310" s="407" t="s">
        <v>617</v>
      </c>
      <c r="D310" s="407" t="s">
        <v>628</v>
      </c>
      <c r="E310" s="407" t="s">
        <v>629</v>
      </c>
      <c r="F310" s="410">
        <v>2</v>
      </c>
      <c r="G310" s="410">
        <v>760</v>
      </c>
      <c r="H310" s="410">
        <v>1</v>
      </c>
      <c r="I310" s="410">
        <v>380</v>
      </c>
      <c r="J310" s="410">
        <v>4</v>
      </c>
      <c r="K310" s="410">
        <v>1536</v>
      </c>
      <c r="L310" s="410">
        <v>2.0210526315789474</v>
      </c>
      <c r="M310" s="410">
        <v>384</v>
      </c>
      <c r="N310" s="410">
        <v>8</v>
      </c>
      <c r="O310" s="410">
        <v>3256</v>
      </c>
      <c r="P310" s="479">
        <v>4.2842105263157899</v>
      </c>
      <c r="Q310" s="411">
        <v>407</v>
      </c>
    </row>
    <row r="311" spans="1:17" ht="14.4" customHeight="1" x14ac:dyDescent="0.3">
      <c r="A311" s="406" t="s">
        <v>772</v>
      </c>
      <c r="B311" s="407" t="s">
        <v>616</v>
      </c>
      <c r="C311" s="407" t="s">
        <v>617</v>
      </c>
      <c r="D311" s="407" t="s">
        <v>630</v>
      </c>
      <c r="E311" s="407" t="s">
        <v>631</v>
      </c>
      <c r="F311" s="410">
        <v>64</v>
      </c>
      <c r="G311" s="410">
        <v>10752</v>
      </c>
      <c r="H311" s="410">
        <v>1</v>
      </c>
      <c r="I311" s="410">
        <v>168</v>
      </c>
      <c r="J311" s="410">
        <v>57</v>
      </c>
      <c r="K311" s="410">
        <v>9804</v>
      </c>
      <c r="L311" s="410">
        <v>0.9118303571428571</v>
      </c>
      <c r="M311" s="410">
        <v>172</v>
      </c>
      <c r="N311" s="410">
        <v>27</v>
      </c>
      <c r="O311" s="410">
        <v>4833</v>
      </c>
      <c r="P311" s="479">
        <v>0.44949776785714285</v>
      </c>
      <c r="Q311" s="411">
        <v>179</v>
      </c>
    </row>
    <row r="312" spans="1:17" ht="14.4" customHeight="1" x14ac:dyDescent="0.3">
      <c r="A312" s="406" t="s">
        <v>772</v>
      </c>
      <c r="B312" s="407" t="s">
        <v>616</v>
      </c>
      <c r="C312" s="407" t="s">
        <v>617</v>
      </c>
      <c r="D312" s="407" t="s">
        <v>634</v>
      </c>
      <c r="E312" s="407" t="s">
        <v>635</v>
      </c>
      <c r="F312" s="410">
        <v>12</v>
      </c>
      <c r="G312" s="410">
        <v>3792</v>
      </c>
      <c r="H312" s="410">
        <v>1</v>
      </c>
      <c r="I312" s="410">
        <v>316</v>
      </c>
      <c r="J312" s="410">
        <v>11</v>
      </c>
      <c r="K312" s="410">
        <v>3542</v>
      </c>
      <c r="L312" s="410">
        <v>0.93407172995780585</v>
      </c>
      <c r="M312" s="410">
        <v>322</v>
      </c>
      <c r="N312" s="410">
        <v>27</v>
      </c>
      <c r="O312" s="410">
        <v>9045</v>
      </c>
      <c r="P312" s="479">
        <v>2.3852848101265822</v>
      </c>
      <c r="Q312" s="411">
        <v>335</v>
      </c>
    </row>
    <row r="313" spans="1:17" ht="14.4" customHeight="1" x14ac:dyDescent="0.3">
      <c r="A313" s="406" t="s">
        <v>772</v>
      </c>
      <c r="B313" s="407" t="s">
        <v>616</v>
      </c>
      <c r="C313" s="407" t="s">
        <v>617</v>
      </c>
      <c r="D313" s="407" t="s">
        <v>638</v>
      </c>
      <c r="E313" s="407" t="s">
        <v>639</v>
      </c>
      <c r="F313" s="410">
        <v>124</v>
      </c>
      <c r="G313" s="410">
        <v>41912</v>
      </c>
      <c r="H313" s="410">
        <v>1</v>
      </c>
      <c r="I313" s="410">
        <v>338</v>
      </c>
      <c r="J313" s="410">
        <v>138</v>
      </c>
      <c r="K313" s="410">
        <v>47058</v>
      </c>
      <c r="L313" s="410">
        <v>1.1227810650887573</v>
      </c>
      <c r="M313" s="410">
        <v>341</v>
      </c>
      <c r="N313" s="410">
        <v>160</v>
      </c>
      <c r="O313" s="410">
        <v>55840</v>
      </c>
      <c r="P313" s="479">
        <v>1.3323153273525481</v>
      </c>
      <c r="Q313" s="411">
        <v>349</v>
      </c>
    </row>
    <row r="314" spans="1:17" ht="14.4" customHeight="1" x14ac:dyDescent="0.3">
      <c r="A314" s="406" t="s">
        <v>772</v>
      </c>
      <c r="B314" s="407" t="s">
        <v>616</v>
      </c>
      <c r="C314" s="407" t="s">
        <v>617</v>
      </c>
      <c r="D314" s="407" t="s">
        <v>753</v>
      </c>
      <c r="E314" s="407" t="s">
        <v>754</v>
      </c>
      <c r="F314" s="410">
        <v>9</v>
      </c>
      <c r="G314" s="410">
        <v>972</v>
      </c>
      <c r="H314" s="410">
        <v>1</v>
      </c>
      <c r="I314" s="410">
        <v>108</v>
      </c>
      <c r="J314" s="410">
        <v>5</v>
      </c>
      <c r="K314" s="410">
        <v>545</v>
      </c>
      <c r="L314" s="410">
        <v>0.56069958847736623</v>
      </c>
      <c r="M314" s="410">
        <v>109</v>
      </c>
      <c r="N314" s="410">
        <v>6</v>
      </c>
      <c r="O314" s="410">
        <v>702</v>
      </c>
      <c r="P314" s="479">
        <v>0.72222222222222221</v>
      </c>
      <c r="Q314" s="411">
        <v>117</v>
      </c>
    </row>
    <row r="315" spans="1:17" ht="14.4" customHeight="1" x14ac:dyDescent="0.3">
      <c r="A315" s="406" t="s">
        <v>772</v>
      </c>
      <c r="B315" s="407" t="s">
        <v>616</v>
      </c>
      <c r="C315" s="407" t="s">
        <v>617</v>
      </c>
      <c r="D315" s="407" t="s">
        <v>646</v>
      </c>
      <c r="E315" s="407" t="s">
        <v>647</v>
      </c>
      <c r="F315" s="410"/>
      <c r="G315" s="410"/>
      <c r="H315" s="410"/>
      <c r="I315" s="410"/>
      <c r="J315" s="410"/>
      <c r="K315" s="410"/>
      <c r="L315" s="410"/>
      <c r="M315" s="410"/>
      <c r="N315" s="410">
        <v>1</v>
      </c>
      <c r="O315" s="410">
        <v>387</v>
      </c>
      <c r="P315" s="479"/>
      <c r="Q315" s="411">
        <v>387</v>
      </c>
    </row>
    <row r="316" spans="1:17" ht="14.4" customHeight="1" x14ac:dyDescent="0.3">
      <c r="A316" s="406" t="s">
        <v>772</v>
      </c>
      <c r="B316" s="407" t="s">
        <v>616</v>
      </c>
      <c r="C316" s="407" t="s">
        <v>617</v>
      </c>
      <c r="D316" s="407" t="s">
        <v>648</v>
      </c>
      <c r="E316" s="407" t="s">
        <v>649</v>
      </c>
      <c r="F316" s="410">
        <v>4</v>
      </c>
      <c r="G316" s="410">
        <v>148</v>
      </c>
      <c r="H316" s="410">
        <v>1</v>
      </c>
      <c r="I316" s="410">
        <v>37</v>
      </c>
      <c r="J316" s="410">
        <v>5</v>
      </c>
      <c r="K316" s="410">
        <v>185</v>
      </c>
      <c r="L316" s="410">
        <v>1.25</v>
      </c>
      <c r="M316" s="410">
        <v>37</v>
      </c>
      <c r="N316" s="410">
        <v>5</v>
      </c>
      <c r="O316" s="410">
        <v>190</v>
      </c>
      <c r="P316" s="479">
        <v>1.2837837837837838</v>
      </c>
      <c r="Q316" s="411">
        <v>38</v>
      </c>
    </row>
    <row r="317" spans="1:17" ht="14.4" customHeight="1" x14ac:dyDescent="0.3">
      <c r="A317" s="406" t="s">
        <v>772</v>
      </c>
      <c r="B317" s="407" t="s">
        <v>616</v>
      </c>
      <c r="C317" s="407" t="s">
        <v>617</v>
      </c>
      <c r="D317" s="407" t="s">
        <v>652</v>
      </c>
      <c r="E317" s="407" t="s">
        <v>653</v>
      </c>
      <c r="F317" s="410">
        <v>31</v>
      </c>
      <c r="G317" s="410">
        <v>20584</v>
      </c>
      <c r="H317" s="410">
        <v>1</v>
      </c>
      <c r="I317" s="410">
        <v>664</v>
      </c>
      <c r="J317" s="410">
        <v>32</v>
      </c>
      <c r="K317" s="410">
        <v>21632</v>
      </c>
      <c r="L317" s="410">
        <v>1.0509133307423242</v>
      </c>
      <c r="M317" s="410">
        <v>676</v>
      </c>
      <c r="N317" s="410">
        <v>32</v>
      </c>
      <c r="O317" s="410">
        <v>22528</v>
      </c>
      <c r="P317" s="479">
        <v>1.0944422852701128</v>
      </c>
      <c r="Q317" s="411">
        <v>704</v>
      </c>
    </row>
    <row r="318" spans="1:17" ht="14.4" customHeight="1" x14ac:dyDescent="0.3">
      <c r="A318" s="406" t="s">
        <v>772</v>
      </c>
      <c r="B318" s="407" t="s">
        <v>616</v>
      </c>
      <c r="C318" s="407" t="s">
        <v>617</v>
      </c>
      <c r="D318" s="407" t="s">
        <v>654</v>
      </c>
      <c r="E318" s="407" t="s">
        <v>655</v>
      </c>
      <c r="F318" s="410">
        <v>2</v>
      </c>
      <c r="G318" s="410">
        <v>272</v>
      </c>
      <c r="H318" s="410">
        <v>1</v>
      </c>
      <c r="I318" s="410">
        <v>136</v>
      </c>
      <c r="J318" s="410">
        <v>2</v>
      </c>
      <c r="K318" s="410">
        <v>276</v>
      </c>
      <c r="L318" s="410">
        <v>1.0147058823529411</v>
      </c>
      <c r="M318" s="410">
        <v>138</v>
      </c>
      <c r="N318" s="410"/>
      <c r="O318" s="410"/>
      <c r="P318" s="479"/>
      <c r="Q318" s="411"/>
    </row>
    <row r="319" spans="1:17" ht="14.4" customHeight="1" x14ac:dyDescent="0.3">
      <c r="A319" s="406" t="s">
        <v>772</v>
      </c>
      <c r="B319" s="407" t="s">
        <v>616</v>
      </c>
      <c r="C319" s="407" t="s">
        <v>617</v>
      </c>
      <c r="D319" s="407" t="s">
        <v>656</v>
      </c>
      <c r="E319" s="407" t="s">
        <v>657</v>
      </c>
      <c r="F319" s="410">
        <v>88</v>
      </c>
      <c r="G319" s="410">
        <v>24728</v>
      </c>
      <c r="H319" s="410">
        <v>1</v>
      </c>
      <c r="I319" s="410">
        <v>281</v>
      </c>
      <c r="J319" s="410">
        <v>91</v>
      </c>
      <c r="K319" s="410">
        <v>25935</v>
      </c>
      <c r="L319" s="410">
        <v>1.0488110643804593</v>
      </c>
      <c r="M319" s="410">
        <v>285</v>
      </c>
      <c r="N319" s="410">
        <v>125</v>
      </c>
      <c r="O319" s="410">
        <v>38000</v>
      </c>
      <c r="P319" s="479">
        <v>1.5367195082497573</v>
      </c>
      <c r="Q319" s="411">
        <v>304</v>
      </c>
    </row>
    <row r="320" spans="1:17" ht="14.4" customHeight="1" x14ac:dyDescent="0.3">
      <c r="A320" s="406" t="s">
        <v>772</v>
      </c>
      <c r="B320" s="407" t="s">
        <v>616</v>
      </c>
      <c r="C320" s="407" t="s">
        <v>617</v>
      </c>
      <c r="D320" s="407" t="s">
        <v>658</v>
      </c>
      <c r="E320" s="407" t="s">
        <v>659</v>
      </c>
      <c r="F320" s="410">
        <v>222</v>
      </c>
      <c r="G320" s="410">
        <v>101232</v>
      </c>
      <c r="H320" s="410">
        <v>1</v>
      </c>
      <c r="I320" s="410">
        <v>456</v>
      </c>
      <c r="J320" s="410">
        <v>231</v>
      </c>
      <c r="K320" s="410">
        <v>106722</v>
      </c>
      <c r="L320" s="410">
        <v>1.0542318634423897</v>
      </c>
      <c r="M320" s="410">
        <v>462</v>
      </c>
      <c r="N320" s="410">
        <v>238</v>
      </c>
      <c r="O320" s="410">
        <v>117572</v>
      </c>
      <c r="P320" s="479">
        <v>1.1614114114114114</v>
      </c>
      <c r="Q320" s="411">
        <v>494</v>
      </c>
    </row>
    <row r="321" spans="1:17" ht="14.4" customHeight="1" x14ac:dyDescent="0.3">
      <c r="A321" s="406" t="s">
        <v>772</v>
      </c>
      <c r="B321" s="407" t="s">
        <v>616</v>
      </c>
      <c r="C321" s="407" t="s">
        <v>617</v>
      </c>
      <c r="D321" s="407" t="s">
        <v>660</v>
      </c>
      <c r="E321" s="407" t="s">
        <v>661</v>
      </c>
      <c r="F321" s="410">
        <v>315</v>
      </c>
      <c r="G321" s="410">
        <v>109620</v>
      </c>
      <c r="H321" s="410">
        <v>1</v>
      </c>
      <c r="I321" s="410">
        <v>348</v>
      </c>
      <c r="J321" s="410">
        <v>312</v>
      </c>
      <c r="K321" s="410">
        <v>111072</v>
      </c>
      <c r="L321" s="410">
        <v>1.0132457580733443</v>
      </c>
      <c r="M321" s="410">
        <v>356</v>
      </c>
      <c r="N321" s="410">
        <v>295</v>
      </c>
      <c r="O321" s="410">
        <v>109150</v>
      </c>
      <c r="P321" s="479">
        <v>0.99571246122970258</v>
      </c>
      <c r="Q321" s="411">
        <v>370</v>
      </c>
    </row>
    <row r="322" spans="1:17" ht="14.4" customHeight="1" x14ac:dyDescent="0.3">
      <c r="A322" s="406" t="s">
        <v>772</v>
      </c>
      <c r="B322" s="407" t="s">
        <v>616</v>
      </c>
      <c r="C322" s="407" t="s">
        <v>617</v>
      </c>
      <c r="D322" s="407" t="s">
        <v>664</v>
      </c>
      <c r="E322" s="407" t="s">
        <v>665</v>
      </c>
      <c r="F322" s="410">
        <v>7</v>
      </c>
      <c r="G322" s="410">
        <v>721</v>
      </c>
      <c r="H322" s="410">
        <v>1</v>
      </c>
      <c r="I322" s="410">
        <v>103</v>
      </c>
      <c r="J322" s="410"/>
      <c r="K322" s="410"/>
      <c r="L322" s="410"/>
      <c r="M322" s="410"/>
      <c r="N322" s="410">
        <v>3</v>
      </c>
      <c r="O322" s="410">
        <v>333</v>
      </c>
      <c r="P322" s="479">
        <v>0.46185852981969489</v>
      </c>
      <c r="Q322" s="411">
        <v>111</v>
      </c>
    </row>
    <row r="323" spans="1:17" ht="14.4" customHeight="1" x14ac:dyDescent="0.3">
      <c r="A323" s="406" t="s">
        <v>772</v>
      </c>
      <c r="B323" s="407" t="s">
        <v>616</v>
      </c>
      <c r="C323" s="407" t="s">
        <v>617</v>
      </c>
      <c r="D323" s="407" t="s">
        <v>666</v>
      </c>
      <c r="E323" s="407" t="s">
        <v>667</v>
      </c>
      <c r="F323" s="410">
        <v>9</v>
      </c>
      <c r="G323" s="410">
        <v>1035</v>
      </c>
      <c r="H323" s="410">
        <v>1</v>
      </c>
      <c r="I323" s="410">
        <v>115</v>
      </c>
      <c r="J323" s="410">
        <v>5</v>
      </c>
      <c r="K323" s="410">
        <v>585</v>
      </c>
      <c r="L323" s="410">
        <v>0.56521739130434778</v>
      </c>
      <c r="M323" s="410">
        <v>117</v>
      </c>
      <c r="N323" s="410">
        <v>7</v>
      </c>
      <c r="O323" s="410">
        <v>875</v>
      </c>
      <c r="P323" s="479">
        <v>0.84541062801932365</v>
      </c>
      <c r="Q323" s="411">
        <v>125</v>
      </c>
    </row>
    <row r="324" spans="1:17" ht="14.4" customHeight="1" x14ac:dyDescent="0.3">
      <c r="A324" s="406" t="s">
        <v>772</v>
      </c>
      <c r="B324" s="407" t="s">
        <v>616</v>
      </c>
      <c r="C324" s="407" t="s">
        <v>617</v>
      </c>
      <c r="D324" s="407" t="s">
        <v>668</v>
      </c>
      <c r="E324" s="407" t="s">
        <v>669</v>
      </c>
      <c r="F324" s="410">
        <v>19</v>
      </c>
      <c r="G324" s="410">
        <v>8683</v>
      </c>
      <c r="H324" s="410">
        <v>1</v>
      </c>
      <c r="I324" s="410">
        <v>457</v>
      </c>
      <c r="J324" s="410">
        <v>11</v>
      </c>
      <c r="K324" s="410">
        <v>5093</v>
      </c>
      <c r="L324" s="410">
        <v>0.58654842796268569</v>
      </c>
      <c r="M324" s="410">
        <v>463</v>
      </c>
      <c r="N324" s="410">
        <v>11</v>
      </c>
      <c r="O324" s="410">
        <v>5445</v>
      </c>
      <c r="P324" s="479">
        <v>0.62708741218472874</v>
      </c>
      <c r="Q324" s="411">
        <v>495</v>
      </c>
    </row>
    <row r="325" spans="1:17" ht="14.4" customHeight="1" x14ac:dyDescent="0.3">
      <c r="A325" s="406" t="s">
        <v>772</v>
      </c>
      <c r="B325" s="407" t="s">
        <v>616</v>
      </c>
      <c r="C325" s="407" t="s">
        <v>617</v>
      </c>
      <c r="D325" s="407" t="s">
        <v>670</v>
      </c>
      <c r="E325" s="407" t="s">
        <v>671</v>
      </c>
      <c r="F325" s="410">
        <v>1</v>
      </c>
      <c r="G325" s="410">
        <v>1245</v>
      </c>
      <c r="H325" s="410">
        <v>1</v>
      </c>
      <c r="I325" s="410">
        <v>1245</v>
      </c>
      <c r="J325" s="410"/>
      <c r="K325" s="410"/>
      <c r="L325" s="410"/>
      <c r="M325" s="410"/>
      <c r="N325" s="410">
        <v>2</v>
      </c>
      <c r="O325" s="410">
        <v>2566</v>
      </c>
      <c r="P325" s="479">
        <v>2.0610441767068273</v>
      </c>
      <c r="Q325" s="411">
        <v>1283</v>
      </c>
    </row>
    <row r="326" spans="1:17" ht="14.4" customHeight="1" x14ac:dyDescent="0.3">
      <c r="A326" s="406" t="s">
        <v>772</v>
      </c>
      <c r="B326" s="407" t="s">
        <v>616</v>
      </c>
      <c r="C326" s="407" t="s">
        <v>617</v>
      </c>
      <c r="D326" s="407" t="s">
        <v>672</v>
      </c>
      <c r="E326" s="407" t="s">
        <v>673</v>
      </c>
      <c r="F326" s="410">
        <v>6</v>
      </c>
      <c r="G326" s="410">
        <v>2574</v>
      </c>
      <c r="H326" s="410">
        <v>1</v>
      </c>
      <c r="I326" s="410">
        <v>429</v>
      </c>
      <c r="J326" s="410"/>
      <c r="K326" s="410"/>
      <c r="L326" s="410"/>
      <c r="M326" s="410"/>
      <c r="N326" s="410">
        <v>10</v>
      </c>
      <c r="O326" s="410">
        <v>4560</v>
      </c>
      <c r="P326" s="479">
        <v>1.7715617715617715</v>
      </c>
      <c r="Q326" s="411">
        <v>456</v>
      </c>
    </row>
    <row r="327" spans="1:17" ht="14.4" customHeight="1" x14ac:dyDescent="0.3">
      <c r="A327" s="406" t="s">
        <v>772</v>
      </c>
      <c r="B327" s="407" t="s">
        <v>616</v>
      </c>
      <c r="C327" s="407" t="s">
        <v>617</v>
      </c>
      <c r="D327" s="407" t="s">
        <v>674</v>
      </c>
      <c r="E327" s="407" t="s">
        <v>675</v>
      </c>
      <c r="F327" s="410">
        <v>290</v>
      </c>
      <c r="G327" s="410">
        <v>15370</v>
      </c>
      <c r="H327" s="410">
        <v>1</v>
      </c>
      <c r="I327" s="410">
        <v>53</v>
      </c>
      <c r="J327" s="410">
        <v>418</v>
      </c>
      <c r="K327" s="410">
        <v>22572</v>
      </c>
      <c r="L327" s="410">
        <v>1.4685751463890697</v>
      </c>
      <c r="M327" s="410">
        <v>54</v>
      </c>
      <c r="N327" s="410">
        <v>576</v>
      </c>
      <c r="O327" s="410">
        <v>33408</v>
      </c>
      <c r="P327" s="479">
        <v>2.1735849056603773</v>
      </c>
      <c r="Q327" s="411">
        <v>58</v>
      </c>
    </row>
    <row r="328" spans="1:17" ht="14.4" customHeight="1" x14ac:dyDescent="0.3">
      <c r="A328" s="406" t="s">
        <v>772</v>
      </c>
      <c r="B328" s="407" t="s">
        <v>616</v>
      </c>
      <c r="C328" s="407" t="s">
        <v>617</v>
      </c>
      <c r="D328" s="407" t="s">
        <v>678</v>
      </c>
      <c r="E328" s="407" t="s">
        <v>679</v>
      </c>
      <c r="F328" s="410">
        <v>1453</v>
      </c>
      <c r="G328" s="410">
        <v>239745</v>
      </c>
      <c r="H328" s="410">
        <v>1</v>
      </c>
      <c r="I328" s="410">
        <v>165</v>
      </c>
      <c r="J328" s="410">
        <v>1669</v>
      </c>
      <c r="K328" s="410">
        <v>282061</v>
      </c>
      <c r="L328" s="410">
        <v>1.1765042023816972</v>
      </c>
      <c r="M328" s="410">
        <v>169</v>
      </c>
      <c r="N328" s="410">
        <v>1674</v>
      </c>
      <c r="O328" s="410">
        <v>292950</v>
      </c>
      <c r="P328" s="479">
        <v>1.2219232934993431</v>
      </c>
      <c r="Q328" s="411">
        <v>175</v>
      </c>
    </row>
    <row r="329" spans="1:17" ht="14.4" customHeight="1" x14ac:dyDescent="0.3">
      <c r="A329" s="406" t="s">
        <v>772</v>
      </c>
      <c r="B329" s="407" t="s">
        <v>616</v>
      </c>
      <c r="C329" s="407" t="s">
        <v>617</v>
      </c>
      <c r="D329" s="407" t="s">
        <v>680</v>
      </c>
      <c r="E329" s="407" t="s">
        <v>681</v>
      </c>
      <c r="F329" s="410">
        <v>61</v>
      </c>
      <c r="G329" s="410">
        <v>4819</v>
      </c>
      <c r="H329" s="410">
        <v>1</v>
      </c>
      <c r="I329" s="410">
        <v>79</v>
      </c>
      <c r="J329" s="410">
        <v>64</v>
      </c>
      <c r="K329" s="410">
        <v>5184</v>
      </c>
      <c r="L329" s="410">
        <v>1.0757418551566715</v>
      </c>
      <c r="M329" s="410">
        <v>81</v>
      </c>
      <c r="N329" s="410">
        <v>65</v>
      </c>
      <c r="O329" s="410">
        <v>5525</v>
      </c>
      <c r="P329" s="479">
        <v>1.146503423946877</v>
      </c>
      <c r="Q329" s="411">
        <v>85</v>
      </c>
    </row>
    <row r="330" spans="1:17" ht="14.4" customHeight="1" x14ac:dyDescent="0.3">
      <c r="A330" s="406" t="s">
        <v>772</v>
      </c>
      <c r="B330" s="407" t="s">
        <v>616</v>
      </c>
      <c r="C330" s="407" t="s">
        <v>617</v>
      </c>
      <c r="D330" s="407" t="s">
        <v>682</v>
      </c>
      <c r="E330" s="407" t="s">
        <v>683</v>
      </c>
      <c r="F330" s="410"/>
      <c r="G330" s="410"/>
      <c r="H330" s="410"/>
      <c r="I330" s="410"/>
      <c r="J330" s="410">
        <v>7</v>
      </c>
      <c r="K330" s="410">
        <v>1141</v>
      </c>
      <c r="L330" s="410"/>
      <c r="M330" s="410">
        <v>163</v>
      </c>
      <c r="N330" s="410">
        <v>1</v>
      </c>
      <c r="O330" s="410">
        <v>169</v>
      </c>
      <c r="P330" s="479"/>
      <c r="Q330" s="411">
        <v>169</v>
      </c>
    </row>
    <row r="331" spans="1:17" ht="14.4" customHeight="1" x14ac:dyDescent="0.3">
      <c r="A331" s="406" t="s">
        <v>772</v>
      </c>
      <c r="B331" s="407" t="s">
        <v>616</v>
      </c>
      <c r="C331" s="407" t="s">
        <v>617</v>
      </c>
      <c r="D331" s="407" t="s">
        <v>686</v>
      </c>
      <c r="E331" s="407" t="s">
        <v>687</v>
      </c>
      <c r="F331" s="410">
        <v>4</v>
      </c>
      <c r="G331" s="410">
        <v>4008</v>
      </c>
      <c r="H331" s="410">
        <v>1</v>
      </c>
      <c r="I331" s="410">
        <v>1002</v>
      </c>
      <c r="J331" s="410">
        <v>3</v>
      </c>
      <c r="K331" s="410">
        <v>3024</v>
      </c>
      <c r="L331" s="410">
        <v>0.75449101796407181</v>
      </c>
      <c r="M331" s="410">
        <v>1008</v>
      </c>
      <c r="N331" s="410">
        <v>9</v>
      </c>
      <c r="O331" s="410">
        <v>9099</v>
      </c>
      <c r="P331" s="479">
        <v>2.2702095808383231</v>
      </c>
      <c r="Q331" s="411">
        <v>1011</v>
      </c>
    </row>
    <row r="332" spans="1:17" ht="14.4" customHeight="1" x14ac:dyDescent="0.3">
      <c r="A332" s="406" t="s">
        <v>772</v>
      </c>
      <c r="B332" s="407" t="s">
        <v>616</v>
      </c>
      <c r="C332" s="407" t="s">
        <v>617</v>
      </c>
      <c r="D332" s="407" t="s">
        <v>688</v>
      </c>
      <c r="E332" s="407" t="s">
        <v>689</v>
      </c>
      <c r="F332" s="410"/>
      <c r="G332" s="410"/>
      <c r="H332" s="410"/>
      <c r="I332" s="410"/>
      <c r="J332" s="410"/>
      <c r="K332" s="410"/>
      <c r="L332" s="410"/>
      <c r="M332" s="410"/>
      <c r="N332" s="410">
        <v>1</v>
      </c>
      <c r="O332" s="410">
        <v>176</v>
      </c>
      <c r="P332" s="479"/>
      <c r="Q332" s="411">
        <v>176</v>
      </c>
    </row>
    <row r="333" spans="1:17" ht="14.4" customHeight="1" x14ac:dyDescent="0.3">
      <c r="A333" s="406" t="s">
        <v>772</v>
      </c>
      <c r="B333" s="407" t="s">
        <v>616</v>
      </c>
      <c r="C333" s="407" t="s">
        <v>617</v>
      </c>
      <c r="D333" s="407" t="s">
        <v>690</v>
      </c>
      <c r="E333" s="407" t="s">
        <v>691</v>
      </c>
      <c r="F333" s="410">
        <v>4</v>
      </c>
      <c r="G333" s="410">
        <v>8932</v>
      </c>
      <c r="H333" s="410">
        <v>1</v>
      </c>
      <c r="I333" s="410">
        <v>2233</v>
      </c>
      <c r="J333" s="410"/>
      <c r="K333" s="410"/>
      <c r="L333" s="410"/>
      <c r="M333" s="410"/>
      <c r="N333" s="410">
        <v>9</v>
      </c>
      <c r="O333" s="410">
        <v>20646</v>
      </c>
      <c r="P333" s="479">
        <v>2.3114643976712941</v>
      </c>
      <c r="Q333" s="411">
        <v>2294</v>
      </c>
    </row>
    <row r="334" spans="1:17" ht="14.4" customHeight="1" x14ac:dyDescent="0.3">
      <c r="A334" s="406" t="s">
        <v>772</v>
      </c>
      <c r="B334" s="407" t="s">
        <v>616</v>
      </c>
      <c r="C334" s="407" t="s">
        <v>617</v>
      </c>
      <c r="D334" s="407" t="s">
        <v>692</v>
      </c>
      <c r="E334" s="407" t="s">
        <v>693</v>
      </c>
      <c r="F334" s="410">
        <v>22</v>
      </c>
      <c r="G334" s="410">
        <v>5346</v>
      </c>
      <c r="H334" s="410">
        <v>1</v>
      </c>
      <c r="I334" s="410">
        <v>243</v>
      </c>
      <c r="J334" s="410">
        <v>23</v>
      </c>
      <c r="K334" s="410">
        <v>5681</v>
      </c>
      <c r="L334" s="410">
        <v>1.062663673774785</v>
      </c>
      <c r="M334" s="410">
        <v>247</v>
      </c>
      <c r="N334" s="410">
        <v>30</v>
      </c>
      <c r="O334" s="410">
        <v>7890</v>
      </c>
      <c r="P334" s="479">
        <v>1.4758698092031426</v>
      </c>
      <c r="Q334" s="411">
        <v>263</v>
      </c>
    </row>
    <row r="335" spans="1:17" ht="14.4" customHeight="1" x14ac:dyDescent="0.3">
      <c r="A335" s="406" t="s">
        <v>772</v>
      </c>
      <c r="B335" s="407" t="s">
        <v>616</v>
      </c>
      <c r="C335" s="407" t="s">
        <v>617</v>
      </c>
      <c r="D335" s="407" t="s">
        <v>694</v>
      </c>
      <c r="E335" s="407" t="s">
        <v>695</v>
      </c>
      <c r="F335" s="410"/>
      <c r="G335" s="410"/>
      <c r="H335" s="410"/>
      <c r="I335" s="410"/>
      <c r="J335" s="410"/>
      <c r="K335" s="410"/>
      <c r="L335" s="410"/>
      <c r="M335" s="410"/>
      <c r="N335" s="410">
        <v>3</v>
      </c>
      <c r="O335" s="410">
        <v>6390</v>
      </c>
      <c r="P335" s="479"/>
      <c r="Q335" s="411">
        <v>2130</v>
      </c>
    </row>
    <row r="336" spans="1:17" ht="14.4" customHeight="1" x14ac:dyDescent="0.3">
      <c r="A336" s="406" t="s">
        <v>772</v>
      </c>
      <c r="B336" s="407" t="s">
        <v>616</v>
      </c>
      <c r="C336" s="407" t="s">
        <v>617</v>
      </c>
      <c r="D336" s="407" t="s">
        <v>757</v>
      </c>
      <c r="E336" s="407" t="s">
        <v>758</v>
      </c>
      <c r="F336" s="410">
        <v>11</v>
      </c>
      <c r="G336" s="410">
        <v>2453</v>
      </c>
      <c r="H336" s="410">
        <v>1</v>
      </c>
      <c r="I336" s="410">
        <v>223</v>
      </c>
      <c r="J336" s="410">
        <v>5</v>
      </c>
      <c r="K336" s="410">
        <v>1130</v>
      </c>
      <c r="L336" s="410">
        <v>0.4606604158173665</v>
      </c>
      <c r="M336" s="410">
        <v>226</v>
      </c>
      <c r="N336" s="410">
        <v>10</v>
      </c>
      <c r="O336" s="410">
        <v>2420</v>
      </c>
      <c r="P336" s="479">
        <v>0.98654708520179368</v>
      </c>
      <c r="Q336" s="411">
        <v>242</v>
      </c>
    </row>
    <row r="337" spans="1:17" ht="14.4" customHeight="1" x14ac:dyDescent="0.3">
      <c r="A337" s="406" t="s">
        <v>772</v>
      </c>
      <c r="B337" s="407" t="s">
        <v>616</v>
      </c>
      <c r="C337" s="407" t="s">
        <v>617</v>
      </c>
      <c r="D337" s="407" t="s">
        <v>698</v>
      </c>
      <c r="E337" s="407" t="s">
        <v>621</v>
      </c>
      <c r="F337" s="410"/>
      <c r="G337" s="410"/>
      <c r="H337" s="410"/>
      <c r="I337" s="410"/>
      <c r="J337" s="410"/>
      <c r="K337" s="410"/>
      <c r="L337" s="410"/>
      <c r="M337" s="410"/>
      <c r="N337" s="410">
        <v>2</v>
      </c>
      <c r="O337" s="410">
        <v>74</v>
      </c>
      <c r="P337" s="479"/>
      <c r="Q337" s="411">
        <v>37</v>
      </c>
    </row>
    <row r="338" spans="1:17" ht="14.4" customHeight="1" x14ac:dyDescent="0.3">
      <c r="A338" s="406" t="s">
        <v>772</v>
      </c>
      <c r="B338" s="407" t="s">
        <v>616</v>
      </c>
      <c r="C338" s="407" t="s">
        <v>617</v>
      </c>
      <c r="D338" s="407" t="s">
        <v>701</v>
      </c>
      <c r="E338" s="407" t="s">
        <v>702</v>
      </c>
      <c r="F338" s="410">
        <v>187</v>
      </c>
      <c r="G338" s="410">
        <v>191114</v>
      </c>
      <c r="H338" s="410">
        <v>1</v>
      </c>
      <c r="I338" s="410">
        <v>1022</v>
      </c>
      <c r="J338" s="410">
        <v>192</v>
      </c>
      <c r="K338" s="410">
        <v>200640</v>
      </c>
      <c r="L338" s="410">
        <v>1.0498445953723956</v>
      </c>
      <c r="M338" s="410">
        <v>1045</v>
      </c>
      <c r="N338" s="410">
        <v>160</v>
      </c>
      <c r="O338" s="410">
        <v>168800</v>
      </c>
      <c r="P338" s="479">
        <v>0.88324246261393724</v>
      </c>
      <c r="Q338" s="411">
        <v>1055</v>
      </c>
    </row>
    <row r="339" spans="1:17" ht="14.4" customHeight="1" x14ac:dyDescent="0.3">
      <c r="A339" s="406" t="s">
        <v>772</v>
      </c>
      <c r="B339" s="407" t="s">
        <v>616</v>
      </c>
      <c r="C339" s="407" t="s">
        <v>617</v>
      </c>
      <c r="D339" s="407" t="s">
        <v>703</v>
      </c>
      <c r="E339" s="407" t="s">
        <v>704</v>
      </c>
      <c r="F339" s="410">
        <v>1</v>
      </c>
      <c r="G339" s="410">
        <v>266</v>
      </c>
      <c r="H339" s="410">
        <v>1</v>
      </c>
      <c r="I339" s="410">
        <v>266</v>
      </c>
      <c r="J339" s="410">
        <v>1</v>
      </c>
      <c r="K339" s="410">
        <v>269</v>
      </c>
      <c r="L339" s="410">
        <v>1.0112781954887218</v>
      </c>
      <c r="M339" s="410">
        <v>269</v>
      </c>
      <c r="N339" s="410"/>
      <c r="O339" s="410"/>
      <c r="P339" s="479"/>
      <c r="Q339" s="411"/>
    </row>
    <row r="340" spans="1:17" ht="14.4" customHeight="1" x14ac:dyDescent="0.3">
      <c r="A340" s="406" t="s">
        <v>773</v>
      </c>
      <c r="B340" s="407" t="s">
        <v>616</v>
      </c>
      <c r="C340" s="407" t="s">
        <v>617</v>
      </c>
      <c r="D340" s="407" t="s">
        <v>620</v>
      </c>
      <c r="E340" s="407" t="s">
        <v>621</v>
      </c>
      <c r="F340" s="410">
        <v>118</v>
      </c>
      <c r="G340" s="410">
        <v>6254</v>
      </c>
      <c r="H340" s="410">
        <v>1</v>
      </c>
      <c r="I340" s="410">
        <v>53</v>
      </c>
      <c r="J340" s="410">
        <v>104</v>
      </c>
      <c r="K340" s="410">
        <v>5616</v>
      </c>
      <c r="L340" s="410">
        <v>0.89798528941477451</v>
      </c>
      <c r="M340" s="410">
        <v>54</v>
      </c>
      <c r="N340" s="410">
        <v>138</v>
      </c>
      <c r="O340" s="410">
        <v>8004</v>
      </c>
      <c r="P340" s="479">
        <v>1.2798209146146466</v>
      </c>
      <c r="Q340" s="411">
        <v>58</v>
      </c>
    </row>
    <row r="341" spans="1:17" ht="14.4" customHeight="1" x14ac:dyDescent="0.3">
      <c r="A341" s="406" t="s">
        <v>773</v>
      </c>
      <c r="B341" s="407" t="s">
        <v>616</v>
      </c>
      <c r="C341" s="407" t="s">
        <v>617</v>
      </c>
      <c r="D341" s="407" t="s">
        <v>622</v>
      </c>
      <c r="E341" s="407" t="s">
        <v>623</v>
      </c>
      <c r="F341" s="410">
        <v>50</v>
      </c>
      <c r="G341" s="410">
        <v>6050</v>
      </c>
      <c r="H341" s="410">
        <v>1</v>
      </c>
      <c r="I341" s="410">
        <v>121</v>
      </c>
      <c r="J341" s="410">
        <v>40</v>
      </c>
      <c r="K341" s="410">
        <v>4920</v>
      </c>
      <c r="L341" s="410">
        <v>0.81322314049586775</v>
      </c>
      <c r="M341" s="410">
        <v>123</v>
      </c>
      <c r="N341" s="410">
        <v>46</v>
      </c>
      <c r="O341" s="410">
        <v>6026</v>
      </c>
      <c r="P341" s="479">
        <v>0.99603305785123963</v>
      </c>
      <c r="Q341" s="411">
        <v>131</v>
      </c>
    </row>
    <row r="342" spans="1:17" ht="14.4" customHeight="1" x14ac:dyDescent="0.3">
      <c r="A342" s="406" t="s">
        <v>773</v>
      </c>
      <c r="B342" s="407" t="s">
        <v>616</v>
      </c>
      <c r="C342" s="407" t="s">
        <v>617</v>
      </c>
      <c r="D342" s="407" t="s">
        <v>624</v>
      </c>
      <c r="E342" s="407" t="s">
        <v>625</v>
      </c>
      <c r="F342" s="410">
        <v>2</v>
      </c>
      <c r="G342" s="410">
        <v>348</v>
      </c>
      <c r="H342" s="410">
        <v>1</v>
      </c>
      <c r="I342" s="410">
        <v>174</v>
      </c>
      <c r="J342" s="410">
        <v>6</v>
      </c>
      <c r="K342" s="410">
        <v>1062</v>
      </c>
      <c r="L342" s="410">
        <v>3.0517241379310347</v>
      </c>
      <c r="M342" s="410">
        <v>177</v>
      </c>
      <c r="N342" s="410">
        <v>5</v>
      </c>
      <c r="O342" s="410">
        <v>945</v>
      </c>
      <c r="P342" s="479">
        <v>2.7155172413793105</v>
      </c>
      <c r="Q342" s="411">
        <v>189</v>
      </c>
    </row>
    <row r="343" spans="1:17" ht="14.4" customHeight="1" x14ac:dyDescent="0.3">
      <c r="A343" s="406" t="s">
        <v>773</v>
      </c>
      <c r="B343" s="407" t="s">
        <v>616</v>
      </c>
      <c r="C343" s="407" t="s">
        <v>617</v>
      </c>
      <c r="D343" s="407" t="s">
        <v>628</v>
      </c>
      <c r="E343" s="407" t="s">
        <v>629</v>
      </c>
      <c r="F343" s="410">
        <v>2</v>
      </c>
      <c r="G343" s="410">
        <v>760</v>
      </c>
      <c r="H343" s="410">
        <v>1</v>
      </c>
      <c r="I343" s="410">
        <v>380</v>
      </c>
      <c r="J343" s="410">
        <v>11</v>
      </c>
      <c r="K343" s="410">
        <v>4224</v>
      </c>
      <c r="L343" s="410">
        <v>5.5578947368421057</v>
      </c>
      <c r="M343" s="410">
        <v>384</v>
      </c>
      <c r="N343" s="410">
        <v>12</v>
      </c>
      <c r="O343" s="410">
        <v>4884</v>
      </c>
      <c r="P343" s="479">
        <v>6.4263157894736844</v>
      </c>
      <c r="Q343" s="411">
        <v>407</v>
      </c>
    </row>
    <row r="344" spans="1:17" ht="14.4" customHeight="1" x14ac:dyDescent="0.3">
      <c r="A344" s="406" t="s">
        <v>773</v>
      </c>
      <c r="B344" s="407" t="s">
        <v>616</v>
      </c>
      <c r="C344" s="407" t="s">
        <v>617</v>
      </c>
      <c r="D344" s="407" t="s">
        <v>630</v>
      </c>
      <c r="E344" s="407" t="s">
        <v>631</v>
      </c>
      <c r="F344" s="410">
        <v>15</v>
      </c>
      <c r="G344" s="410">
        <v>2520</v>
      </c>
      <c r="H344" s="410">
        <v>1</v>
      </c>
      <c r="I344" s="410">
        <v>168</v>
      </c>
      <c r="J344" s="410">
        <v>11</v>
      </c>
      <c r="K344" s="410">
        <v>1892</v>
      </c>
      <c r="L344" s="410">
        <v>0.75079365079365079</v>
      </c>
      <c r="M344" s="410">
        <v>172</v>
      </c>
      <c r="N344" s="410">
        <v>10</v>
      </c>
      <c r="O344" s="410">
        <v>1790</v>
      </c>
      <c r="P344" s="479">
        <v>0.71031746031746035</v>
      </c>
      <c r="Q344" s="411">
        <v>179</v>
      </c>
    </row>
    <row r="345" spans="1:17" ht="14.4" customHeight="1" x14ac:dyDescent="0.3">
      <c r="A345" s="406" t="s">
        <v>773</v>
      </c>
      <c r="B345" s="407" t="s">
        <v>616</v>
      </c>
      <c r="C345" s="407" t="s">
        <v>617</v>
      </c>
      <c r="D345" s="407" t="s">
        <v>634</v>
      </c>
      <c r="E345" s="407" t="s">
        <v>635</v>
      </c>
      <c r="F345" s="410">
        <v>12</v>
      </c>
      <c r="G345" s="410">
        <v>3792</v>
      </c>
      <c r="H345" s="410">
        <v>1</v>
      </c>
      <c r="I345" s="410">
        <v>316</v>
      </c>
      <c r="J345" s="410">
        <v>3</v>
      </c>
      <c r="K345" s="410">
        <v>966</v>
      </c>
      <c r="L345" s="410">
        <v>0.254746835443038</v>
      </c>
      <c r="M345" s="410">
        <v>322</v>
      </c>
      <c r="N345" s="410">
        <v>6</v>
      </c>
      <c r="O345" s="410">
        <v>2010</v>
      </c>
      <c r="P345" s="479">
        <v>0.53006329113924056</v>
      </c>
      <c r="Q345" s="411">
        <v>335</v>
      </c>
    </row>
    <row r="346" spans="1:17" ht="14.4" customHeight="1" x14ac:dyDescent="0.3">
      <c r="A346" s="406" t="s">
        <v>773</v>
      </c>
      <c r="B346" s="407" t="s">
        <v>616</v>
      </c>
      <c r="C346" s="407" t="s">
        <v>617</v>
      </c>
      <c r="D346" s="407" t="s">
        <v>638</v>
      </c>
      <c r="E346" s="407" t="s">
        <v>639</v>
      </c>
      <c r="F346" s="410">
        <v>64</v>
      </c>
      <c r="G346" s="410">
        <v>21632</v>
      </c>
      <c r="H346" s="410">
        <v>1</v>
      </c>
      <c r="I346" s="410">
        <v>338</v>
      </c>
      <c r="J346" s="410">
        <v>41</v>
      </c>
      <c r="K346" s="410">
        <v>13981</v>
      </c>
      <c r="L346" s="410">
        <v>0.64631102071005919</v>
      </c>
      <c r="M346" s="410">
        <v>341</v>
      </c>
      <c r="N346" s="410">
        <v>108</v>
      </c>
      <c r="O346" s="410">
        <v>37692</v>
      </c>
      <c r="P346" s="479">
        <v>1.7424186390532543</v>
      </c>
      <c r="Q346" s="411">
        <v>349</v>
      </c>
    </row>
    <row r="347" spans="1:17" ht="14.4" customHeight="1" x14ac:dyDescent="0.3">
      <c r="A347" s="406" t="s">
        <v>773</v>
      </c>
      <c r="B347" s="407" t="s">
        <v>616</v>
      </c>
      <c r="C347" s="407" t="s">
        <v>617</v>
      </c>
      <c r="D347" s="407" t="s">
        <v>753</v>
      </c>
      <c r="E347" s="407" t="s">
        <v>754</v>
      </c>
      <c r="F347" s="410">
        <v>2</v>
      </c>
      <c r="G347" s="410">
        <v>216</v>
      </c>
      <c r="H347" s="410">
        <v>1</v>
      </c>
      <c r="I347" s="410">
        <v>108</v>
      </c>
      <c r="J347" s="410">
        <v>6</v>
      </c>
      <c r="K347" s="410">
        <v>654</v>
      </c>
      <c r="L347" s="410">
        <v>3.0277777777777777</v>
      </c>
      <c r="M347" s="410">
        <v>109</v>
      </c>
      <c r="N347" s="410">
        <v>8</v>
      </c>
      <c r="O347" s="410">
        <v>936</v>
      </c>
      <c r="P347" s="479">
        <v>4.333333333333333</v>
      </c>
      <c r="Q347" s="411">
        <v>117</v>
      </c>
    </row>
    <row r="348" spans="1:17" ht="14.4" customHeight="1" x14ac:dyDescent="0.3">
      <c r="A348" s="406" t="s">
        <v>773</v>
      </c>
      <c r="B348" s="407" t="s">
        <v>616</v>
      </c>
      <c r="C348" s="407" t="s">
        <v>617</v>
      </c>
      <c r="D348" s="407" t="s">
        <v>644</v>
      </c>
      <c r="E348" s="407" t="s">
        <v>645</v>
      </c>
      <c r="F348" s="410"/>
      <c r="G348" s="410"/>
      <c r="H348" s="410"/>
      <c r="I348" s="410"/>
      <c r="J348" s="410"/>
      <c r="K348" s="410"/>
      <c r="L348" s="410"/>
      <c r="M348" s="410"/>
      <c r="N348" s="410">
        <v>1</v>
      </c>
      <c r="O348" s="410">
        <v>49</v>
      </c>
      <c r="P348" s="479"/>
      <c r="Q348" s="411">
        <v>49</v>
      </c>
    </row>
    <row r="349" spans="1:17" ht="14.4" customHeight="1" x14ac:dyDescent="0.3">
      <c r="A349" s="406" t="s">
        <v>773</v>
      </c>
      <c r="B349" s="407" t="s">
        <v>616</v>
      </c>
      <c r="C349" s="407" t="s">
        <v>617</v>
      </c>
      <c r="D349" s="407" t="s">
        <v>648</v>
      </c>
      <c r="E349" s="407" t="s">
        <v>649</v>
      </c>
      <c r="F349" s="410">
        <v>5</v>
      </c>
      <c r="G349" s="410">
        <v>185</v>
      </c>
      <c r="H349" s="410">
        <v>1</v>
      </c>
      <c r="I349" s="410">
        <v>37</v>
      </c>
      <c r="J349" s="410">
        <v>5</v>
      </c>
      <c r="K349" s="410">
        <v>185</v>
      </c>
      <c r="L349" s="410">
        <v>1</v>
      </c>
      <c r="M349" s="410">
        <v>37</v>
      </c>
      <c r="N349" s="410">
        <v>7</v>
      </c>
      <c r="O349" s="410">
        <v>266</v>
      </c>
      <c r="P349" s="479">
        <v>1.4378378378378378</v>
      </c>
      <c r="Q349" s="411">
        <v>38</v>
      </c>
    </row>
    <row r="350" spans="1:17" ht="14.4" customHeight="1" x14ac:dyDescent="0.3">
      <c r="A350" s="406" t="s">
        <v>773</v>
      </c>
      <c r="B350" s="407" t="s">
        <v>616</v>
      </c>
      <c r="C350" s="407" t="s">
        <v>617</v>
      </c>
      <c r="D350" s="407" t="s">
        <v>652</v>
      </c>
      <c r="E350" s="407" t="s">
        <v>653</v>
      </c>
      <c r="F350" s="410"/>
      <c r="G350" s="410"/>
      <c r="H350" s="410"/>
      <c r="I350" s="410"/>
      <c r="J350" s="410">
        <v>1</v>
      </c>
      <c r="K350" s="410">
        <v>676</v>
      </c>
      <c r="L350" s="410"/>
      <c r="M350" s="410">
        <v>676</v>
      </c>
      <c r="N350" s="410"/>
      <c r="O350" s="410"/>
      <c r="P350" s="479"/>
      <c r="Q350" s="411"/>
    </row>
    <row r="351" spans="1:17" ht="14.4" customHeight="1" x14ac:dyDescent="0.3">
      <c r="A351" s="406" t="s">
        <v>773</v>
      </c>
      <c r="B351" s="407" t="s">
        <v>616</v>
      </c>
      <c r="C351" s="407" t="s">
        <v>617</v>
      </c>
      <c r="D351" s="407" t="s">
        <v>654</v>
      </c>
      <c r="E351" s="407" t="s">
        <v>655</v>
      </c>
      <c r="F351" s="410">
        <v>1</v>
      </c>
      <c r="G351" s="410">
        <v>136</v>
      </c>
      <c r="H351" s="410">
        <v>1</v>
      </c>
      <c r="I351" s="410">
        <v>136</v>
      </c>
      <c r="J351" s="410"/>
      <c r="K351" s="410"/>
      <c r="L351" s="410"/>
      <c r="M351" s="410"/>
      <c r="N351" s="410">
        <v>1</v>
      </c>
      <c r="O351" s="410">
        <v>147</v>
      </c>
      <c r="P351" s="479">
        <v>1.0808823529411764</v>
      </c>
      <c r="Q351" s="411">
        <v>147</v>
      </c>
    </row>
    <row r="352" spans="1:17" ht="14.4" customHeight="1" x14ac:dyDescent="0.3">
      <c r="A352" s="406" t="s">
        <v>773</v>
      </c>
      <c r="B352" s="407" t="s">
        <v>616</v>
      </c>
      <c r="C352" s="407" t="s">
        <v>617</v>
      </c>
      <c r="D352" s="407" t="s">
        <v>656</v>
      </c>
      <c r="E352" s="407" t="s">
        <v>657</v>
      </c>
      <c r="F352" s="410">
        <v>78</v>
      </c>
      <c r="G352" s="410">
        <v>21918</v>
      </c>
      <c r="H352" s="410">
        <v>1</v>
      </c>
      <c r="I352" s="410">
        <v>281</v>
      </c>
      <c r="J352" s="410">
        <v>62</v>
      </c>
      <c r="K352" s="410">
        <v>17670</v>
      </c>
      <c r="L352" s="410">
        <v>0.80618669586641112</v>
      </c>
      <c r="M352" s="410">
        <v>285</v>
      </c>
      <c r="N352" s="410">
        <v>90</v>
      </c>
      <c r="O352" s="410">
        <v>27360</v>
      </c>
      <c r="P352" s="479">
        <v>1.2482890774705722</v>
      </c>
      <c r="Q352" s="411">
        <v>304</v>
      </c>
    </row>
    <row r="353" spans="1:17" ht="14.4" customHeight="1" x14ac:dyDescent="0.3">
      <c r="A353" s="406" t="s">
        <v>773</v>
      </c>
      <c r="B353" s="407" t="s">
        <v>616</v>
      </c>
      <c r="C353" s="407" t="s">
        <v>617</v>
      </c>
      <c r="D353" s="407" t="s">
        <v>658</v>
      </c>
      <c r="E353" s="407" t="s">
        <v>659</v>
      </c>
      <c r="F353" s="410">
        <v>26</v>
      </c>
      <c r="G353" s="410">
        <v>11856</v>
      </c>
      <c r="H353" s="410">
        <v>1</v>
      </c>
      <c r="I353" s="410">
        <v>456</v>
      </c>
      <c r="J353" s="410">
        <v>29</v>
      </c>
      <c r="K353" s="410">
        <v>13398</v>
      </c>
      <c r="L353" s="410">
        <v>1.1300607287449393</v>
      </c>
      <c r="M353" s="410">
        <v>462</v>
      </c>
      <c r="N353" s="410">
        <v>34</v>
      </c>
      <c r="O353" s="410">
        <v>16796</v>
      </c>
      <c r="P353" s="479">
        <v>1.4166666666666667</v>
      </c>
      <c r="Q353" s="411">
        <v>494</v>
      </c>
    </row>
    <row r="354" spans="1:17" ht="14.4" customHeight="1" x14ac:dyDescent="0.3">
      <c r="A354" s="406" t="s">
        <v>773</v>
      </c>
      <c r="B354" s="407" t="s">
        <v>616</v>
      </c>
      <c r="C354" s="407" t="s">
        <v>617</v>
      </c>
      <c r="D354" s="407" t="s">
        <v>660</v>
      </c>
      <c r="E354" s="407" t="s">
        <v>661</v>
      </c>
      <c r="F354" s="410">
        <v>94</v>
      </c>
      <c r="G354" s="410">
        <v>32712</v>
      </c>
      <c r="H354" s="410">
        <v>1</v>
      </c>
      <c r="I354" s="410">
        <v>348</v>
      </c>
      <c r="J354" s="410">
        <v>80</v>
      </c>
      <c r="K354" s="410">
        <v>28480</v>
      </c>
      <c r="L354" s="410">
        <v>0.87062851552946929</v>
      </c>
      <c r="M354" s="410">
        <v>356</v>
      </c>
      <c r="N354" s="410">
        <v>107</v>
      </c>
      <c r="O354" s="410">
        <v>39590</v>
      </c>
      <c r="P354" s="479">
        <v>1.2102592320860845</v>
      </c>
      <c r="Q354" s="411">
        <v>370</v>
      </c>
    </row>
    <row r="355" spans="1:17" ht="14.4" customHeight="1" x14ac:dyDescent="0.3">
      <c r="A355" s="406" t="s">
        <v>773</v>
      </c>
      <c r="B355" s="407" t="s">
        <v>616</v>
      </c>
      <c r="C355" s="407" t="s">
        <v>617</v>
      </c>
      <c r="D355" s="407" t="s">
        <v>664</v>
      </c>
      <c r="E355" s="407" t="s">
        <v>665</v>
      </c>
      <c r="F355" s="410">
        <v>1</v>
      </c>
      <c r="G355" s="410">
        <v>103</v>
      </c>
      <c r="H355" s="410">
        <v>1</v>
      </c>
      <c r="I355" s="410">
        <v>103</v>
      </c>
      <c r="J355" s="410">
        <v>3</v>
      </c>
      <c r="K355" s="410">
        <v>315</v>
      </c>
      <c r="L355" s="410">
        <v>3.058252427184466</v>
      </c>
      <c r="M355" s="410">
        <v>105</v>
      </c>
      <c r="N355" s="410">
        <v>3</v>
      </c>
      <c r="O355" s="410">
        <v>333</v>
      </c>
      <c r="P355" s="479">
        <v>3.233009708737864</v>
      </c>
      <c r="Q355" s="411">
        <v>111</v>
      </c>
    </row>
    <row r="356" spans="1:17" ht="14.4" customHeight="1" x14ac:dyDescent="0.3">
      <c r="A356" s="406" t="s">
        <v>773</v>
      </c>
      <c r="B356" s="407" t="s">
        <v>616</v>
      </c>
      <c r="C356" s="407" t="s">
        <v>617</v>
      </c>
      <c r="D356" s="407" t="s">
        <v>666</v>
      </c>
      <c r="E356" s="407" t="s">
        <v>667</v>
      </c>
      <c r="F356" s="410">
        <v>1</v>
      </c>
      <c r="G356" s="410">
        <v>115</v>
      </c>
      <c r="H356" s="410">
        <v>1</v>
      </c>
      <c r="I356" s="410">
        <v>115</v>
      </c>
      <c r="J356" s="410">
        <v>2</v>
      </c>
      <c r="K356" s="410">
        <v>234</v>
      </c>
      <c r="L356" s="410">
        <v>2.034782608695652</v>
      </c>
      <c r="M356" s="410">
        <v>117</v>
      </c>
      <c r="N356" s="410">
        <v>2</v>
      </c>
      <c r="O356" s="410">
        <v>250</v>
      </c>
      <c r="P356" s="479">
        <v>2.1739130434782608</v>
      </c>
      <c r="Q356" s="411">
        <v>125</v>
      </c>
    </row>
    <row r="357" spans="1:17" ht="14.4" customHeight="1" x14ac:dyDescent="0.3">
      <c r="A357" s="406" t="s">
        <v>773</v>
      </c>
      <c r="B357" s="407" t="s">
        <v>616</v>
      </c>
      <c r="C357" s="407" t="s">
        <v>617</v>
      </c>
      <c r="D357" s="407" t="s">
        <v>668</v>
      </c>
      <c r="E357" s="407" t="s">
        <v>669</v>
      </c>
      <c r="F357" s="410">
        <v>3</v>
      </c>
      <c r="G357" s="410">
        <v>1371</v>
      </c>
      <c r="H357" s="410">
        <v>1</v>
      </c>
      <c r="I357" s="410">
        <v>457</v>
      </c>
      <c r="J357" s="410">
        <v>10</v>
      </c>
      <c r="K357" s="410">
        <v>4630</v>
      </c>
      <c r="L357" s="410">
        <v>3.3770970094821298</v>
      </c>
      <c r="M357" s="410">
        <v>463</v>
      </c>
      <c r="N357" s="410">
        <v>7</v>
      </c>
      <c r="O357" s="410">
        <v>3465</v>
      </c>
      <c r="P357" s="479">
        <v>2.5273522975929978</v>
      </c>
      <c r="Q357" s="411">
        <v>495</v>
      </c>
    </row>
    <row r="358" spans="1:17" ht="14.4" customHeight="1" x14ac:dyDescent="0.3">
      <c r="A358" s="406" t="s">
        <v>773</v>
      </c>
      <c r="B358" s="407" t="s">
        <v>616</v>
      </c>
      <c r="C358" s="407" t="s">
        <v>617</v>
      </c>
      <c r="D358" s="407" t="s">
        <v>670</v>
      </c>
      <c r="E358" s="407" t="s">
        <v>671</v>
      </c>
      <c r="F358" s="410"/>
      <c r="G358" s="410"/>
      <c r="H358" s="410"/>
      <c r="I358" s="410"/>
      <c r="J358" s="410">
        <v>1</v>
      </c>
      <c r="K358" s="410">
        <v>1268</v>
      </c>
      <c r="L358" s="410"/>
      <c r="M358" s="410">
        <v>1268</v>
      </c>
      <c r="N358" s="410"/>
      <c r="O358" s="410"/>
      <c r="P358" s="479"/>
      <c r="Q358" s="411"/>
    </row>
    <row r="359" spans="1:17" ht="14.4" customHeight="1" x14ac:dyDescent="0.3">
      <c r="A359" s="406" t="s">
        <v>773</v>
      </c>
      <c r="B359" s="407" t="s">
        <v>616</v>
      </c>
      <c r="C359" s="407" t="s">
        <v>617</v>
      </c>
      <c r="D359" s="407" t="s">
        <v>672</v>
      </c>
      <c r="E359" s="407" t="s">
        <v>673</v>
      </c>
      <c r="F359" s="410">
        <v>2</v>
      </c>
      <c r="G359" s="410">
        <v>858</v>
      </c>
      <c r="H359" s="410">
        <v>1</v>
      </c>
      <c r="I359" s="410">
        <v>429</v>
      </c>
      <c r="J359" s="410">
        <v>4</v>
      </c>
      <c r="K359" s="410">
        <v>1748</v>
      </c>
      <c r="L359" s="410">
        <v>2.0372960372960374</v>
      </c>
      <c r="M359" s="410">
        <v>437</v>
      </c>
      <c r="N359" s="410">
        <v>5</v>
      </c>
      <c r="O359" s="410">
        <v>2280</v>
      </c>
      <c r="P359" s="479">
        <v>2.6573426573426575</v>
      </c>
      <c r="Q359" s="411">
        <v>456</v>
      </c>
    </row>
    <row r="360" spans="1:17" ht="14.4" customHeight="1" x14ac:dyDescent="0.3">
      <c r="A360" s="406" t="s">
        <v>773</v>
      </c>
      <c r="B360" s="407" t="s">
        <v>616</v>
      </c>
      <c r="C360" s="407" t="s">
        <v>617</v>
      </c>
      <c r="D360" s="407" t="s">
        <v>674</v>
      </c>
      <c r="E360" s="407" t="s">
        <v>675</v>
      </c>
      <c r="F360" s="410">
        <v>74</v>
      </c>
      <c r="G360" s="410">
        <v>3922</v>
      </c>
      <c r="H360" s="410">
        <v>1</v>
      </c>
      <c r="I360" s="410">
        <v>53</v>
      </c>
      <c r="J360" s="410">
        <v>84</v>
      </c>
      <c r="K360" s="410">
        <v>4536</v>
      </c>
      <c r="L360" s="410">
        <v>1.1565527791942887</v>
      </c>
      <c r="M360" s="410">
        <v>54</v>
      </c>
      <c r="N360" s="410">
        <v>76</v>
      </c>
      <c r="O360" s="410">
        <v>4408</v>
      </c>
      <c r="P360" s="479">
        <v>1.1239163691993881</v>
      </c>
      <c r="Q360" s="411">
        <v>58</v>
      </c>
    </row>
    <row r="361" spans="1:17" ht="14.4" customHeight="1" x14ac:dyDescent="0.3">
      <c r="A361" s="406" t="s">
        <v>773</v>
      </c>
      <c r="B361" s="407" t="s">
        <v>616</v>
      </c>
      <c r="C361" s="407" t="s">
        <v>617</v>
      </c>
      <c r="D361" s="407" t="s">
        <v>678</v>
      </c>
      <c r="E361" s="407" t="s">
        <v>679</v>
      </c>
      <c r="F361" s="410">
        <v>144</v>
      </c>
      <c r="G361" s="410">
        <v>23760</v>
      </c>
      <c r="H361" s="410">
        <v>1</v>
      </c>
      <c r="I361" s="410">
        <v>165</v>
      </c>
      <c r="J361" s="410">
        <v>200</v>
      </c>
      <c r="K361" s="410">
        <v>33800</v>
      </c>
      <c r="L361" s="410">
        <v>1.4225589225589226</v>
      </c>
      <c r="M361" s="410">
        <v>169</v>
      </c>
      <c r="N361" s="410">
        <v>240</v>
      </c>
      <c r="O361" s="410">
        <v>42000</v>
      </c>
      <c r="P361" s="479">
        <v>1.7676767676767677</v>
      </c>
      <c r="Q361" s="411">
        <v>175</v>
      </c>
    </row>
    <row r="362" spans="1:17" ht="14.4" customHeight="1" x14ac:dyDescent="0.3">
      <c r="A362" s="406" t="s">
        <v>773</v>
      </c>
      <c r="B362" s="407" t="s">
        <v>616</v>
      </c>
      <c r="C362" s="407" t="s">
        <v>617</v>
      </c>
      <c r="D362" s="407" t="s">
        <v>680</v>
      </c>
      <c r="E362" s="407" t="s">
        <v>681</v>
      </c>
      <c r="F362" s="410">
        <v>12</v>
      </c>
      <c r="G362" s="410">
        <v>948</v>
      </c>
      <c r="H362" s="410">
        <v>1</v>
      </c>
      <c r="I362" s="410">
        <v>79</v>
      </c>
      <c r="J362" s="410">
        <v>9</v>
      </c>
      <c r="K362" s="410">
        <v>729</v>
      </c>
      <c r="L362" s="410">
        <v>0.76898734177215189</v>
      </c>
      <c r="M362" s="410">
        <v>81</v>
      </c>
      <c r="N362" s="410">
        <v>4</v>
      </c>
      <c r="O362" s="410">
        <v>340</v>
      </c>
      <c r="P362" s="479">
        <v>0.35864978902953587</v>
      </c>
      <c r="Q362" s="411">
        <v>85</v>
      </c>
    </row>
    <row r="363" spans="1:17" ht="14.4" customHeight="1" x14ac:dyDescent="0.3">
      <c r="A363" s="406" t="s">
        <v>773</v>
      </c>
      <c r="B363" s="407" t="s">
        <v>616</v>
      </c>
      <c r="C363" s="407" t="s">
        <v>617</v>
      </c>
      <c r="D363" s="407" t="s">
        <v>682</v>
      </c>
      <c r="E363" s="407" t="s">
        <v>683</v>
      </c>
      <c r="F363" s="410">
        <v>2</v>
      </c>
      <c r="G363" s="410">
        <v>320</v>
      </c>
      <c r="H363" s="410">
        <v>1</v>
      </c>
      <c r="I363" s="410">
        <v>160</v>
      </c>
      <c r="J363" s="410">
        <v>1</v>
      </c>
      <c r="K363" s="410">
        <v>163</v>
      </c>
      <c r="L363" s="410">
        <v>0.50937500000000002</v>
      </c>
      <c r="M363" s="410">
        <v>163</v>
      </c>
      <c r="N363" s="410">
        <v>2</v>
      </c>
      <c r="O363" s="410">
        <v>338</v>
      </c>
      <c r="P363" s="479">
        <v>1.0562499999999999</v>
      </c>
      <c r="Q363" s="411">
        <v>169</v>
      </c>
    </row>
    <row r="364" spans="1:17" ht="14.4" customHeight="1" x14ac:dyDescent="0.3">
      <c r="A364" s="406" t="s">
        <v>773</v>
      </c>
      <c r="B364" s="407" t="s">
        <v>616</v>
      </c>
      <c r="C364" s="407" t="s">
        <v>617</v>
      </c>
      <c r="D364" s="407" t="s">
        <v>684</v>
      </c>
      <c r="E364" s="407" t="s">
        <v>685</v>
      </c>
      <c r="F364" s="410">
        <v>2</v>
      </c>
      <c r="G364" s="410">
        <v>54</v>
      </c>
      <c r="H364" s="410">
        <v>1</v>
      </c>
      <c r="I364" s="410">
        <v>27</v>
      </c>
      <c r="J364" s="410"/>
      <c r="K364" s="410"/>
      <c r="L364" s="410"/>
      <c r="M364" s="410"/>
      <c r="N364" s="410"/>
      <c r="O364" s="410"/>
      <c r="P364" s="479"/>
      <c r="Q364" s="411"/>
    </row>
    <row r="365" spans="1:17" ht="14.4" customHeight="1" x14ac:dyDescent="0.3">
      <c r="A365" s="406" t="s">
        <v>773</v>
      </c>
      <c r="B365" s="407" t="s">
        <v>616</v>
      </c>
      <c r="C365" s="407" t="s">
        <v>617</v>
      </c>
      <c r="D365" s="407" t="s">
        <v>686</v>
      </c>
      <c r="E365" s="407" t="s">
        <v>687</v>
      </c>
      <c r="F365" s="410">
        <v>1</v>
      </c>
      <c r="G365" s="410">
        <v>1002</v>
      </c>
      <c r="H365" s="410">
        <v>1</v>
      </c>
      <c r="I365" s="410">
        <v>1002</v>
      </c>
      <c r="J365" s="410">
        <v>7</v>
      </c>
      <c r="K365" s="410">
        <v>7056</v>
      </c>
      <c r="L365" s="410">
        <v>7.0419161676646711</v>
      </c>
      <c r="M365" s="410">
        <v>1008</v>
      </c>
      <c r="N365" s="410"/>
      <c r="O365" s="410"/>
      <c r="P365" s="479"/>
      <c r="Q365" s="411"/>
    </row>
    <row r="366" spans="1:17" ht="14.4" customHeight="1" x14ac:dyDescent="0.3">
      <c r="A366" s="406" t="s">
        <v>773</v>
      </c>
      <c r="B366" s="407" t="s">
        <v>616</v>
      </c>
      <c r="C366" s="407" t="s">
        <v>617</v>
      </c>
      <c r="D366" s="407" t="s">
        <v>688</v>
      </c>
      <c r="E366" s="407" t="s">
        <v>689</v>
      </c>
      <c r="F366" s="410">
        <v>2</v>
      </c>
      <c r="G366" s="410">
        <v>334</v>
      </c>
      <c r="H366" s="410">
        <v>1</v>
      </c>
      <c r="I366" s="410">
        <v>167</v>
      </c>
      <c r="J366" s="410">
        <v>1</v>
      </c>
      <c r="K366" s="410">
        <v>170</v>
      </c>
      <c r="L366" s="410">
        <v>0.50898203592814373</v>
      </c>
      <c r="M366" s="410">
        <v>170</v>
      </c>
      <c r="N366" s="410">
        <v>1</v>
      </c>
      <c r="O366" s="410">
        <v>176</v>
      </c>
      <c r="P366" s="479">
        <v>0.52694610778443118</v>
      </c>
      <c r="Q366" s="411">
        <v>176</v>
      </c>
    </row>
    <row r="367" spans="1:17" ht="14.4" customHeight="1" x14ac:dyDescent="0.3">
      <c r="A367" s="406" t="s">
        <v>773</v>
      </c>
      <c r="B367" s="407" t="s">
        <v>616</v>
      </c>
      <c r="C367" s="407" t="s">
        <v>617</v>
      </c>
      <c r="D367" s="407" t="s">
        <v>690</v>
      </c>
      <c r="E367" s="407" t="s">
        <v>691</v>
      </c>
      <c r="F367" s="410"/>
      <c r="G367" s="410"/>
      <c r="H367" s="410"/>
      <c r="I367" s="410"/>
      <c r="J367" s="410">
        <v>7</v>
      </c>
      <c r="K367" s="410">
        <v>15848</v>
      </c>
      <c r="L367" s="410"/>
      <c r="M367" s="410">
        <v>2264</v>
      </c>
      <c r="N367" s="410"/>
      <c r="O367" s="410"/>
      <c r="P367" s="479"/>
      <c r="Q367" s="411"/>
    </row>
    <row r="368" spans="1:17" ht="14.4" customHeight="1" x14ac:dyDescent="0.3">
      <c r="A368" s="406" t="s">
        <v>773</v>
      </c>
      <c r="B368" s="407" t="s">
        <v>616</v>
      </c>
      <c r="C368" s="407" t="s">
        <v>617</v>
      </c>
      <c r="D368" s="407" t="s">
        <v>692</v>
      </c>
      <c r="E368" s="407" t="s">
        <v>693</v>
      </c>
      <c r="F368" s="410">
        <v>2</v>
      </c>
      <c r="G368" s="410">
        <v>486</v>
      </c>
      <c r="H368" s="410">
        <v>1</v>
      </c>
      <c r="I368" s="410">
        <v>243</v>
      </c>
      <c r="J368" s="410">
        <v>3</v>
      </c>
      <c r="K368" s="410">
        <v>741</v>
      </c>
      <c r="L368" s="410">
        <v>1.5246913580246915</v>
      </c>
      <c r="M368" s="410">
        <v>247</v>
      </c>
      <c r="N368" s="410"/>
      <c r="O368" s="410"/>
      <c r="P368" s="479"/>
      <c r="Q368" s="411"/>
    </row>
    <row r="369" spans="1:17" ht="14.4" customHeight="1" x14ac:dyDescent="0.3">
      <c r="A369" s="406" t="s">
        <v>773</v>
      </c>
      <c r="B369" s="407" t="s">
        <v>616</v>
      </c>
      <c r="C369" s="407" t="s">
        <v>617</v>
      </c>
      <c r="D369" s="407" t="s">
        <v>694</v>
      </c>
      <c r="E369" s="407" t="s">
        <v>695</v>
      </c>
      <c r="F369" s="410">
        <v>1</v>
      </c>
      <c r="G369" s="410">
        <v>1993</v>
      </c>
      <c r="H369" s="410">
        <v>1</v>
      </c>
      <c r="I369" s="410">
        <v>1993</v>
      </c>
      <c r="J369" s="410">
        <v>1</v>
      </c>
      <c r="K369" s="410">
        <v>2012</v>
      </c>
      <c r="L369" s="410">
        <v>1.0095333667837432</v>
      </c>
      <c r="M369" s="410">
        <v>2012</v>
      </c>
      <c r="N369" s="410">
        <v>2</v>
      </c>
      <c r="O369" s="410">
        <v>4260</v>
      </c>
      <c r="P369" s="479">
        <v>2.1374811841445056</v>
      </c>
      <c r="Q369" s="411">
        <v>2130</v>
      </c>
    </row>
    <row r="370" spans="1:17" ht="14.4" customHeight="1" x14ac:dyDescent="0.3">
      <c r="A370" s="406" t="s">
        <v>773</v>
      </c>
      <c r="B370" s="407" t="s">
        <v>616</v>
      </c>
      <c r="C370" s="407" t="s">
        <v>617</v>
      </c>
      <c r="D370" s="407" t="s">
        <v>757</v>
      </c>
      <c r="E370" s="407" t="s">
        <v>758</v>
      </c>
      <c r="F370" s="410">
        <v>2</v>
      </c>
      <c r="G370" s="410">
        <v>446</v>
      </c>
      <c r="H370" s="410">
        <v>1</v>
      </c>
      <c r="I370" s="410">
        <v>223</v>
      </c>
      <c r="J370" s="410">
        <v>9</v>
      </c>
      <c r="K370" s="410">
        <v>2034</v>
      </c>
      <c r="L370" s="410">
        <v>4.5605381165919283</v>
      </c>
      <c r="M370" s="410">
        <v>226</v>
      </c>
      <c r="N370" s="410">
        <v>8</v>
      </c>
      <c r="O370" s="410">
        <v>1936</v>
      </c>
      <c r="P370" s="479">
        <v>4.3408071748878925</v>
      </c>
      <c r="Q370" s="411">
        <v>242</v>
      </c>
    </row>
    <row r="371" spans="1:17" ht="14.4" customHeight="1" x14ac:dyDescent="0.3">
      <c r="A371" s="406" t="s">
        <v>774</v>
      </c>
      <c r="B371" s="407" t="s">
        <v>616</v>
      </c>
      <c r="C371" s="407" t="s">
        <v>617</v>
      </c>
      <c r="D371" s="407" t="s">
        <v>620</v>
      </c>
      <c r="E371" s="407" t="s">
        <v>621</v>
      </c>
      <c r="F371" s="410">
        <v>12</v>
      </c>
      <c r="G371" s="410">
        <v>636</v>
      </c>
      <c r="H371" s="410">
        <v>1</v>
      </c>
      <c r="I371" s="410">
        <v>53</v>
      </c>
      <c r="J371" s="410">
        <v>8</v>
      </c>
      <c r="K371" s="410">
        <v>432</v>
      </c>
      <c r="L371" s="410">
        <v>0.67924528301886788</v>
      </c>
      <c r="M371" s="410">
        <v>54</v>
      </c>
      <c r="N371" s="410">
        <v>2</v>
      </c>
      <c r="O371" s="410">
        <v>116</v>
      </c>
      <c r="P371" s="479">
        <v>0.18238993710691823</v>
      </c>
      <c r="Q371" s="411">
        <v>58</v>
      </c>
    </row>
    <row r="372" spans="1:17" ht="14.4" customHeight="1" x14ac:dyDescent="0.3">
      <c r="A372" s="406" t="s">
        <v>774</v>
      </c>
      <c r="B372" s="407" t="s">
        <v>616</v>
      </c>
      <c r="C372" s="407" t="s">
        <v>617</v>
      </c>
      <c r="D372" s="407" t="s">
        <v>622</v>
      </c>
      <c r="E372" s="407" t="s">
        <v>623</v>
      </c>
      <c r="F372" s="410">
        <v>4</v>
      </c>
      <c r="G372" s="410">
        <v>484</v>
      </c>
      <c r="H372" s="410">
        <v>1</v>
      </c>
      <c r="I372" s="410">
        <v>121</v>
      </c>
      <c r="J372" s="410">
        <v>10</v>
      </c>
      <c r="K372" s="410">
        <v>1230</v>
      </c>
      <c r="L372" s="410">
        <v>2.5413223140495869</v>
      </c>
      <c r="M372" s="410">
        <v>123</v>
      </c>
      <c r="N372" s="410">
        <v>2</v>
      </c>
      <c r="O372" s="410">
        <v>262</v>
      </c>
      <c r="P372" s="479">
        <v>0.54132231404958675</v>
      </c>
      <c r="Q372" s="411">
        <v>131</v>
      </c>
    </row>
    <row r="373" spans="1:17" ht="14.4" customHeight="1" x14ac:dyDescent="0.3">
      <c r="A373" s="406" t="s">
        <v>774</v>
      </c>
      <c r="B373" s="407" t="s">
        <v>616</v>
      </c>
      <c r="C373" s="407" t="s">
        <v>617</v>
      </c>
      <c r="D373" s="407" t="s">
        <v>630</v>
      </c>
      <c r="E373" s="407" t="s">
        <v>631</v>
      </c>
      <c r="F373" s="410">
        <v>2</v>
      </c>
      <c r="G373" s="410">
        <v>336</v>
      </c>
      <c r="H373" s="410">
        <v>1</v>
      </c>
      <c r="I373" s="410">
        <v>168</v>
      </c>
      <c r="J373" s="410">
        <v>5</v>
      </c>
      <c r="K373" s="410">
        <v>860</v>
      </c>
      <c r="L373" s="410">
        <v>2.5595238095238093</v>
      </c>
      <c r="M373" s="410">
        <v>172</v>
      </c>
      <c r="N373" s="410">
        <v>2</v>
      </c>
      <c r="O373" s="410">
        <v>358</v>
      </c>
      <c r="P373" s="479">
        <v>1.0654761904761905</v>
      </c>
      <c r="Q373" s="411">
        <v>179</v>
      </c>
    </row>
    <row r="374" spans="1:17" ht="14.4" customHeight="1" x14ac:dyDescent="0.3">
      <c r="A374" s="406" t="s">
        <v>774</v>
      </c>
      <c r="B374" s="407" t="s">
        <v>616</v>
      </c>
      <c r="C374" s="407" t="s">
        <v>617</v>
      </c>
      <c r="D374" s="407" t="s">
        <v>634</v>
      </c>
      <c r="E374" s="407" t="s">
        <v>635</v>
      </c>
      <c r="F374" s="410"/>
      <c r="G374" s="410"/>
      <c r="H374" s="410"/>
      <c r="I374" s="410"/>
      <c r="J374" s="410"/>
      <c r="K374" s="410"/>
      <c r="L374" s="410"/>
      <c r="M374" s="410"/>
      <c r="N374" s="410">
        <v>1</v>
      </c>
      <c r="O374" s="410">
        <v>335</v>
      </c>
      <c r="P374" s="479"/>
      <c r="Q374" s="411">
        <v>335</v>
      </c>
    </row>
    <row r="375" spans="1:17" ht="14.4" customHeight="1" x14ac:dyDescent="0.3">
      <c r="A375" s="406" t="s">
        <v>774</v>
      </c>
      <c r="B375" s="407" t="s">
        <v>616</v>
      </c>
      <c r="C375" s="407" t="s">
        <v>617</v>
      </c>
      <c r="D375" s="407" t="s">
        <v>638</v>
      </c>
      <c r="E375" s="407" t="s">
        <v>639</v>
      </c>
      <c r="F375" s="410">
        <v>2</v>
      </c>
      <c r="G375" s="410">
        <v>676</v>
      </c>
      <c r="H375" s="410">
        <v>1</v>
      </c>
      <c r="I375" s="410">
        <v>338</v>
      </c>
      <c r="J375" s="410">
        <v>11</v>
      </c>
      <c r="K375" s="410">
        <v>3751</v>
      </c>
      <c r="L375" s="410">
        <v>5.5488165680473376</v>
      </c>
      <c r="M375" s="410">
        <v>341</v>
      </c>
      <c r="N375" s="410"/>
      <c r="O375" s="410"/>
      <c r="P375" s="479"/>
      <c r="Q375" s="411"/>
    </row>
    <row r="376" spans="1:17" ht="14.4" customHeight="1" x14ac:dyDescent="0.3">
      <c r="A376" s="406" t="s">
        <v>774</v>
      </c>
      <c r="B376" s="407" t="s">
        <v>616</v>
      </c>
      <c r="C376" s="407" t="s">
        <v>617</v>
      </c>
      <c r="D376" s="407" t="s">
        <v>656</v>
      </c>
      <c r="E376" s="407" t="s">
        <v>657</v>
      </c>
      <c r="F376" s="410">
        <v>8</v>
      </c>
      <c r="G376" s="410">
        <v>2248</v>
      </c>
      <c r="H376" s="410">
        <v>1</v>
      </c>
      <c r="I376" s="410">
        <v>281</v>
      </c>
      <c r="J376" s="410">
        <v>6</v>
      </c>
      <c r="K376" s="410">
        <v>1710</v>
      </c>
      <c r="L376" s="410">
        <v>0.76067615658362986</v>
      </c>
      <c r="M376" s="410">
        <v>285</v>
      </c>
      <c r="N376" s="410">
        <v>1</v>
      </c>
      <c r="O376" s="410">
        <v>304</v>
      </c>
      <c r="P376" s="479">
        <v>0.13523131672597866</v>
      </c>
      <c r="Q376" s="411">
        <v>304</v>
      </c>
    </row>
    <row r="377" spans="1:17" ht="14.4" customHeight="1" x14ac:dyDescent="0.3">
      <c r="A377" s="406" t="s">
        <v>774</v>
      </c>
      <c r="B377" s="407" t="s">
        <v>616</v>
      </c>
      <c r="C377" s="407" t="s">
        <v>617</v>
      </c>
      <c r="D377" s="407" t="s">
        <v>658</v>
      </c>
      <c r="E377" s="407" t="s">
        <v>659</v>
      </c>
      <c r="F377" s="410"/>
      <c r="G377" s="410"/>
      <c r="H377" s="410"/>
      <c r="I377" s="410"/>
      <c r="J377" s="410">
        <v>7</v>
      </c>
      <c r="K377" s="410">
        <v>3234</v>
      </c>
      <c r="L377" s="410"/>
      <c r="M377" s="410">
        <v>462</v>
      </c>
      <c r="N377" s="410">
        <v>2</v>
      </c>
      <c r="O377" s="410">
        <v>988</v>
      </c>
      <c r="P377" s="479"/>
      <c r="Q377" s="411">
        <v>494</v>
      </c>
    </row>
    <row r="378" spans="1:17" ht="14.4" customHeight="1" x14ac:dyDescent="0.3">
      <c r="A378" s="406" t="s">
        <v>774</v>
      </c>
      <c r="B378" s="407" t="s">
        <v>616</v>
      </c>
      <c r="C378" s="407" t="s">
        <v>617</v>
      </c>
      <c r="D378" s="407" t="s">
        <v>660</v>
      </c>
      <c r="E378" s="407" t="s">
        <v>661</v>
      </c>
      <c r="F378" s="410">
        <v>8</v>
      </c>
      <c r="G378" s="410">
        <v>2784</v>
      </c>
      <c r="H378" s="410">
        <v>1</v>
      </c>
      <c r="I378" s="410">
        <v>348</v>
      </c>
      <c r="J378" s="410">
        <v>11</v>
      </c>
      <c r="K378" s="410">
        <v>3916</v>
      </c>
      <c r="L378" s="410">
        <v>1.4066091954022988</v>
      </c>
      <c r="M378" s="410">
        <v>356</v>
      </c>
      <c r="N378" s="410">
        <v>4</v>
      </c>
      <c r="O378" s="410">
        <v>1480</v>
      </c>
      <c r="P378" s="479">
        <v>0.5316091954022989</v>
      </c>
      <c r="Q378" s="411">
        <v>370</v>
      </c>
    </row>
    <row r="379" spans="1:17" ht="14.4" customHeight="1" x14ac:dyDescent="0.3">
      <c r="A379" s="406" t="s">
        <v>774</v>
      </c>
      <c r="B379" s="407" t="s">
        <v>616</v>
      </c>
      <c r="C379" s="407" t="s">
        <v>617</v>
      </c>
      <c r="D379" s="407" t="s">
        <v>672</v>
      </c>
      <c r="E379" s="407" t="s">
        <v>673</v>
      </c>
      <c r="F379" s="410"/>
      <c r="G379" s="410"/>
      <c r="H379" s="410"/>
      <c r="I379" s="410"/>
      <c r="J379" s="410">
        <v>1</v>
      </c>
      <c r="K379" s="410">
        <v>437</v>
      </c>
      <c r="L379" s="410"/>
      <c r="M379" s="410">
        <v>437</v>
      </c>
      <c r="N379" s="410"/>
      <c r="O379" s="410"/>
      <c r="P379" s="479"/>
      <c r="Q379" s="411"/>
    </row>
    <row r="380" spans="1:17" ht="14.4" customHeight="1" x14ac:dyDescent="0.3">
      <c r="A380" s="406" t="s">
        <v>774</v>
      </c>
      <c r="B380" s="407" t="s">
        <v>616</v>
      </c>
      <c r="C380" s="407" t="s">
        <v>617</v>
      </c>
      <c r="D380" s="407" t="s">
        <v>674</v>
      </c>
      <c r="E380" s="407" t="s">
        <v>675</v>
      </c>
      <c r="F380" s="410"/>
      <c r="G380" s="410"/>
      <c r="H380" s="410"/>
      <c r="I380" s="410"/>
      <c r="J380" s="410">
        <v>6</v>
      </c>
      <c r="K380" s="410">
        <v>324</v>
      </c>
      <c r="L380" s="410"/>
      <c r="M380" s="410">
        <v>54</v>
      </c>
      <c r="N380" s="410">
        <v>6</v>
      </c>
      <c r="O380" s="410">
        <v>348</v>
      </c>
      <c r="P380" s="479"/>
      <c r="Q380" s="411">
        <v>58</v>
      </c>
    </row>
    <row r="381" spans="1:17" ht="14.4" customHeight="1" x14ac:dyDescent="0.3">
      <c r="A381" s="406" t="s">
        <v>774</v>
      </c>
      <c r="B381" s="407" t="s">
        <v>616</v>
      </c>
      <c r="C381" s="407" t="s">
        <v>617</v>
      </c>
      <c r="D381" s="407" t="s">
        <v>678</v>
      </c>
      <c r="E381" s="407" t="s">
        <v>679</v>
      </c>
      <c r="F381" s="410">
        <v>5</v>
      </c>
      <c r="G381" s="410">
        <v>825</v>
      </c>
      <c r="H381" s="410">
        <v>1</v>
      </c>
      <c r="I381" s="410">
        <v>165</v>
      </c>
      <c r="J381" s="410">
        <v>21</v>
      </c>
      <c r="K381" s="410">
        <v>3549</v>
      </c>
      <c r="L381" s="410">
        <v>4.3018181818181818</v>
      </c>
      <c r="M381" s="410">
        <v>169</v>
      </c>
      <c r="N381" s="410">
        <v>11</v>
      </c>
      <c r="O381" s="410">
        <v>1925</v>
      </c>
      <c r="P381" s="479">
        <v>2.3333333333333335</v>
      </c>
      <c r="Q381" s="411">
        <v>175</v>
      </c>
    </row>
    <row r="382" spans="1:17" ht="14.4" customHeight="1" x14ac:dyDescent="0.3">
      <c r="A382" s="406" t="s">
        <v>775</v>
      </c>
      <c r="B382" s="407" t="s">
        <v>616</v>
      </c>
      <c r="C382" s="407" t="s">
        <v>617</v>
      </c>
      <c r="D382" s="407" t="s">
        <v>620</v>
      </c>
      <c r="E382" s="407" t="s">
        <v>621</v>
      </c>
      <c r="F382" s="410">
        <v>12</v>
      </c>
      <c r="G382" s="410">
        <v>636</v>
      </c>
      <c r="H382" s="410">
        <v>1</v>
      </c>
      <c r="I382" s="410">
        <v>53</v>
      </c>
      <c r="J382" s="410">
        <v>12</v>
      </c>
      <c r="K382" s="410">
        <v>648</v>
      </c>
      <c r="L382" s="410">
        <v>1.0188679245283019</v>
      </c>
      <c r="M382" s="410">
        <v>54</v>
      </c>
      <c r="N382" s="410">
        <v>6</v>
      </c>
      <c r="O382" s="410">
        <v>348</v>
      </c>
      <c r="P382" s="479">
        <v>0.54716981132075471</v>
      </c>
      <c r="Q382" s="411">
        <v>58</v>
      </c>
    </row>
    <row r="383" spans="1:17" ht="14.4" customHeight="1" x14ac:dyDescent="0.3">
      <c r="A383" s="406" t="s">
        <v>775</v>
      </c>
      <c r="B383" s="407" t="s">
        <v>616</v>
      </c>
      <c r="C383" s="407" t="s">
        <v>617</v>
      </c>
      <c r="D383" s="407" t="s">
        <v>622</v>
      </c>
      <c r="E383" s="407" t="s">
        <v>623</v>
      </c>
      <c r="F383" s="410">
        <v>8</v>
      </c>
      <c r="G383" s="410">
        <v>968</v>
      </c>
      <c r="H383" s="410">
        <v>1</v>
      </c>
      <c r="I383" s="410">
        <v>121</v>
      </c>
      <c r="J383" s="410"/>
      <c r="K383" s="410"/>
      <c r="L383" s="410"/>
      <c r="M383" s="410"/>
      <c r="N383" s="410"/>
      <c r="O383" s="410"/>
      <c r="P383" s="479"/>
      <c r="Q383" s="411"/>
    </row>
    <row r="384" spans="1:17" ht="14.4" customHeight="1" x14ac:dyDescent="0.3">
      <c r="A384" s="406" t="s">
        <v>775</v>
      </c>
      <c r="B384" s="407" t="s">
        <v>616</v>
      </c>
      <c r="C384" s="407" t="s">
        <v>617</v>
      </c>
      <c r="D384" s="407" t="s">
        <v>630</v>
      </c>
      <c r="E384" s="407" t="s">
        <v>631</v>
      </c>
      <c r="F384" s="410">
        <v>43</v>
      </c>
      <c r="G384" s="410">
        <v>7224</v>
      </c>
      <c r="H384" s="410">
        <v>1</v>
      </c>
      <c r="I384" s="410">
        <v>168</v>
      </c>
      <c r="J384" s="410">
        <v>26</v>
      </c>
      <c r="K384" s="410">
        <v>4472</v>
      </c>
      <c r="L384" s="410">
        <v>0.61904761904761907</v>
      </c>
      <c r="M384" s="410">
        <v>172</v>
      </c>
      <c r="N384" s="410">
        <v>56</v>
      </c>
      <c r="O384" s="410">
        <v>10024</v>
      </c>
      <c r="P384" s="479">
        <v>1.3875968992248062</v>
      </c>
      <c r="Q384" s="411">
        <v>179</v>
      </c>
    </row>
    <row r="385" spans="1:17" ht="14.4" customHeight="1" x14ac:dyDescent="0.3">
      <c r="A385" s="406" t="s">
        <v>775</v>
      </c>
      <c r="B385" s="407" t="s">
        <v>616</v>
      </c>
      <c r="C385" s="407" t="s">
        <v>617</v>
      </c>
      <c r="D385" s="407" t="s">
        <v>634</v>
      </c>
      <c r="E385" s="407" t="s">
        <v>635</v>
      </c>
      <c r="F385" s="410">
        <v>70</v>
      </c>
      <c r="G385" s="410">
        <v>22120</v>
      </c>
      <c r="H385" s="410">
        <v>1</v>
      </c>
      <c r="I385" s="410">
        <v>316</v>
      </c>
      <c r="J385" s="410">
        <v>61</v>
      </c>
      <c r="K385" s="410">
        <v>19642</v>
      </c>
      <c r="L385" s="410">
        <v>0.88797468354430376</v>
      </c>
      <c r="M385" s="410">
        <v>322</v>
      </c>
      <c r="N385" s="410">
        <v>58</v>
      </c>
      <c r="O385" s="410">
        <v>19430</v>
      </c>
      <c r="P385" s="479">
        <v>0.87839059674502717</v>
      </c>
      <c r="Q385" s="411">
        <v>335</v>
      </c>
    </row>
    <row r="386" spans="1:17" ht="14.4" customHeight="1" x14ac:dyDescent="0.3">
      <c r="A386" s="406" t="s">
        <v>775</v>
      </c>
      <c r="B386" s="407" t="s">
        <v>616</v>
      </c>
      <c r="C386" s="407" t="s">
        <v>617</v>
      </c>
      <c r="D386" s="407" t="s">
        <v>636</v>
      </c>
      <c r="E386" s="407" t="s">
        <v>637</v>
      </c>
      <c r="F386" s="410">
        <v>1</v>
      </c>
      <c r="G386" s="410">
        <v>435</v>
      </c>
      <c r="H386" s="410">
        <v>1</v>
      </c>
      <c r="I386" s="410">
        <v>435</v>
      </c>
      <c r="J386" s="410"/>
      <c r="K386" s="410"/>
      <c r="L386" s="410"/>
      <c r="M386" s="410"/>
      <c r="N386" s="410"/>
      <c r="O386" s="410"/>
      <c r="P386" s="479"/>
      <c r="Q386" s="411"/>
    </row>
    <row r="387" spans="1:17" ht="14.4" customHeight="1" x14ac:dyDescent="0.3">
      <c r="A387" s="406" t="s">
        <v>775</v>
      </c>
      <c r="B387" s="407" t="s">
        <v>616</v>
      </c>
      <c r="C387" s="407" t="s">
        <v>617</v>
      </c>
      <c r="D387" s="407" t="s">
        <v>638</v>
      </c>
      <c r="E387" s="407" t="s">
        <v>639</v>
      </c>
      <c r="F387" s="410">
        <v>103</v>
      </c>
      <c r="G387" s="410">
        <v>34814</v>
      </c>
      <c r="H387" s="410">
        <v>1</v>
      </c>
      <c r="I387" s="410">
        <v>338</v>
      </c>
      <c r="J387" s="410">
        <v>140</v>
      </c>
      <c r="K387" s="410">
        <v>47740</v>
      </c>
      <c r="L387" s="410">
        <v>1.3712874131096686</v>
      </c>
      <c r="M387" s="410">
        <v>341</v>
      </c>
      <c r="N387" s="410">
        <v>125</v>
      </c>
      <c r="O387" s="410">
        <v>43625</v>
      </c>
      <c r="P387" s="479">
        <v>1.2530878382260011</v>
      </c>
      <c r="Q387" s="411">
        <v>349</v>
      </c>
    </row>
    <row r="388" spans="1:17" ht="14.4" customHeight="1" x14ac:dyDescent="0.3">
      <c r="A388" s="406" t="s">
        <v>775</v>
      </c>
      <c r="B388" s="407" t="s">
        <v>616</v>
      </c>
      <c r="C388" s="407" t="s">
        <v>617</v>
      </c>
      <c r="D388" s="407" t="s">
        <v>646</v>
      </c>
      <c r="E388" s="407" t="s">
        <v>647</v>
      </c>
      <c r="F388" s="410">
        <v>5</v>
      </c>
      <c r="G388" s="410">
        <v>1825</v>
      </c>
      <c r="H388" s="410">
        <v>1</v>
      </c>
      <c r="I388" s="410">
        <v>365</v>
      </c>
      <c r="J388" s="410">
        <v>3</v>
      </c>
      <c r="K388" s="410">
        <v>1128</v>
      </c>
      <c r="L388" s="410">
        <v>0.61808219178082191</v>
      </c>
      <c r="M388" s="410">
        <v>376</v>
      </c>
      <c r="N388" s="410">
        <v>12</v>
      </c>
      <c r="O388" s="410">
        <v>4644</v>
      </c>
      <c r="P388" s="479">
        <v>2.5446575342465754</v>
      </c>
      <c r="Q388" s="411">
        <v>387</v>
      </c>
    </row>
    <row r="389" spans="1:17" ht="14.4" customHeight="1" x14ac:dyDescent="0.3">
      <c r="A389" s="406" t="s">
        <v>775</v>
      </c>
      <c r="B389" s="407" t="s">
        <v>616</v>
      </c>
      <c r="C389" s="407" t="s">
        <v>617</v>
      </c>
      <c r="D389" s="407" t="s">
        <v>648</v>
      </c>
      <c r="E389" s="407" t="s">
        <v>649</v>
      </c>
      <c r="F389" s="410">
        <v>1</v>
      </c>
      <c r="G389" s="410">
        <v>37</v>
      </c>
      <c r="H389" s="410">
        <v>1</v>
      </c>
      <c r="I389" s="410">
        <v>37</v>
      </c>
      <c r="J389" s="410"/>
      <c r="K389" s="410"/>
      <c r="L389" s="410"/>
      <c r="M389" s="410"/>
      <c r="N389" s="410">
        <v>1</v>
      </c>
      <c r="O389" s="410">
        <v>38</v>
      </c>
      <c r="P389" s="479">
        <v>1.027027027027027</v>
      </c>
      <c r="Q389" s="411">
        <v>38</v>
      </c>
    </row>
    <row r="390" spans="1:17" ht="14.4" customHeight="1" x14ac:dyDescent="0.3">
      <c r="A390" s="406" t="s">
        <v>775</v>
      </c>
      <c r="B390" s="407" t="s">
        <v>616</v>
      </c>
      <c r="C390" s="407" t="s">
        <v>617</v>
      </c>
      <c r="D390" s="407" t="s">
        <v>652</v>
      </c>
      <c r="E390" s="407" t="s">
        <v>653</v>
      </c>
      <c r="F390" s="410">
        <v>4</v>
      </c>
      <c r="G390" s="410">
        <v>2656</v>
      </c>
      <c r="H390" s="410">
        <v>1</v>
      </c>
      <c r="I390" s="410">
        <v>664</v>
      </c>
      <c r="J390" s="410">
        <v>4</v>
      </c>
      <c r="K390" s="410">
        <v>2704</v>
      </c>
      <c r="L390" s="410">
        <v>1.0180722891566265</v>
      </c>
      <c r="M390" s="410">
        <v>676</v>
      </c>
      <c r="N390" s="410">
        <v>8</v>
      </c>
      <c r="O390" s="410">
        <v>5632</v>
      </c>
      <c r="P390" s="479">
        <v>2.1204819277108435</v>
      </c>
      <c r="Q390" s="411">
        <v>704</v>
      </c>
    </row>
    <row r="391" spans="1:17" ht="14.4" customHeight="1" x14ac:dyDescent="0.3">
      <c r="A391" s="406" t="s">
        <v>775</v>
      </c>
      <c r="B391" s="407" t="s">
        <v>616</v>
      </c>
      <c r="C391" s="407" t="s">
        <v>617</v>
      </c>
      <c r="D391" s="407" t="s">
        <v>654</v>
      </c>
      <c r="E391" s="407" t="s">
        <v>655</v>
      </c>
      <c r="F391" s="410">
        <v>1</v>
      </c>
      <c r="G391" s="410">
        <v>136</v>
      </c>
      <c r="H391" s="410">
        <v>1</v>
      </c>
      <c r="I391" s="410">
        <v>136</v>
      </c>
      <c r="J391" s="410"/>
      <c r="K391" s="410"/>
      <c r="L391" s="410"/>
      <c r="M391" s="410"/>
      <c r="N391" s="410"/>
      <c r="O391" s="410"/>
      <c r="P391" s="479"/>
      <c r="Q391" s="411"/>
    </row>
    <row r="392" spans="1:17" ht="14.4" customHeight="1" x14ac:dyDescent="0.3">
      <c r="A392" s="406" t="s">
        <v>775</v>
      </c>
      <c r="B392" s="407" t="s">
        <v>616</v>
      </c>
      <c r="C392" s="407" t="s">
        <v>617</v>
      </c>
      <c r="D392" s="407" t="s">
        <v>656</v>
      </c>
      <c r="E392" s="407" t="s">
        <v>657</v>
      </c>
      <c r="F392" s="410">
        <v>4</v>
      </c>
      <c r="G392" s="410">
        <v>1124</v>
      </c>
      <c r="H392" s="410">
        <v>1</v>
      </c>
      <c r="I392" s="410">
        <v>281</v>
      </c>
      <c r="J392" s="410">
        <v>1</v>
      </c>
      <c r="K392" s="410">
        <v>285</v>
      </c>
      <c r="L392" s="410">
        <v>0.25355871886120995</v>
      </c>
      <c r="M392" s="410">
        <v>285</v>
      </c>
      <c r="N392" s="410">
        <v>1</v>
      </c>
      <c r="O392" s="410">
        <v>304</v>
      </c>
      <c r="P392" s="479">
        <v>0.27046263345195731</v>
      </c>
      <c r="Q392" s="411">
        <v>304</v>
      </c>
    </row>
    <row r="393" spans="1:17" ht="14.4" customHeight="1" x14ac:dyDescent="0.3">
      <c r="A393" s="406" t="s">
        <v>775</v>
      </c>
      <c r="B393" s="407" t="s">
        <v>616</v>
      </c>
      <c r="C393" s="407" t="s">
        <v>617</v>
      </c>
      <c r="D393" s="407" t="s">
        <v>658</v>
      </c>
      <c r="E393" s="407" t="s">
        <v>659</v>
      </c>
      <c r="F393" s="410">
        <v>61</v>
      </c>
      <c r="G393" s="410">
        <v>27816</v>
      </c>
      <c r="H393" s="410">
        <v>1</v>
      </c>
      <c r="I393" s="410">
        <v>456</v>
      </c>
      <c r="J393" s="410">
        <v>58</v>
      </c>
      <c r="K393" s="410">
        <v>26796</v>
      </c>
      <c r="L393" s="410">
        <v>0.96333045729076794</v>
      </c>
      <c r="M393" s="410">
        <v>462</v>
      </c>
      <c r="N393" s="410">
        <v>65</v>
      </c>
      <c r="O393" s="410">
        <v>32110</v>
      </c>
      <c r="P393" s="479">
        <v>1.1543715846994536</v>
      </c>
      <c r="Q393" s="411">
        <v>494</v>
      </c>
    </row>
    <row r="394" spans="1:17" ht="14.4" customHeight="1" x14ac:dyDescent="0.3">
      <c r="A394" s="406" t="s">
        <v>775</v>
      </c>
      <c r="B394" s="407" t="s">
        <v>616</v>
      </c>
      <c r="C394" s="407" t="s">
        <v>617</v>
      </c>
      <c r="D394" s="407" t="s">
        <v>660</v>
      </c>
      <c r="E394" s="407" t="s">
        <v>661</v>
      </c>
      <c r="F394" s="410">
        <v>63</v>
      </c>
      <c r="G394" s="410">
        <v>21924</v>
      </c>
      <c r="H394" s="410">
        <v>1</v>
      </c>
      <c r="I394" s="410">
        <v>348</v>
      </c>
      <c r="J394" s="410">
        <v>58</v>
      </c>
      <c r="K394" s="410">
        <v>20648</v>
      </c>
      <c r="L394" s="410">
        <v>0.94179894179894175</v>
      </c>
      <c r="M394" s="410">
        <v>356</v>
      </c>
      <c r="N394" s="410">
        <v>62</v>
      </c>
      <c r="O394" s="410">
        <v>22940</v>
      </c>
      <c r="P394" s="479">
        <v>1.0463419084108738</v>
      </c>
      <c r="Q394" s="411">
        <v>370</v>
      </c>
    </row>
    <row r="395" spans="1:17" ht="14.4" customHeight="1" x14ac:dyDescent="0.3">
      <c r="A395" s="406" t="s">
        <v>775</v>
      </c>
      <c r="B395" s="407" t="s">
        <v>616</v>
      </c>
      <c r="C395" s="407" t="s">
        <v>617</v>
      </c>
      <c r="D395" s="407" t="s">
        <v>664</v>
      </c>
      <c r="E395" s="407" t="s">
        <v>665</v>
      </c>
      <c r="F395" s="410">
        <v>4</v>
      </c>
      <c r="G395" s="410">
        <v>412</v>
      </c>
      <c r="H395" s="410">
        <v>1</v>
      </c>
      <c r="I395" s="410">
        <v>103</v>
      </c>
      <c r="J395" s="410">
        <v>13</v>
      </c>
      <c r="K395" s="410">
        <v>1365</v>
      </c>
      <c r="L395" s="410">
        <v>3.313106796116505</v>
      </c>
      <c r="M395" s="410">
        <v>105</v>
      </c>
      <c r="N395" s="410">
        <v>9</v>
      </c>
      <c r="O395" s="410">
        <v>999</v>
      </c>
      <c r="P395" s="479">
        <v>2.424757281553398</v>
      </c>
      <c r="Q395" s="411">
        <v>111</v>
      </c>
    </row>
    <row r="396" spans="1:17" ht="14.4" customHeight="1" x14ac:dyDescent="0.3">
      <c r="A396" s="406" t="s">
        <v>775</v>
      </c>
      <c r="B396" s="407" t="s">
        <v>616</v>
      </c>
      <c r="C396" s="407" t="s">
        <v>617</v>
      </c>
      <c r="D396" s="407" t="s">
        <v>668</v>
      </c>
      <c r="E396" s="407" t="s">
        <v>669</v>
      </c>
      <c r="F396" s="410">
        <v>2</v>
      </c>
      <c r="G396" s="410">
        <v>914</v>
      </c>
      <c r="H396" s="410">
        <v>1</v>
      </c>
      <c r="I396" s="410">
        <v>457</v>
      </c>
      <c r="J396" s="410">
        <v>5</v>
      </c>
      <c r="K396" s="410">
        <v>2315</v>
      </c>
      <c r="L396" s="410">
        <v>2.5328227571115973</v>
      </c>
      <c r="M396" s="410">
        <v>463</v>
      </c>
      <c r="N396" s="410">
        <v>5</v>
      </c>
      <c r="O396" s="410">
        <v>2475</v>
      </c>
      <c r="P396" s="479">
        <v>2.7078774617067833</v>
      </c>
      <c r="Q396" s="411">
        <v>495</v>
      </c>
    </row>
    <row r="397" spans="1:17" ht="14.4" customHeight="1" x14ac:dyDescent="0.3">
      <c r="A397" s="406" t="s">
        <v>775</v>
      </c>
      <c r="B397" s="407" t="s">
        <v>616</v>
      </c>
      <c r="C397" s="407" t="s">
        <v>617</v>
      </c>
      <c r="D397" s="407" t="s">
        <v>670</v>
      </c>
      <c r="E397" s="407" t="s">
        <v>671</v>
      </c>
      <c r="F397" s="410"/>
      <c r="G397" s="410"/>
      <c r="H397" s="410"/>
      <c r="I397" s="410"/>
      <c r="J397" s="410">
        <v>1</v>
      </c>
      <c r="K397" s="410">
        <v>1268</v>
      </c>
      <c r="L397" s="410"/>
      <c r="M397" s="410">
        <v>1268</v>
      </c>
      <c r="N397" s="410"/>
      <c r="O397" s="410"/>
      <c r="P397" s="479"/>
      <c r="Q397" s="411"/>
    </row>
    <row r="398" spans="1:17" ht="14.4" customHeight="1" x14ac:dyDescent="0.3">
      <c r="A398" s="406" t="s">
        <v>775</v>
      </c>
      <c r="B398" s="407" t="s">
        <v>616</v>
      </c>
      <c r="C398" s="407" t="s">
        <v>617</v>
      </c>
      <c r="D398" s="407" t="s">
        <v>672</v>
      </c>
      <c r="E398" s="407" t="s">
        <v>673</v>
      </c>
      <c r="F398" s="410">
        <v>21</v>
      </c>
      <c r="G398" s="410">
        <v>9009</v>
      </c>
      <c r="H398" s="410">
        <v>1</v>
      </c>
      <c r="I398" s="410">
        <v>429</v>
      </c>
      <c r="J398" s="410">
        <v>31</v>
      </c>
      <c r="K398" s="410">
        <v>13547</v>
      </c>
      <c r="L398" s="410">
        <v>1.5037185037185037</v>
      </c>
      <c r="M398" s="410">
        <v>437</v>
      </c>
      <c r="N398" s="410">
        <v>27</v>
      </c>
      <c r="O398" s="410">
        <v>12312</v>
      </c>
      <c r="P398" s="479">
        <v>1.3666333666333665</v>
      </c>
      <c r="Q398" s="411">
        <v>456</v>
      </c>
    </row>
    <row r="399" spans="1:17" ht="14.4" customHeight="1" x14ac:dyDescent="0.3">
      <c r="A399" s="406" t="s">
        <v>775</v>
      </c>
      <c r="B399" s="407" t="s">
        <v>616</v>
      </c>
      <c r="C399" s="407" t="s">
        <v>617</v>
      </c>
      <c r="D399" s="407" t="s">
        <v>674</v>
      </c>
      <c r="E399" s="407" t="s">
        <v>675</v>
      </c>
      <c r="F399" s="410">
        <v>126</v>
      </c>
      <c r="G399" s="410">
        <v>6678</v>
      </c>
      <c r="H399" s="410">
        <v>1</v>
      </c>
      <c r="I399" s="410">
        <v>53</v>
      </c>
      <c r="J399" s="410">
        <v>122</v>
      </c>
      <c r="K399" s="410">
        <v>6588</v>
      </c>
      <c r="L399" s="410">
        <v>0.98652291105121293</v>
      </c>
      <c r="M399" s="410">
        <v>54</v>
      </c>
      <c r="N399" s="410">
        <v>138</v>
      </c>
      <c r="O399" s="410">
        <v>8004</v>
      </c>
      <c r="P399" s="479">
        <v>1.1985624438454627</v>
      </c>
      <c r="Q399" s="411">
        <v>58</v>
      </c>
    </row>
    <row r="400" spans="1:17" ht="14.4" customHeight="1" x14ac:dyDescent="0.3">
      <c r="A400" s="406" t="s">
        <v>775</v>
      </c>
      <c r="B400" s="407" t="s">
        <v>616</v>
      </c>
      <c r="C400" s="407" t="s">
        <v>617</v>
      </c>
      <c r="D400" s="407" t="s">
        <v>776</v>
      </c>
      <c r="E400" s="407" t="s">
        <v>777</v>
      </c>
      <c r="F400" s="410">
        <v>2</v>
      </c>
      <c r="G400" s="410">
        <v>474</v>
      </c>
      <c r="H400" s="410">
        <v>1</v>
      </c>
      <c r="I400" s="410">
        <v>237</v>
      </c>
      <c r="J400" s="410"/>
      <c r="K400" s="410"/>
      <c r="L400" s="410"/>
      <c r="M400" s="410"/>
      <c r="N400" s="410"/>
      <c r="O400" s="410"/>
      <c r="P400" s="479"/>
      <c r="Q400" s="411"/>
    </row>
    <row r="401" spans="1:17" ht="14.4" customHeight="1" x14ac:dyDescent="0.3">
      <c r="A401" s="406" t="s">
        <v>775</v>
      </c>
      <c r="B401" s="407" t="s">
        <v>616</v>
      </c>
      <c r="C401" s="407" t="s">
        <v>617</v>
      </c>
      <c r="D401" s="407" t="s">
        <v>678</v>
      </c>
      <c r="E401" s="407" t="s">
        <v>679</v>
      </c>
      <c r="F401" s="410">
        <v>1</v>
      </c>
      <c r="G401" s="410">
        <v>165</v>
      </c>
      <c r="H401" s="410">
        <v>1</v>
      </c>
      <c r="I401" s="410">
        <v>165</v>
      </c>
      <c r="J401" s="410">
        <v>4</v>
      </c>
      <c r="K401" s="410">
        <v>676</v>
      </c>
      <c r="L401" s="410">
        <v>4.0969696969696967</v>
      </c>
      <c r="M401" s="410">
        <v>169</v>
      </c>
      <c r="N401" s="410">
        <v>2</v>
      </c>
      <c r="O401" s="410">
        <v>350</v>
      </c>
      <c r="P401" s="479">
        <v>2.1212121212121211</v>
      </c>
      <c r="Q401" s="411">
        <v>175</v>
      </c>
    </row>
    <row r="402" spans="1:17" ht="14.4" customHeight="1" x14ac:dyDescent="0.3">
      <c r="A402" s="406" t="s">
        <v>775</v>
      </c>
      <c r="B402" s="407" t="s">
        <v>616</v>
      </c>
      <c r="C402" s="407" t="s">
        <v>617</v>
      </c>
      <c r="D402" s="407" t="s">
        <v>680</v>
      </c>
      <c r="E402" s="407" t="s">
        <v>681</v>
      </c>
      <c r="F402" s="410">
        <v>13</v>
      </c>
      <c r="G402" s="410">
        <v>1027</v>
      </c>
      <c r="H402" s="410">
        <v>1</v>
      </c>
      <c r="I402" s="410">
        <v>79</v>
      </c>
      <c r="J402" s="410">
        <v>12</v>
      </c>
      <c r="K402" s="410">
        <v>972</v>
      </c>
      <c r="L402" s="410">
        <v>0.94644595910418694</v>
      </c>
      <c r="M402" s="410">
        <v>81</v>
      </c>
      <c r="N402" s="410">
        <v>14</v>
      </c>
      <c r="O402" s="410">
        <v>1190</v>
      </c>
      <c r="P402" s="479">
        <v>1.1587147030185005</v>
      </c>
      <c r="Q402" s="411">
        <v>85</v>
      </c>
    </row>
    <row r="403" spans="1:17" ht="14.4" customHeight="1" x14ac:dyDescent="0.3">
      <c r="A403" s="406" t="s">
        <v>775</v>
      </c>
      <c r="B403" s="407" t="s">
        <v>616</v>
      </c>
      <c r="C403" s="407" t="s">
        <v>617</v>
      </c>
      <c r="D403" s="407" t="s">
        <v>682</v>
      </c>
      <c r="E403" s="407" t="s">
        <v>683</v>
      </c>
      <c r="F403" s="410">
        <v>1</v>
      </c>
      <c r="G403" s="410">
        <v>160</v>
      </c>
      <c r="H403" s="410">
        <v>1</v>
      </c>
      <c r="I403" s="410">
        <v>160</v>
      </c>
      <c r="J403" s="410"/>
      <c r="K403" s="410"/>
      <c r="L403" s="410"/>
      <c r="M403" s="410"/>
      <c r="N403" s="410"/>
      <c r="O403" s="410"/>
      <c r="P403" s="479"/>
      <c r="Q403" s="411"/>
    </row>
    <row r="404" spans="1:17" ht="14.4" customHeight="1" x14ac:dyDescent="0.3">
      <c r="A404" s="406" t="s">
        <v>775</v>
      </c>
      <c r="B404" s="407" t="s">
        <v>616</v>
      </c>
      <c r="C404" s="407" t="s">
        <v>617</v>
      </c>
      <c r="D404" s="407" t="s">
        <v>686</v>
      </c>
      <c r="E404" s="407" t="s">
        <v>687</v>
      </c>
      <c r="F404" s="410"/>
      <c r="G404" s="410"/>
      <c r="H404" s="410"/>
      <c r="I404" s="410"/>
      <c r="J404" s="410">
        <v>2</v>
      </c>
      <c r="K404" s="410">
        <v>2016</v>
      </c>
      <c r="L404" s="410"/>
      <c r="M404" s="410">
        <v>1008</v>
      </c>
      <c r="N404" s="410"/>
      <c r="O404" s="410"/>
      <c r="P404" s="479"/>
      <c r="Q404" s="411"/>
    </row>
    <row r="405" spans="1:17" ht="14.4" customHeight="1" x14ac:dyDescent="0.3">
      <c r="A405" s="406" t="s">
        <v>775</v>
      </c>
      <c r="B405" s="407" t="s">
        <v>616</v>
      </c>
      <c r="C405" s="407" t="s">
        <v>617</v>
      </c>
      <c r="D405" s="407" t="s">
        <v>688</v>
      </c>
      <c r="E405" s="407" t="s">
        <v>689</v>
      </c>
      <c r="F405" s="410">
        <v>1</v>
      </c>
      <c r="G405" s="410">
        <v>167</v>
      </c>
      <c r="H405" s="410">
        <v>1</v>
      </c>
      <c r="I405" s="410">
        <v>167</v>
      </c>
      <c r="J405" s="410">
        <v>1</v>
      </c>
      <c r="K405" s="410">
        <v>170</v>
      </c>
      <c r="L405" s="410">
        <v>1.0179640718562875</v>
      </c>
      <c r="M405" s="410">
        <v>170</v>
      </c>
      <c r="N405" s="410"/>
      <c r="O405" s="410"/>
      <c r="P405" s="479"/>
      <c r="Q405" s="411"/>
    </row>
    <row r="406" spans="1:17" ht="14.4" customHeight="1" x14ac:dyDescent="0.3">
      <c r="A406" s="406" t="s">
        <v>775</v>
      </c>
      <c r="B406" s="407" t="s">
        <v>616</v>
      </c>
      <c r="C406" s="407" t="s">
        <v>617</v>
      </c>
      <c r="D406" s="407" t="s">
        <v>690</v>
      </c>
      <c r="E406" s="407" t="s">
        <v>691</v>
      </c>
      <c r="F406" s="410"/>
      <c r="G406" s="410"/>
      <c r="H406" s="410"/>
      <c r="I406" s="410"/>
      <c r="J406" s="410">
        <v>7</v>
      </c>
      <c r="K406" s="410">
        <v>15848</v>
      </c>
      <c r="L406" s="410"/>
      <c r="M406" s="410">
        <v>2264</v>
      </c>
      <c r="N406" s="410"/>
      <c r="O406" s="410"/>
      <c r="P406" s="479"/>
      <c r="Q406" s="411"/>
    </row>
    <row r="407" spans="1:17" ht="14.4" customHeight="1" x14ac:dyDescent="0.3">
      <c r="A407" s="406" t="s">
        <v>775</v>
      </c>
      <c r="B407" s="407" t="s">
        <v>616</v>
      </c>
      <c r="C407" s="407" t="s">
        <v>617</v>
      </c>
      <c r="D407" s="407" t="s">
        <v>692</v>
      </c>
      <c r="E407" s="407" t="s">
        <v>693</v>
      </c>
      <c r="F407" s="410">
        <v>2</v>
      </c>
      <c r="G407" s="410">
        <v>486</v>
      </c>
      <c r="H407" s="410">
        <v>1</v>
      </c>
      <c r="I407" s="410">
        <v>243</v>
      </c>
      <c r="J407" s="410"/>
      <c r="K407" s="410"/>
      <c r="L407" s="410"/>
      <c r="M407" s="410"/>
      <c r="N407" s="410">
        <v>4</v>
      </c>
      <c r="O407" s="410">
        <v>1052</v>
      </c>
      <c r="P407" s="479">
        <v>2.1646090534979425</v>
      </c>
      <c r="Q407" s="411">
        <v>263</v>
      </c>
    </row>
    <row r="408" spans="1:17" ht="14.4" customHeight="1" x14ac:dyDescent="0.3">
      <c r="A408" s="406" t="s">
        <v>775</v>
      </c>
      <c r="B408" s="407" t="s">
        <v>616</v>
      </c>
      <c r="C408" s="407" t="s">
        <v>617</v>
      </c>
      <c r="D408" s="407" t="s">
        <v>694</v>
      </c>
      <c r="E408" s="407" t="s">
        <v>695</v>
      </c>
      <c r="F408" s="410">
        <v>2</v>
      </c>
      <c r="G408" s="410">
        <v>3986</v>
      </c>
      <c r="H408" s="410">
        <v>1</v>
      </c>
      <c r="I408" s="410">
        <v>1993</v>
      </c>
      <c r="J408" s="410">
        <v>1</v>
      </c>
      <c r="K408" s="410">
        <v>2012</v>
      </c>
      <c r="L408" s="410">
        <v>0.50476668339187158</v>
      </c>
      <c r="M408" s="410">
        <v>2012</v>
      </c>
      <c r="N408" s="410">
        <v>1</v>
      </c>
      <c r="O408" s="410">
        <v>2130</v>
      </c>
      <c r="P408" s="479">
        <v>0.5343702960361264</v>
      </c>
      <c r="Q408" s="411">
        <v>2130</v>
      </c>
    </row>
    <row r="409" spans="1:17" ht="14.4" customHeight="1" x14ac:dyDescent="0.3">
      <c r="A409" s="406" t="s">
        <v>775</v>
      </c>
      <c r="B409" s="407" t="s">
        <v>616</v>
      </c>
      <c r="C409" s="407" t="s">
        <v>617</v>
      </c>
      <c r="D409" s="407" t="s">
        <v>703</v>
      </c>
      <c r="E409" s="407" t="s">
        <v>704</v>
      </c>
      <c r="F409" s="410"/>
      <c r="G409" s="410"/>
      <c r="H409" s="410"/>
      <c r="I409" s="410"/>
      <c r="J409" s="410">
        <v>3</v>
      </c>
      <c r="K409" s="410">
        <v>807</v>
      </c>
      <c r="L409" s="410"/>
      <c r="M409" s="410">
        <v>269</v>
      </c>
      <c r="N409" s="410"/>
      <c r="O409" s="410"/>
      <c r="P409" s="479"/>
      <c r="Q409" s="411"/>
    </row>
    <row r="410" spans="1:17" ht="14.4" customHeight="1" x14ac:dyDescent="0.3">
      <c r="A410" s="406" t="s">
        <v>778</v>
      </c>
      <c r="B410" s="407" t="s">
        <v>616</v>
      </c>
      <c r="C410" s="407" t="s">
        <v>617</v>
      </c>
      <c r="D410" s="407" t="s">
        <v>620</v>
      </c>
      <c r="E410" s="407" t="s">
        <v>621</v>
      </c>
      <c r="F410" s="410">
        <v>2</v>
      </c>
      <c r="G410" s="410">
        <v>106</v>
      </c>
      <c r="H410" s="410">
        <v>1</v>
      </c>
      <c r="I410" s="410">
        <v>53</v>
      </c>
      <c r="J410" s="410"/>
      <c r="K410" s="410"/>
      <c r="L410" s="410"/>
      <c r="M410" s="410"/>
      <c r="N410" s="410">
        <v>10</v>
      </c>
      <c r="O410" s="410">
        <v>580</v>
      </c>
      <c r="P410" s="479">
        <v>5.4716981132075473</v>
      </c>
      <c r="Q410" s="411">
        <v>58</v>
      </c>
    </row>
    <row r="411" spans="1:17" ht="14.4" customHeight="1" x14ac:dyDescent="0.3">
      <c r="A411" s="406" t="s">
        <v>778</v>
      </c>
      <c r="B411" s="407" t="s">
        <v>616</v>
      </c>
      <c r="C411" s="407" t="s">
        <v>617</v>
      </c>
      <c r="D411" s="407" t="s">
        <v>630</v>
      </c>
      <c r="E411" s="407" t="s">
        <v>631</v>
      </c>
      <c r="F411" s="410"/>
      <c r="G411" s="410"/>
      <c r="H411" s="410"/>
      <c r="I411" s="410"/>
      <c r="J411" s="410"/>
      <c r="K411" s="410"/>
      <c r="L411" s="410"/>
      <c r="M411" s="410"/>
      <c r="N411" s="410">
        <v>4</v>
      </c>
      <c r="O411" s="410">
        <v>716</v>
      </c>
      <c r="P411" s="479"/>
      <c r="Q411" s="411">
        <v>179</v>
      </c>
    </row>
    <row r="412" spans="1:17" ht="14.4" customHeight="1" x14ac:dyDescent="0.3">
      <c r="A412" s="406" t="s">
        <v>778</v>
      </c>
      <c r="B412" s="407" t="s">
        <v>616</v>
      </c>
      <c r="C412" s="407" t="s">
        <v>617</v>
      </c>
      <c r="D412" s="407" t="s">
        <v>638</v>
      </c>
      <c r="E412" s="407" t="s">
        <v>639</v>
      </c>
      <c r="F412" s="410">
        <v>5</v>
      </c>
      <c r="G412" s="410">
        <v>1690</v>
      </c>
      <c r="H412" s="410">
        <v>1</v>
      </c>
      <c r="I412" s="410">
        <v>338</v>
      </c>
      <c r="J412" s="410"/>
      <c r="K412" s="410"/>
      <c r="L412" s="410"/>
      <c r="M412" s="410"/>
      <c r="N412" s="410">
        <v>18</v>
      </c>
      <c r="O412" s="410">
        <v>6282</v>
      </c>
      <c r="P412" s="479">
        <v>3.7171597633136093</v>
      </c>
      <c r="Q412" s="411">
        <v>349</v>
      </c>
    </row>
    <row r="413" spans="1:17" ht="14.4" customHeight="1" x14ac:dyDescent="0.3">
      <c r="A413" s="406" t="s">
        <v>778</v>
      </c>
      <c r="B413" s="407" t="s">
        <v>616</v>
      </c>
      <c r="C413" s="407" t="s">
        <v>617</v>
      </c>
      <c r="D413" s="407" t="s">
        <v>658</v>
      </c>
      <c r="E413" s="407" t="s">
        <v>659</v>
      </c>
      <c r="F413" s="410">
        <v>2</v>
      </c>
      <c r="G413" s="410">
        <v>912</v>
      </c>
      <c r="H413" s="410">
        <v>1</v>
      </c>
      <c r="I413" s="410">
        <v>456</v>
      </c>
      <c r="J413" s="410">
        <v>1</v>
      </c>
      <c r="K413" s="410">
        <v>462</v>
      </c>
      <c r="L413" s="410">
        <v>0.50657894736842102</v>
      </c>
      <c r="M413" s="410">
        <v>462</v>
      </c>
      <c r="N413" s="410">
        <v>4</v>
      </c>
      <c r="O413" s="410">
        <v>1976</v>
      </c>
      <c r="P413" s="479">
        <v>2.1666666666666665</v>
      </c>
      <c r="Q413" s="411">
        <v>494</v>
      </c>
    </row>
    <row r="414" spans="1:17" ht="14.4" customHeight="1" x14ac:dyDescent="0.3">
      <c r="A414" s="406" t="s">
        <v>778</v>
      </c>
      <c r="B414" s="407" t="s">
        <v>616</v>
      </c>
      <c r="C414" s="407" t="s">
        <v>617</v>
      </c>
      <c r="D414" s="407" t="s">
        <v>660</v>
      </c>
      <c r="E414" s="407" t="s">
        <v>661</v>
      </c>
      <c r="F414" s="410">
        <v>2</v>
      </c>
      <c r="G414" s="410">
        <v>696</v>
      </c>
      <c r="H414" s="410">
        <v>1</v>
      </c>
      <c r="I414" s="410">
        <v>348</v>
      </c>
      <c r="J414" s="410">
        <v>1</v>
      </c>
      <c r="K414" s="410">
        <v>356</v>
      </c>
      <c r="L414" s="410">
        <v>0.5114942528735632</v>
      </c>
      <c r="M414" s="410">
        <v>356</v>
      </c>
      <c r="N414" s="410">
        <v>4</v>
      </c>
      <c r="O414" s="410">
        <v>1480</v>
      </c>
      <c r="P414" s="479">
        <v>2.1264367816091956</v>
      </c>
      <c r="Q414" s="411">
        <v>370</v>
      </c>
    </row>
    <row r="415" spans="1:17" ht="14.4" customHeight="1" x14ac:dyDescent="0.3">
      <c r="A415" s="406" t="s">
        <v>778</v>
      </c>
      <c r="B415" s="407" t="s">
        <v>616</v>
      </c>
      <c r="C415" s="407" t="s">
        <v>617</v>
      </c>
      <c r="D415" s="407" t="s">
        <v>674</v>
      </c>
      <c r="E415" s="407" t="s">
        <v>675</v>
      </c>
      <c r="F415" s="410">
        <v>2</v>
      </c>
      <c r="G415" s="410">
        <v>106</v>
      </c>
      <c r="H415" s="410">
        <v>1</v>
      </c>
      <c r="I415" s="410">
        <v>53</v>
      </c>
      <c r="J415" s="410">
        <v>2</v>
      </c>
      <c r="K415" s="410">
        <v>108</v>
      </c>
      <c r="L415" s="410">
        <v>1.0188679245283019</v>
      </c>
      <c r="M415" s="410">
        <v>54</v>
      </c>
      <c r="N415" s="410">
        <v>2</v>
      </c>
      <c r="O415" s="410">
        <v>116</v>
      </c>
      <c r="P415" s="479">
        <v>1.0943396226415094</v>
      </c>
      <c r="Q415" s="411">
        <v>58</v>
      </c>
    </row>
    <row r="416" spans="1:17" ht="14.4" customHeight="1" x14ac:dyDescent="0.3">
      <c r="A416" s="406" t="s">
        <v>778</v>
      </c>
      <c r="B416" s="407" t="s">
        <v>616</v>
      </c>
      <c r="C416" s="407" t="s">
        <v>617</v>
      </c>
      <c r="D416" s="407" t="s">
        <v>676</v>
      </c>
      <c r="E416" s="407" t="s">
        <v>677</v>
      </c>
      <c r="F416" s="410"/>
      <c r="G416" s="410"/>
      <c r="H416" s="410"/>
      <c r="I416" s="410"/>
      <c r="J416" s="410"/>
      <c r="K416" s="410"/>
      <c r="L416" s="410"/>
      <c r="M416" s="410"/>
      <c r="N416" s="410">
        <v>1</v>
      </c>
      <c r="O416" s="410">
        <v>2173</v>
      </c>
      <c r="P416" s="479"/>
      <c r="Q416" s="411">
        <v>2173</v>
      </c>
    </row>
    <row r="417" spans="1:17" ht="14.4" customHeight="1" x14ac:dyDescent="0.3">
      <c r="A417" s="406" t="s">
        <v>778</v>
      </c>
      <c r="B417" s="407" t="s">
        <v>616</v>
      </c>
      <c r="C417" s="407" t="s">
        <v>617</v>
      </c>
      <c r="D417" s="407" t="s">
        <v>678</v>
      </c>
      <c r="E417" s="407" t="s">
        <v>679</v>
      </c>
      <c r="F417" s="410">
        <v>1</v>
      </c>
      <c r="G417" s="410">
        <v>165</v>
      </c>
      <c r="H417" s="410">
        <v>1</v>
      </c>
      <c r="I417" s="410">
        <v>165</v>
      </c>
      <c r="J417" s="410"/>
      <c r="K417" s="410"/>
      <c r="L417" s="410"/>
      <c r="M417" s="410"/>
      <c r="N417" s="410"/>
      <c r="O417" s="410"/>
      <c r="P417" s="479"/>
      <c r="Q417" s="411"/>
    </row>
    <row r="418" spans="1:17" ht="14.4" customHeight="1" x14ac:dyDescent="0.3">
      <c r="A418" s="406" t="s">
        <v>778</v>
      </c>
      <c r="B418" s="407" t="s">
        <v>616</v>
      </c>
      <c r="C418" s="407" t="s">
        <v>617</v>
      </c>
      <c r="D418" s="407" t="s">
        <v>694</v>
      </c>
      <c r="E418" s="407" t="s">
        <v>695</v>
      </c>
      <c r="F418" s="410"/>
      <c r="G418" s="410"/>
      <c r="H418" s="410"/>
      <c r="I418" s="410"/>
      <c r="J418" s="410"/>
      <c r="K418" s="410"/>
      <c r="L418" s="410"/>
      <c r="M418" s="410"/>
      <c r="N418" s="410">
        <v>8</v>
      </c>
      <c r="O418" s="410">
        <v>17040</v>
      </c>
      <c r="P418" s="479"/>
      <c r="Q418" s="411">
        <v>2130</v>
      </c>
    </row>
    <row r="419" spans="1:17" ht="14.4" customHeight="1" x14ac:dyDescent="0.3">
      <c r="A419" s="406" t="s">
        <v>778</v>
      </c>
      <c r="B419" s="407" t="s">
        <v>616</v>
      </c>
      <c r="C419" s="407" t="s">
        <v>617</v>
      </c>
      <c r="D419" s="407" t="s">
        <v>703</v>
      </c>
      <c r="E419" s="407" t="s">
        <v>704</v>
      </c>
      <c r="F419" s="410"/>
      <c r="G419" s="410"/>
      <c r="H419" s="410"/>
      <c r="I419" s="410"/>
      <c r="J419" s="410"/>
      <c r="K419" s="410"/>
      <c r="L419" s="410"/>
      <c r="M419" s="410"/>
      <c r="N419" s="410">
        <v>1</v>
      </c>
      <c r="O419" s="410">
        <v>288</v>
      </c>
      <c r="P419" s="479"/>
      <c r="Q419" s="411">
        <v>288</v>
      </c>
    </row>
    <row r="420" spans="1:17" ht="14.4" customHeight="1" x14ac:dyDescent="0.3">
      <c r="A420" s="406" t="s">
        <v>778</v>
      </c>
      <c r="B420" s="407" t="s">
        <v>616</v>
      </c>
      <c r="C420" s="407" t="s">
        <v>617</v>
      </c>
      <c r="D420" s="407" t="s">
        <v>709</v>
      </c>
      <c r="E420" s="407" t="s">
        <v>710</v>
      </c>
      <c r="F420" s="410"/>
      <c r="G420" s="410"/>
      <c r="H420" s="410"/>
      <c r="I420" s="410"/>
      <c r="J420" s="410"/>
      <c r="K420" s="410"/>
      <c r="L420" s="410"/>
      <c r="M420" s="410"/>
      <c r="N420" s="410">
        <v>1</v>
      </c>
      <c r="O420" s="410">
        <v>0</v>
      </c>
      <c r="P420" s="479"/>
      <c r="Q420" s="411">
        <v>0</v>
      </c>
    </row>
    <row r="421" spans="1:17" ht="14.4" customHeight="1" x14ac:dyDescent="0.3">
      <c r="A421" s="406" t="s">
        <v>779</v>
      </c>
      <c r="B421" s="407" t="s">
        <v>616</v>
      </c>
      <c r="C421" s="407" t="s">
        <v>617</v>
      </c>
      <c r="D421" s="407" t="s">
        <v>658</v>
      </c>
      <c r="E421" s="407" t="s">
        <v>659</v>
      </c>
      <c r="F421" s="410">
        <v>2</v>
      </c>
      <c r="G421" s="410">
        <v>912</v>
      </c>
      <c r="H421" s="410">
        <v>1</v>
      </c>
      <c r="I421" s="410">
        <v>456</v>
      </c>
      <c r="J421" s="410"/>
      <c r="K421" s="410"/>
      <c r="L421" s="410"/>
      <c r="M421" s="410"/>
      <c r="N421" s="410"/>
      <c r="O421" s="410"/>
      <c r="P421" s="479"/>
      <c r="Q421" s="411"/>
    </row>
    <row r="422" spans="1:17" ht="14.4" customHeight="1" x14ac:dyDescent="0.3">
      <c r="A422" s="406" t="s">
        <v>779</v>
      </c>
      <c r="B422" s="407" t="s">
        <v>616</v>
      </c>
      <c r="C422" s="407" t="s">
        <v>617</v>
      </c>
      <c r="D422" s="407" t="s">
        <v>660</v>
      </c>
      <c r="E422" s="407" t="s">
        <v>661</v>
      </c>
      <c r="F422" s="410">
        <v>1</v>
      </c>
      <c r="G422" s="410">
        <v>348</v>
      </c>
      <c r="H422" s="410">
        <v>1</v>
      </c>
      <c r="I422" s="410">
        <v>348</v>
      </c>
      <c r="J422" s="410"/>
      <c r="K422" s="410"/>
      <c r="L422" s="410"/>
      <c r="M422" s="410"/>
      <c r="N422" s="410"/>
      <c r="O422" s="410"/>
      <c r="P422" s="479"/>
      <c r="Q422" s="411"/>
    </row>
    <row r="423" spans="1:17" ht="14.4" customHeight="1" x14ac:dyDescent="0.3">
      <c r="A423" s="406" t="s">
        <v>779</v>
      </c>
      <c r="B423" s="407" t="s">
        <v>616</v>
      </c>
      <c r="C423" s="407" t="s">
        <v>617</v>
      </c>
      <c r="D423" s="407" t="s">
        <v>674</v>
      </c>
      <c r="E423" s="407" t="s">
        <v>675</v>
      </c>
      <c r="F423" s="410">
        <v>14</v>
      </c>
      <c r="G423" s="410">
        <v>742</v>
      </c>
      <c r="H423" s="410">
        <v>1</v>
      </c>
      <c r="I423" s="410">
        <v>53</v>
      </c>
      <c r="J423" s="410"/>
      <c r="K423" s="410"/>
      <c r="L423" s="410"/>
      <c r="M423" s="410"/>
      <c r="N423" s="410"/>
      <c r="O423" s="410"/>
      <c r="P423" s="479"/>
      <c r="Q423" s="411"/>
    </row>
    <row r="424" spans="1:17" ht="14.4" customHeight="1" x14ac:dyDescent="0.3">
      <c r="A424" s="406" t="s">
        <v>779</v>
      </c>
      <c r="B424" s="407" t="s">
        <v>616</v>
      </c>
      <c r="C424" s="407" t="s">
        <v>617</v>
      </c>
      <c r="D424" s="407" t="s">
        <v>678</v>
      </c>
      <c r="E424" s="407" t="s">
        <v>679</v>
      </c>
      <c r="F424" s="410">
        <v>5</v>
      </c>
      <c r="G424" s="410">
        <v>825</v>
      </c>
      <c r="H424" s="410">
        <v>1</v>
      </c>
      <c r="I424" s="410">
        <v>165</v>
      </c>
      <c r="J424" s="410"/>
      <c r="K424" s="410"/>
      <c r="L424" s="410"/>
      <c r="M424" s="410"/>
      <c r="N424" s="410"/>
      <c r="O424" s="410"/>
      <c r="P424" s="479"/>
      <c r="Q424" s="411"/>
    </row>
    <row r="425" spans="1:17" ht="14.4" customHeight="1" x14ac:dyDescent="0.3">
      <c r="A425" s="406" t="s">
        <v>780</v>
      </c>
      <c r="B425" s="407" t="s">
        <v>616</v>
      </c>
      <c r="C425" s="407" t="s">
        <v>617</v>
      </c>
      <c r="D425" s="407" t="s">
        <v>620</v>
      </c>
      <c r="E425" s="407" t="s">
        <v>621</v>
      </c>
      <c r="F425" s="410">
        <v>68</v>
      </c>
      <c r="G425" s="410">
        <v>3604</v>
      </c>
      <c r="H425" s="410">
        <v>1</v>
      </c>
      <c r="I425" s="410">
        <v>53</v>
      </c>
      <c r="J425" s="410">
        <v>48</v>
      </c>
      <c r="K425" s="410">
        <v>2592</v>
      </c>
      <c r="L425" s="410">
        <v>0.71920088790233072</v>
      </c>
      <c r="M425" s="410">
        <v>54</v>
      </c>
      <c r="N425" s="410">
        <v>44</v>
      </c>
      <c r="O425" s="410">
        <v>2552</v>
      </c>
      <c r="P425" s="479">
        <v>0.70810210876803548</v>
      </c>
      <c r="Q425" s="411">
        <v>58</v>
      </c>
    </row>
    <row r="426" spans="1:17" ht="14.4" customHeight="1" x14ac:dyDescent="0.3">
      <c r="A426" s="406" t="s">
        <v>780</v>
      </c>
      <c r="B426" s="407" t="s">
        <v>616</v>
      </c>
      <c r="C426" s="407" t="s">
        <v>617</v>
      </c>
      <c r="D426" s="407" t="s">
        <v>628</v>
      </c>
      <c r="E426" s="407" t="s">
        <v>629</v>
      </c>
      <c r="F426" s="410">
        <v>2</v>
      </c>
      <c r="G426" s="410">
        <v>760</v>
      </c>
      <c r="H426" s="410">
        <v>1</v>
      </c>
      <c r="I426" s="410">
        <v>380</v>
      </c>
      <c r="J426" s="410"/>
      <c r="K426" s="410"/>
      <c r="L426" s="410"/>
      <c r="M426" s="410"/>
      <c r="N426" s="410"/>
      <c r="O426" s="410"/>
      <c r="P426" s="479"/>
      <c r="Q426" s="411"/>
    </row>
    <row r="427" spans="1:17" ht="14.4" customHeight="1" x14ac:dyDescent="0.3">
      <c r="A427" s="406" t="s">
        <v>780</v>
      </c>
      <c r="B427" s="407" t="s">
        <v>616</v>
      </c>
      <c r="C427" s="407" t="s">
        <v>617</v>
      </c>
      <c r="D427" s="407" t="s">
        <v>630</v>
      </c>
      <c r="E427" s="407" t="s">
        <v>631</v>
      </c>
      <c r="F427" s="410">
        <v>24</v>
      </c>
      <c r="G427" s="410">
        <v>4032</v>
      </c>
      <c r="H427" s="410">
        <v>1</v>
      </c>
      <c r="I427" s="410">
        <v>168</v>
      </c>
      <c r="J427" s="410">
        <v>34</v>
      </c>
      <c r="K427" s="410">
        <v>5848</v>
      </c>
      <c r="L427" s="410">
        <v>1.4503968253968254</v>
      </c>
      <c r="M427" s="410">
        <v>172</v>
      </c>
      <c r="N427" s="410">
        <v>15</v>
      </c>
      <c r="O427" s="410">
        <v>2685</v>
      </c>
      <c r="P427" s="479">
        <v>0.66592261904761907</v>
      </c>
      <c r="Q427" s="411">
        <v>179</v>
      </c>
    </row>
    <row r="428" spans="1:17" ht="14.4" customHeight="1" x14ac:dyDescent="0.3">
      <c r="A428" s="406" t="s">
        <v>780</v>
      </c>
      <c r="B428" s="407" t="s">
        <v>616</v>
      </c>
      <c r="C428" s="407" t="s">
        <v>617</v>
      </c>
      <c r="D428" s="407" t="s">
        <v>632</v>
      </c>
      <c r="E428" s="407" t="s">
        <v>633</v>
      </c>
      <c r="F428" s="410"/>
      <c r="G428" s="410"/>
      <c r="H428" s="410"/>
      <c r="I428" s="410"/>
      <c r="J428" s="410">
        <v>3</v>
      </c>
      <c r="K428" s="410">
        <v>1599</v>
      </c>
      <c r="L428" s="410"/>
      <c r="M428" s="410">
        <v>533</v>
      </c>
      <c r="N428" s="410"/>
      <c r="O428" s="410"/>
      <c r="P428" s="479"/>
      <c r="Q428" s="411"/>
    </row>
    <row r="429" spans="1:17" ht="14.4" customHeight="1" x14ac:dyDescent="0.3">
      <c r="A429" s="406" t="s">
        <v>780</v>
      </c>
      <c r="B429" s="407" t="s">
        <v>616</v>
      </c>
      <c r="C429" s="407" t="s">
        <v>617</v>
      </c>
      <c r="D429" s="407" t="s">
        <v>634</v>
      </c>
      <c r="E429" s="407" t="s">
        <v>635</v>
      </c>
      <c r="F429" s="410">
        <v>42</v>
      </c>
      <c r="G429" s="410">
        <v>13272</v>
      </c>
      <c r="H429" s="410">
        <v>1</v>
      </c>
      <c r="I429" s="410">
        <v>316</v>
      </c>
      <c r="J429" s="410">
        <v>38</v>
      </c>
      <c r="K429" s="410">
        <v>12236</v>
      </c>
      <c r="L429" s="410">
        <v>0.92194092827004215</v>
      </c>
      <c r="M429" s="410">
        <v>322</v>
      </c>
      <c r="N429" s="410">
        <v>14</v>
      </c>
      <c r="O429" s="410">
        <v>4690</v>
      </c>
      <c r="P429" s="479">
        <v>0.35337552742616035</v>
      </c>
      <c r="Q429" s="411">
        <v>335</v>
      </c>
    </row>
    <row r="430" spans="1:17" ht="14.4" customHeight="1" x14ac:dyDescent="0.3">
      <c r="A430" s="406" t="s">
        <v>780</v>
      </c>
      <c r="B430" s="407" t="s">
        <v>616</v>
      </c>
      <c r="C430" s="407" t="s">
        <v>617</v>
      </c>
      <c r="D430" s="407" t="s">
        <v>638</v>
      </c>
      <c r="E430" s="407" t="s">
        <v>639</v>
      </c>
      <c r="F430" s="410"/>
      <c r="G430" s="410"/>
      <c r="H430" s="410"/>
      <c r="I430" s="410"/>
      <c r="J430" s="410">
        <v>33</v>
      </c>
      <c r="K430" s="410">
        <v>11253</v>
      </c>
      <c r="L430" s="410"/>
      <c r="M430" s="410">
        <v>341</v>
      </c>
      <c r="N430" s="410">
        <v>10</v>
      </c>
      <c r="O430" s="410">
        <v>3490</v>
      </c>
      <c r="P430" s="479"/>
      <c r="Q430" s="411">
        <v>349</v>
      </c>
    </row>
    <row r="431" spans="1:17" ht="14.4" customHeight="1" x14ac:dyDescent="0.3">
      <c r="A431" s="406" t="s">
        <v>780</v>
      </c>
      <c r="B431" s="407" t="s">
        <v>616</v>
      </c>
      <c r="C431" s="407" t="s">
        <v>617</v>
      </c>
      <c r="D431" s="407" t="s">
        <v>656</v>
      </c>
      <c r="E431" s="407" t="s">
        <v>657</v>
      </c>
      <c r="F431" s="410">
        <v>13</v>
      </c>
      <c r="G431" s="410">
        <v>3653</v>
      </c>
      <c r="H431" s="410">
        <v>1</v>
      </c>
      <c r="I431" s="410">
        <v>281</v>
      </c>
      <c r="J431" s="410">
        <v>11</v>
      </c>
      <c r="K431" s="410">
        <v>3135</v>
      </c>
      <c r="L431" s="410">
        <v>0.85819874076101832</v>
      </c>
      <c r="M431" s="410">
        <v>285</v>
      </c>
      <c r="N431" s="410">
        <v>9</v>
      </c>
      <c r="O431" s="410">
        <v>2736</v>
      </c>
      <c r="P431" s="479">
        <v>0.74897344648234332</v>
      </c>
      <c r="Q431" s="411">
        <v>304</v>
      </c>
    </row>
    <row r="432" spans="1:17" ht="14.4" customHeight="1" x14ac:dyDescent="0.3">
      <c r="A432" s="406" t="s">
        <v>780</v>
      </c>
      <c r="B432" s="407" t="s">
        <v>616</v>
      </c>
      <c r="C432" s="407" t="s">
        <v>617</v>
      </c>
      <c r="D432" s="407" t="s">
        <v>761</v>
      </c>
      <c r="E432" s="407" t="s">
        <v>762</v>
      </c>
      <c r="F432" s="410"/>
      <c r="G432" s="410"/>
      <c r="H432" s="410"/>
      <c r="I432" s="410"/>
      <c r="J432" s="410">
        <v>1</v>
      </c>
      <c r="K432" s="410">
        <v>3505</v>
      </c>
      <c r="L432" s="410"/>
      <c r="M432" s="410">
        <v>3505</v>
      </c>
      <c r="N432" s="410"/>
      <c r="O432" s="410"/>
      <c r="P432" s="479"/>
      <c r="Q432" s="411"/>
    </row>
    <row r="433" spans="1:17" ht="14.4" customHeight="1" x14ac:dyDescent="0.3">
      <c r="A433" s="406" t="s">
        <v>780</v>
      </c>
      <c r="B433" s="407" t="s">
        <v>616</v>
      </c>
      <c r="C433" s="407" t="s">
        <v>617</v>
      </c>
      <c r="D433" s="407" t="s">
        <v>658</v>
      </c>
      <c r="E433" s="407" t="s">
        <v>659</v>
      </c>
      <c r="F433" s="410">
        <v>18</v>
      </c>
      <c r="G433" s="410">
        <v>8208</v>
      </c>
      <c r="H433" s="410">
        <v>1</v>
      </c>
      <c r="I433" s="410">
        <v>456</v>
      </c>
      <c r="J433" s="410">
        <v>12</v>
      </c>
      <c r="K433" s="410">
        <v>5544</v>
      </c>
      <c r="L433" s="410">
        <v>0.67543859649122806</v>
      </c>
      <c r="M433" s="410">
        <v>462</v>
      </c>
      <c r="N433" s="410">
        <v>11</v>
      </c>
      <c r="O433" s="410">
        <v>5434</v>
      </c>
      <c r="P433" s="479">
        <v>0.66203703703703709</v>
      </c>
      <c r="Q433" s="411">
        <v>494</v>
      </c>
    </row>
    <row r="434" spans="1:17" ht="14.4" customHeight="1" x14ac:dyDescent="0.3">
      <c r="A434" s="406" t="s">
        <v>780</v>
      </c>
      <c r="B434" s="407" t="s">
        <v>616</v>
      </c>
      <c r="C434" s="407" t="s">
        <v>617</v>
      </c>
      <c r="D434" s="407" t="s">
        <v>660</v>
      </c>
      <c r="E434" s="407" t="s">
        <v>661</v>
      </c>
      <c r="F434" s="410">
        <v>30</v>
      </c>
      <c r="G434" s="410">
        <v>10440</v>
      </c>
      <c r="H434" s="410">
        <v>1</v>
      </c>
      <c r="I434" s="410">
        <v>348</v>
      </c>
      <c r="J434" s="410">
        <v>21</v>
      </c>
      <c r="K434" s="410">
        <v>7476</v>
      </c>
      <c r="L434" s="410">
        <v>0.71609195402298853</v>
      </c>
      <c r="M434" s="410">
        <v>356</v>
      </c>
      <c r="N434" s="410">
        <v>19</v>
      </c>
      <c r="O434" s="410">
        <v>7030</v>
      </c>
      <c r="P434" s="479">
        <v>0.67337164750957856</v>
      </c>
      <c r="Q434" s="411">
        <v>370</v>
      </c>
    </row>
    <row r="435" spans="1:17" ht="14.4" customHeight="1" x14ac:dyDescent="0.3">
      <c r="A435" s="406" t="s">
        <v>780</v>
      </c>
      <c r="B435" s="407" t="s">
        <v>616</v>
      </c>
      <c r="C435" s="407" t="s">
        <v>617</v>
      </c>
      <c r="D435" s="407" t="s">
        <v>664</v>
      </c>
      <c r="E435" s="407" t="s">
        <v>665</v>
      </c>
      <c r="F435" s="410">
        <v>12</v>
      </c>
      <c r="G435" s="410">
        <v>1236</v>
      </c>
      <c r="H435" s="410">
        <v>1</v>
      </c>
      <c r="I435" s="410">
        <v>103</v>
      </c>
      <c r="J435" s="410">
        <v>5</v>
      </c>
      <c r="K435" s="410">
        <v>525</v>
      </c>
      <c r="L435" s="410">
        <v>0.42475728155339804</v>
      </c>
      <c r="M435" s="410">
        <v>105</v>
      </c>
      <c r="N435" s="410">
        <v>7</v>
      </c>
      <c r="O435" s="410">
        <v>777</v>
      </c>
      <c r="P435" s="479">
        <v>0.62864077669902918</v>
      </c>
      <c r="Q435" s="411">
        <v>111</v>
      </c>
    </row>
    <row r="436" spans="1:17" ht="14.4" customHeight="1" x14ac:dyDescent="0.3">
      <c r="A436" s="406" t="s">
        <v>780</v>
      </c>
      <c r="B436" s="407" t="s">
        <v>616</v>
      </c>
      <c r="C436" s="407" t="s">
        <v>617</v>
      </c>
      <c r="D436" s="407" t="s">
        <v>666</v>
      </c>
      <c r="E436" s="407" t="s">
        <v>667</v>
      </c>
      <c r="F436" s="410">
        <v>3</v>
      </c>
      <c r="G436" s="410">
        <v>345</v>
      </c>
      <c r="H436" s="410">
        <v>1</v>
      </c>
      <c r="I436" s="410">
        <v>115</v>
      </c>
      <c r="J436" s="410"/>
      <c r="K436" s="410"/>
      <c r="L436" s="410"/>
      <c r="M436" s="410"/>
      <c r="N436" s="410">
        <v>1</v>
      </c>
      <c r="O436" s="410">
        <v>125</v>
      </c>
      <c r="P436" s="479">
        <v>0.36231884057971014</v>
      </c>
      <c r="Q436" s="411">
        <v>125</v>
      </c>
    </row>
    <row r="437" spans="1:17" ht="14.4" customHeight="1" x14ac:dyDescent="0.3">
      <c r="A437" s="406" t="s">
        <v>780</v>
      </c>
      <c r="B437" s="407" t="s">
        <v>616</v>
      </c>
      <c r="C437" s="407" t="s">
        <v>617</v>
      </c>
      <c r="D437" s="407" t="s">
        <v>672</v>
      </c>
      <c r="E437" s="407" t="s">
        <v>673</v>
      </c>
      <c r="F437" s="410">
        <v>28</v>
      </c>
      <c r="G437" s="410">
        <v>12012</v>
      </c>
      <c r="H437" s="410">
        <v>1</v>
      </c>
      <c r="I437" s="410">
        <v>429</v>
      </c>
      <c r="J437" s="410">
        <v>35</v>
      </c>
      <c r="K437" s="410">
        <v>15295</v>
      </c>
      <c r="L437" s="410">
        <v>1.2733100233100234</v>
      </c>
      <c r="M437" s="410">
        <v>437</v>
      </c>
      <c r="N437" s="410">
        <v>11</v>
      </c>
      <c r="O437" s="410">
        <v>5016</v>
      </c>
      <c r="P437" s="479">
        <v>0.4175824175824176</v>
      </c>
      <c r="Q437" s="411">
        <v>456</v>
      </c>
    </row>
    <row r="438" spans="1:17" ht="14.4" customHeight="1" x14ac:dyDescent="0.3">
      <c r="A438" s="406" t="s">
        <v>780</v>
      </c>
      <c r="B438" s="407" t="s">
        <v>616</v>
      </c>
      <c r="C438" s="407" t="s">
        <v>617</v>
      </c>
      <c r="D438" s="407" t="s">
        <v>674</v>
      </c>
      <c r="E438" s="407" t="s">
        <v>675</v>
      </c>
      <c r="F438" s="410">
        <v>2</v>
      </c>
      <c r="G438" s="410">
        <v>106</v>
      </c>
      <c r="H438" s="410">
        <v>1</v>
      </c>
      <c r="I438" s="410">
        <v>53</v>
      </c>
      <c r="J438" s="410"/>
      <c r="K438" s="410"/>
      <c r="L438" s="410"/>
      <c r="M438" s="410"/>
      <c r="N438" s="410">
        <v>2</v>
      </c>
      <c r="O438" s="410">
        <v>116</v>
      </c>
      <c r="P438" s="479">
        <v>1.0943396226415094</v>
      </c>
      <c r="Q438" s="411">
        <v>58</v>
      </c>
    </row>
    <row r="439" spans="1:17" ht="14.4" customHeight="1" x14ac:dyDescent="0.3">
      <c r="A439" s="406" t="s">
        <v>780</v>
      </c>
      <c r="B439" s="407" t="s">
        <v>616</v>
      </c>
      <c r="C439" s="407" t="s">
        <v>617</v>
      </c>
      <c r="D439" s="407" t="s">
        <v>678</v>
      </c>
      <c r="E439" s="407" t="s">
        <v>679</v>
      </c>
      <c r="F439" s="410">
        <v>9</v>
      </c>
      <c r="G439" s="410">
        <v>1485</v>
      </c>
      <c r="H439" s="410">
        <v>1</v>
      </c>
      <c r="I439" s="410">
        <v>165</v>
      </c>
      <c r="J439" s="410">
        <v>2</v>
      </c>
      <c r="K439" s="410">
        <v>338</v>
      </c>
      <c r="L439" s="410">
        <v>0.22760942760942762</v>
      </c>
      <c r="M439" s="410">
        <v>169</v>
      </c>
      <c r="N439" s="410">
        <v>8</v>
      </c>
      <c r="O439" s="410">
        <v>1400</v>
      </c>
      <c r="P439" s="479">
        <v>0.9427609427609428</v>
      </c>
      <c r="Q439" s="411">
        <v>175</v>
      </c>
    </row>
    <row r="440" spans="1:17" ht="14.4" customHeight="1" x14ac:dyDescent="0.3">
      <c r="A440" s="406" t="s">
        <v>780</v>
      </c>
      <c r="B440" s="407" t="s">
        <v>616</v>
      </c>
      <c r="C440" s="407" t="s">
        <v>617</v>
      </c>
      <c r="D440" s="407" t="s">
        <v>686</v>
      </c>
      <c r="E440" s="407" t="s">
        <v>687</v>
      </c>
      <c r="F440" s="410"/>
      <c r="G440" s="410"/>
      <c r="H440" s="410"/>
      <c r="I440" s="410"/>
      <c r="J440" s="410"/>
      <c r="K440" s="410"/>
      <c r="L440" s="410"/>
      <c r="M440" s="410"/>
      <c r="N440" s="410">
        <v>3</v>
      </c>
      <c r="O440" s="410">
        <v>3033</v>
      </c>
      <c r="P440" s="479"/>
      <c r="Q440" s="411">
        <v>1011</v>
      </c>
    </row>
    <row r="441" spans="1:17" ht="14.4" customHeight="1" x14ac:dyDescent="0.3">
      <c r="A441" s="406" t="s">
        <v>780</v>
      </c>
      <c r="B441" s="407" t="s">
        <v>616</v>
      </c>
      <c r="C441" s="407" t="s">
        <v>617</v>
      </c>
      <c r="D441" s="407" t="s">
        <v>703</v>
      </c>
      <c r="E441" s="407" t="s">
        <v>704</v>
      </c>
      <c r="F441" s="410"/>
      <c r="G441" s="410"/>
      <c r="H441" s="410"/>
      <c r="I441" s="410"/>
      <c r="J441" s="410"/>
      <c r="K441" s="410"/>
      <c r="L441" s="410"/>
      <c r="M441" s="410"/>
      <c r="N441" s="410">
        <v>1</v>
      </c>
      <c r="O441" s="410">
        <v>288</v>
      </c>
      <c r="P441" s="479"/>
      <c r="Q441" s="411">
        <v>288</v>
      </c>
    </row>
    <row r="442" spans="1:17" ht="14.4" customHeight="1" x14ac:dyDescent="0.3">
      <c r="A442" s="406" t="s">
        <v>781</v>
      </c>
      <c r="B442" s="407" t="s">
        <v>616</v>
      </c>
      <c r="C442" s="407" t="s">
        <v>617</v>
      </c>
      <c r="D442" s="407" t="s">
        <v>620</v>
      </c>
      <c r="E442" s="407" t="s">
        <v>621</v>
      </c>
      <c r="F442" s="410">
        <v>10</v>
      </c>
      <c r="G442" s="410">
        <v>530</v>
      </c>
      <c r="H442" s="410">
        <v>1</v>
      </c>
      <c r="I442" s="410">
        <v>53</v>
      </c>
      <c r="J442" s="410">
        <v>6</v>
      </c>
      <c r="K442" s="410">
        <v>324</v>
      </c>
      <c r="L442" s="410">
        <v>0.61132075471698111</v>
      </c>
      <c r="M442" s="410">
        <v>54</v>
      </c>
      <c r="N442" s="410">
        <v>30</v>
      </c>
      <c r="O442" s="410">
        <v>1740</v>
      </c>
      <c r="P442" s="479">
        <v>3.2830188679245285</v>
      </c>
      <c r="Q442" s="411">
        <v>58</v>
      </c>
    </row>
    <row r="443" spans="1:17" ht="14.4" customHeight="1" x14ac:dyDescent="0.3">
      <c r="A443" s="406" t="s">
        <v>781</v>
      </c>
      <c r="B443" s="407" t="s">
        <v>616</v>
      </c>
      <c r="C443" s="407" t="s">
        <v>617</v>
      </c>
      <c r="D443" s="407" t="s">
        <v>630</v>
      </c>
      <c r="E443" s="407" t="s">
        <v>631</v>
      </c>
      <c r="F443" s="410">
        <v>8</v>
      </c>
      <c r="G443" s="410">
        <v>1344</v>
      </c>
      <c r="H443" s="410">
        <v>1</v>
      </c>
      <c r="I443" s="410">
        <v>168</v>
      </c>
      <c r="J443" s="410">
        <v>3</v>
      </c>
      <c r="K443" s="410">
        <v>516</v>
      </c>
      <c r="L443" s="410">
        <v>0.38392857142857145</v>
      </c>
      <c r="M443" s="410">
        <v>172</v>
      </c>
      <c r="N443" s="410">
        <v>7</v>
      </c>
      <c r="O443" s="410">
        <v>1253</v>
      </c>
      <c r="P443" s="479">
        <v>0.93229166666666663</v>
      </c>
      <c r="Q443" s="411">
        <v>179</v>
      </c>
    </row>
    <row r="444" spans="1:17" ht="14.4" customHeight="1" x14ac:dyDescent="0.3">
      <c r="A444" s="406" t="s">
        <v>781</v>
      </c>
      <c r="B444" s="407" t="s">
        <v>616</v>
      </c>
      <c r="C444" s="407" t="s">
        <v>617</v>
      </c>
      <c r="D444" s="407" t="s">
        <v>634</v>
      </c>
      <c r="E444" s="407" t="s">
        <v>635</v>
      </c>
      <c r="F444" s="410">
        <v>4</v>
      </c>
      <c r="G444" s="410">
        <v>1264</v>
      </c>
      <c r="H444" s="410">
        <v>1</v>
      </c>
      <c r="I444" s="410">
        <v>316</v>
      </c>
      <c r="J444" s="410">
        <v>1</v>
      </c>
      <c r="K444" s="410">
        <v>322</v>
      </c>
      <c r="L444" s="410">
        <v>0.254746835443038</v>
      </c>
      <c r="M444" s="410">
        <v>322</v>
      </c>
      <c r="N444" s="410">
        <v>4</v>
      </c>
      <c r="O444" s="410">
        <v>1340</v>
      </c>
      <c r="P444" s="479">
        <v>1.0601265822784811</v>
      </c>
      <c r="Q444" s="411">
        <v>335</v>
      </c>
    </row>
    <row r="445" spans="1:17" ht="14.4" customHeight="1" x14ac:dyDescent="0.3">
      <c r="A445" s="406" t="s">
        <v>781</v>
      </c>
      <c r="B445" s="407" t="s">
        <v>616</v>
      </c>
      <c r="C445" s="407" t="s">
        <v>617</v>
      </c>
      <c r="D445" s="407" t="s">
        <v>638</v>
      </c>
      <c r="E445" s="407" t="s">
        <v>639</v>
      </c>
      <c r="F445" s="410">
        <v>50</v>
      </c>
      <c r="G445" s="410">
        <v>16900</v>
      </c>
      <c r="H445" s="410">
        <v>1</v>
      </c>
      <c r="I445" s="410">
        <v>338</v>
      </c>
      <c r="J445" s="410">
        <v>14</v>
      </c>
      <c r="K445" s="410">
        <v>4774</v>
      </c>
      <c r="L445" s="410">
        <v>0.28248520710059172</v>
      </c>
      <c r="M445" s="410">
        <v>341</v>
      </c>
      <c r="N445" s="410">
        <v>53</v>
      </c>
      <c r="O445" s="410">
        <v>18497</v>
      </c>
      <c r="P445" s="479">
        <v>1.0944970414201183</v>
      </c>
      <c r="Q445" s="411">
        <v>349</v>
      </c>
    </row>
    <row r="446" spans="1:17" ht="14.4" customHeight="1" x14ac:dyDescent="0.3">
      <c r="A446" s="406" t="s">
        <v>781</v>
      </c>
      <c r="B446" s="407" t="s">
        <v>616</v>
      </c>
      <c r="C446" s="407" t="s">
        <v>617</v>
      </c>
      <c r="D446" s="407" t="s">
        <v>646</v>
      </c>
      <c r="E446" s="407" t="s">
        <v>647</v>
      </c>
      <c r="F446" s="410">
        <v>4</v>
      </c>
      <c r="G446" s="410">
        <v>1460</v>
      </c>
      <c r="H446" s="410">
        <v>1</v>
      </c>
      <c r="I446" s="410">
        <v>365</v>
      </c>
      <c r="J446" s="410"/>
      <c r="K446" s="410"/>
      <c r="L446" s="410"/>
      <c r="M446" s="410"/>
      <c r="N446" s="410">
        <v>4</v>
      </c>
      <c r="O446" s="410">
        <v>1548</v>
      </c>
      <c r="P446" s="479">
        <v>1.0602739726027397</v>
      </c>
      <c r="Q446" s="411">
        <v>387</v>
      </c>
    </row>
    <row r="447" spans="1:17" ht="14.4" customHeight="1" x14ac:dyDescent="0.3">
      <c r="A447" s="406" t="s">
        <v>781</v>
      </c>
      <c r="B447" s="407" t="s">
        <v>616</v>
      </c>
      <c r="C447" s="407" t="s">
        <v>617</v>
      </c>
      <c r="D447" s="407" t="s">
        <v>648</v>
      </c>
      <c r="E447" s="407" t="s">
        <v>649</v>
      </c>
      <c r="F447" s="410">
        <v>1</v>
      </c>
      <c r="G447" s="410">
        <v>37</v>
      </c>
      <c r="H447" s="410">
        <v>1</v>
      </c>
      <c r="I447" s="410">
        <v>37</v>
      </c>
      <c r="J447" s="410">
        <v>1</v>
      </c>
      <c r="K447" s="410">
        <v>37</v>
      </c>
      <c r="L447" s="410">
        <v>1</v>
      </c>
      <c r="M447" s="410">
        <v>37</v>
      </c>
      <c r="N447" s="410">
        <v>3</v>
      </c>
      <c r="O447" s="410">
        <v>114</v>
      </c>
      <c r="P447" s="479">
        <v>3.0810810810810811</v>
      </c>
      <c r="Q447" s="411">
        <v>38</v>
      </c>
    </row>
    <row r="448" spans="1:17" ht="14.4" customHeight="1" x14ac:dyDescent="0.3">
      <c r="A448" s="406" t="s">
        <v>781</v>
      </c>
      <c r="B448" s="407" t="s">
        <v>616</v>
      </c>
      <c r="C448" s="407" t="s">
        <v>617</v>
      </c>
      <c r="D448" s="407" t="s">
        <v>650</v>
      </c>
      <c r="E448" s="407" t="s">
        <v>651</v>
      </c>
      <c r="F448" s="410">
        <v>1</v>
      </c>
      <c r="G448" s="410">
        <v>251</v>
      </c>
      <c r="H448" s="410">
        <v>1</v>
      </c>
      <c r="I448" s="410">
        <v>251</v>
      </c>
      <c r="J448" s="410"/>
      <c r="K448" s="410"/>
      <c r="L448" s="410"/>
      <c r="M448" s="410"/>
      <c r="N448" s="410"/>
      <c r="O448" s="410"/>
      <c r="P448" s="479"/>
      <c r="Q448" s="411"/>
    </row>
    <row r="449" spans="1:17" ht="14.4" customHeight="1" x14ac:dyDescent="0.3">
      <c r="A449" s="406" t="s">
        <v>781</v>
      </c>
      <c r="B449" s="407" t="s">
        <v>616</v>
      </c>
      <c r="C449" s="407" t="s">
        <v>617</v>
      </c>
      <c r="D449" s="407" t="s">
        <v>652</v>
      </c>
      <c r="E449" s="407" t="s">
        <v>653</v>
      </c>
      <c r="F449" s="410">
        <v>4</v>
      </c>
      <c r="G449" s="410">
        <v>2656</v>
      </c>
      <c r="H449" s="410">
        <v>1</v>
      </c>
      <c r="I449" s="410">
        <v>664</v>
      </c>
      <c r="J449" s="410"/>
      <c r="K449" s="410"/>
      <c r="L449" s="410"/>
      <c r="M449" s="410"/>
      <c r="N449" s="410">
        <v>3</v>
      </c>
      <c r="O449" s="410">
        <v>2112</v>
      </c>
      <c r="P449" s="479">
        <v>0.79518072289156627</v>
      </c>
      <c r="Q449" s="411">
        <v>704</v>
      </c>
    </row>
    <row r="450" spans="1:17" ht="14.4" customHeight="1" x14ac:dyDescent="0.3">
      <c r="A450" s="406" t="s">
        <v>781</v>
      </c>
      <c r="B450" s="407" t="s">
        <v>616</v>
      </c>
      <c r="C450" s="407" t="s">
        <v>617</v>
      </c>
      <c r="D450" s="407" t="s">
        <v>654</v>
      </c>
      <c r="E450" s="407" t="s">
        <v>655</v>
      </c>
      <c r="F450" s="410"/>
      <c r="G450" s="410"/>
      <c r="H450" s="410"/>
      <c r="I450" s="410"/>
      <c r="J450" s="410"/>
      <c r="K450" s="410"/>
      <c r="L450" s="410"/>
      <c r="M450" s="410"/>
      <c r="N450" s="410">
        <v>1</v>
      </c>
      <c r="O450" s="410">
        <v>147</v>
      </c>
      <c r="P450" s="479"/>
      <c r="Q450" s="411">
        <v>147</v>
      </c>
    </row>
    <row r="451" spans="1:17" ht="14.4" customHeight="1" x14ac:dyDescent="0.3">
      <c r="A451" s="406" t="s">
        <v>781</v>
      </c>
      <c r="B451" s="407" t="s">
        <v>616</v>
      </c>
      <c r="C451" s="407" t="s">
        <v>617</v>
      </c>
      <c r="D451" s="407" t="s">
        <v>656</v>
      </c>
      <c r="E451" s="407" t="s">
        <v>657</v>
      </c>
      <c r="F451" s="410">
        <v>2</v>
      </c>
      <c r="G451" s="410">
        <v>562</v>
      </c>
      <c r="H451" s="410">
        <v>1</v>
      </c>
      <c r="I451" s="410">
        <v>281</v>
      </c>
      <c r="J451" s="410"/>
      <c r="K451" s="410"/>
      <c r="L451" s="410"/>
      <c r="M451" s="410"/>
      <c r="N451" s="410">
        <v>1</v>
      </c>
      <c r="O451" s="410">
        <v>304</v>
      </c>
      <c r="P451" s="479">
        <v>0.54092526690391463</v>
      </c>
      <c r="Q451" s="411">
        <v>304</v>
      </c>
    </row>
    <row r="452" spans="1:17" ht="14.4" customHeight="1" x14ac:dyDescent="0.3">
      <c r="A452" s="406" t="s">
        <v>781</v>
      </c>
      <c r="B452" s="407" t="s">
        <v>616</v>
      </c>
      <c r="C452" s="407" t="s">
        <v>617</v>
      </c>
      <c r="D452" s="407" t="s">
        <v>658</v>
      </c>
      <c r="E452" s="407" t="s">
        <v>659</v>
      </c>
      <c r="F452" s="410">
        <v>9</v>
      </c>
      <c r="G452" s="410">
        <v>4104</v>
      </c>
      <c r="H452" s="410">
        <v>1</v>
      </c>
      <c r="I452" s="410">
        <v>456</v>
      </c>
      <c r="J452" s="410">
        <v>4</v>
      </c>
      <c r="K452" s="410">
        <v>1848</v>
      </c>
      <c r="L452" s="410">
        <v>0.45029239766081869</v>
      </c>
      <c r="M452" s="410">
        <v>462</v>
      </c>
      <c r="N452" s="410">
        <v>13</v>
      </c>
      <c r="O452" s="410">
        <v>6422</v>
      </c>
      <c r="P452" s="479">
        <v>1.5648148148148149</v>
      </c>
      <c r="Q452" s="411">
        <v>494</v>
      </c>
    </row>
    <row r="453" spans="1:17" ht="14.4" customHeight="1" x14ac:dyDescent="0.3">
      <c r="A453" s="406" t="s">
        <v>781</v>
      </c>
      <c r="B453" s="407" t="s">
        <v>616</v>
      </c>
      <c r="C453" s="407" t="s">
        <v>617</v>
      </c>
      <c r="D453" s="407" t="s">
        <v>660</v>
      </c>
      <c r="E453" s="407" t="s">
        <v>661</v>
      </c>
      <c r="F453" s="410">
        <v>11</v>
      </c>
      <c r="G453" s="410">
        <v>3828</v>
      </c>
      <c r="H453" s="410">
        <v>1</v>
      </c>
      <c r="I453" s="410">
        <v>348</v>
      </c>
      <c r="J453" s="410">
        <v>4</v>
      </c>
      <c r="K453" s="410">
        <v>1424</v>
      </c>
      <c r="L453" s="410">
        <v>0.37199582027168232</v>
      </c>
      <c r="M453" s="410">
        <v>356</v>
      </c>
      <c r="N453" s="410">
        <v>13</v>
      </c>
      <c r="O453" s="410">
        <v>4810</v>
      </c>
      <c r="P453" s="479">
        <v>1.2565308254963428</v>
      </c>
      <c r="Q453" s="411">
        <v>370</v>
      </c>
    </row>
    <row r="454" spans="1:17" ht="14.4" customHeight="1" x14ac:dyDescent="0.3">
      <c r="A454" s="406" t="s">
        <v>781</v>
      </c>
      <c r="B454" s="407" t="s">
        <v>616</v>
      </c>
      <c r="C454" s="407" t="s">
        <v>617</v>
      </c>
      <c r="D454" s="407" t="s">
        <v>664</v>
      </c>
      <c r="E454" s="407" t="s">
        <v>665</v>
      </c>
      <c r="F454" s="410"/>
      <c r="G454" s="410"/>
      <c r="H454" s="410"/>
      <c r="I454" s="410"/>
      <c r="J454" s="410"/>
      <c r="K454" s="410"/>
      <c r="L454" s="410"/>
      <c r="M454" s="410"/>
      <c r="N454" s="410">
        <v>1</v>
      </c>
      <c r="O454" s="410">
        <v>111</v>
      </c>
      <c r="P454" s="479"/>
      <c r="Q454" s="411">
        <v>111</v>
      </c>
    </row>
    <row r="455" spans="1:17" ht="14.4" customHeight="1" x14ac:dyDescent="0.3">
      <c r="A455" s="406" t="s">
        <v>781</v>
      </c>
      <c r="B455" s="407" t="s">
        <v>616</v>
      </c>
      <c r="C455" s="407" t="s">
        <v>617</v>
      </c>
      <c r="D455" s="407" t="s">
        <v>668</v>
      </c>
      <c r="E455" s="407" t="s">
        <v>669</v>
      </c>
      <c r="F455" s="410">
        <v>3</v>
      </c>
      <c r="G455" s="410">
        <v>1371</v>
      </c>
      <c r="H455" s="410">
        <v>1</v>
      </c>
      <c r="I455" s="410">
        <v>457</v>
      </c>
      <c r="J455" s="410"/>
      <c r="K455" s="410"/>
      <c r="L455" s="410"/>
      <c r="M455" s="410"/>
      <c r="N455" s="410">
        <v>4</v>
      </c>
      <c r="O455" s="410">
        <v>1980</v>
      </c>
      <c r="P455" s="479">
        <v>1.4442013129102844</v>
      </c>
      <c r="Q455" s="411">
        <v>495</v>
      </c>
    </row>
    <row r="456" spans="1:17" ht="14.4" customHeight="1" x14ac:dyDescent="0.3">
      <c r="A456" s="406" t="s">
        <v>781</v>
      </c>
      <c r="B456" s="407" t="s">
        <v>616</v>
      </c>
      <c r="C456" s="407" t="s">
        <v>617</v>
      </c>
      <c r="D456" s="407" t="s">
        <v>672</v>
      </c>
      <c r="E456" s="407" t="s">
        <v>673</v>
      </c>
      <c r="F456" s="410"/>
      <c r="G456" s="410"/>
      <c r="H456" s="410"/>
      <c r="I456" s="410"/>
      <c r="J456" s="410">
        <v>1</v>
      </c>
      <c r="K456" s="410">
        <v>437</v>
      </c>
      <c r="L456" s="410"/>
      <c r="M456" s="410">
        <v>437</v>
      </c>
      <c r="N456" s="410">
        <v>3</v>
      </c>
      <c r="O456" s="410">
        <v>1368</v>
      </c>
      <c r="P456" s="479"/>
      <c r="Q456" s="411">
        <v>456</v>
      </c>
    </row>
    <row r="457" spans="1:17" ht="14.4" customHeight="1" x14ac:dyDescent="0.3">
      <c r="A457" s="406" t="s">
        <v>781</v>
      </c>
      <c r="B457" s="407" t="s">
        <v>616</v>
      </c>
      <c r="C457" s="407" t="s">
        <v>617</v>
      </c>
      <c r="D457" s="407" t="s">
        <v>674</v>
      </c>
      <c r="E457" s="407" t="s">
        <v>675</v>
      </c>
      <c r="F457" s="410">
        <v>12</v>
      </c>
      <c r="G457" s="410">
        <v>636</v>
      </c>
      <c r="H457" s="410">
        <v>1</v>
      </c>
      <c r="I457" s="410">
        <v>53</v>
      </c>
      <c r="J457" s="410">
        <v>2</v>
      </c>
      <c r="K457" s="410">
        <v>108</v>
      </c>
      <c r="L457" s="410">
        <v>0.16981132075471697</v>
      </c>
      <c r="M457" s="410">
        <v>54</v>
      </c>
      <c r="N457" s="410">
        <v>2</v>
      </c>
      <c r="O457" s="410">
        <v>116</v>
      </c>
      <c r="P457" s="479">
        <v>0.18238993710691823</v>
      </c>
      <c r="Q457" s="411">
        <v>58</v>
      </c>
    </row>
    <row r="458" spans="1:17" ht="14.4" customHeight="1" x14ac:dyDescent="0.3">
      <c r="A458" s="406" t="s">
        <v>781</v>
      </c>
      <c r="B458" s="407" t="s">
        <v>616</v>
      </c>
      <c r="C458" s="407" t="s">
        <v>617</v>
      </c>
      <c r="D458" s="407" t="s">
        <v>678</v>
      </c>
      <c r="E458" s="407" t="s">
        <v>679</v>
      </c>
      <c r="F458" s="410">
        <v>31</v>
      </c>
      <c r="G458" s="410">
        <v>5115</v>
      </c>
      <c r="H458" s="410">
        <v>1</v>
      </c>
      <c r="I458" s="410">
        <v>165</v>
      </c>
      <c r="J458" s="410">
        <v>3</v>
      </c>
      <c r="K458" s="410">
        <v>507</v>
      </c>
      <c r="L458" s="410">
        <v>9.9120234604105573E-2</v>
      </c>
      <c r="M458" s="410">
        <v>169</v>
      </c>
      <c r="N458" s="410">
        <v>16</v>
      </c>
      <c r="O458" s="410">
        <v>2800</v>
      </c>
      <c r="P458" s="479">
        <v>0.54740957966764414</v>
      </c>
      <c r="Q458" s="411">
        <v>175</v>
      </c>
    </row>
    <row r="459" spans="1:17" ht="14.4" customHeight="1" x14ac:dyDescent="0.3">
      <c r="A459" s="406" t="s">
        <v>781</v>
      </c>
      <c r="B459" s="407" t="s">
        <v>616</v>
      </c>
      <c r="C459" s="407" t="s">
        <v>617</v>
      </c>
      <c r="D459" s="407" t="s">
        <v>680</v>
      </c>
      <c r="E459" s="407" t="s">
        <v>681</v>
      </c>
      <c r="F459" s="410">
        <v>25</v>
      </c>
      <c r="G459" s="410">
        <v>1975</v>
      </c>
      <c r="H459" s="410">
        <v>1</v>
      </c>
      <c r="I459" s="410">
        <v>79</v>
      </c>
      <c r="J459" s="410">
        <v>2</v>
      </c>
      <c r="K459" s="410">
        <v>162</v>
      </c>
      <c r="L459" s="410">
        <v>8.2025316455696204E-2</v>
      </c>
      <c r="M459" s="410">
        <v>81</v>
      </c>
      <c r="N459" s="410">
        <v>23</v>
      </c>
      <c r="O459" s="410">
        <v>1955</v>
      </c>
      <c r="P459" s="479">
        <v>0.98987341772151893</v>
      </c>
      <c r="Q459" s="411">
        <v>85</v>
      </c>
    </row>
    <row r="460" spans="1:17" ht="14.4" customHeight="1" x14ac:dyDescent="0.3">
      <c r="A460" s="406" t="s">
        <v>781</v>
      </c>
      <c r="B460" s="407" t="s">
        <v>616</v>
      </c>
      <c r="C460" s="407" t="s">
        <v>617</v>
      </c>
      <c r="D460" s="407" t="s">
        <v>684</v>
      </c>
      <c r="E460" s="407" t="s">
        <v>685</v>
      </c>
      <c r="F460" s="410"/>
      <c r="G460" s="410"/>
      <c r="H460" s="410"/>
      <c r="I460" s="410"/>
      <c r="J460" s="410"/>
      <c r="K460" s="410"/>
      <c r="L460" s="410"/>
      <c r="M460" s="410"/>
      <c r="N460" s="410">
        <v>2</v>
      </c>
      <c r="O460" s="410">
        <v>58</v>
      </c>
      <c r="P460" s="479"/>
      <c r="Q460" s="411">
        <v>29</v>
      </c>
    </row>
    <row r="461" spans="1:17" ht="14.4" customHeight="1" x14ac:dyDescent="0.3">
      <c r="A461" s="406" t="s">
        <v>781</v>
      </c>
      <c r="B461" s="407" t="s">
        <v>616</v>
      </c>
      <c r="C461" s="407" t="s">
        <v>617</v>
      </c>
      <c r="D461" s="407" t="s">
        <v>688</v>
      </c>
      <c r="E461" s="407" t="s">
        <v>689</v>
      </c>
      <c r="F461" s="410"/>
      <c r="G461" s="410"/>
      <c r="H461" s="410"/>
      <c r="I461" s="410"/>
      <c r="J461" s="410"/>
      <c r="K461" s="410"/>
      <c r="L461" s="410"/>
      <c r="M461" s="410"/>
      <c r="N461" s="410">
        <v>1</v>
      </c>
      <c r="O461" s="410">
        <v>176</v>
      </c>
      <c r="P461" s="479"/>
      <c r="Q461" s="411">
        <v>176</v>
      </c>
    </row>
    <row r="462" spans="1:17" ht="14.4" customHeight="1" x14ac:dyDescent="0.3">
      <c r="A462" s="406" t="s">
        <v>781</v>
      </c>
      <c r="B462" s="407" t="s">
        <v>616</v>
      </c>
      <c r="C462" s="407" t="s">
        <v>617</v>
      </c>
      <c r="D462" s="407" t="s">
        <v>692</v>
      </c>
      <c r="E462" s="407" t="s">
        <v>693</v>
      </c>
      <c r="F462" s="410">
        <v>3</v>
      </c>
      <c r="G462" s="410">
        <v>729</v>
      </c>
      <c r="H462" s="410">
        <v>1</v>
      </c>
      <c r="I462" s="410">
        <v>243</v>
      </c>
      <c r="J462" s="410">
        <v>1</v>
      </c>
      <c r="K462" s="410">
        <v>247</v>
      </c>
      <c r="L462" s="410">
        <v>0.33882030178326472</v>
      </c>
      <c r="M462" s="410">
        <v>247</v>
      </c>
      <c r="N462" s="410">
        <v>4</v>
      </c>
      <c r="O462" s="410">
        <v>1052</v>
      </c>
      <c r="P462" s="479">
        <v>1.4430727023319616</v>
      </c>
      <c r="Q462" s="411">
        <v>263</v>
      </c>
    </row>
    <row r="463" spans="1:17" ht="14.4" customHeight="1" x14ac:dyDescent="0.3">
      <c r="A463" s="406" t="s">
        <v>781</v>
      </c>
      <c r="B463" s="407" t="s">
        <v>616</v>
      </c>
      <c r="C463" s="407" t="s">
        <v>617</v>
      </c>
      <c r="D463" s="407" t="s">
        <v>694</v>
      </c>
      <c r="E463" s="407" t="s">
        <v>695</v>
      </c>
      <c r="F463" s="410">
        <v>1</v>
      </c>
      <c r="G463" s="410">
        <v>1993</v>
      </c>
      <c r="H463" s="410">
        <v>1</v>
      </c>
      <c r="I463" s="410">
        <v>1993</v>
      </c>
      <c r="J463" s="410"/>
      <c r="K463" s="410"/>
      <c r="L463" s="410"/>
      <c r="M463" s="410"/>
      <c r="N463" s="410">
        <v>8</v>
      </c>
      <c r="O463" s="410">
        <v>17040</v>
      </c>
      <c r="P463" s="479">
        <v>8.5499247365780224</v>
      </c>
      <c r="Q463" s="411">
        <v>2130</v>
      </c>
    </row>
    <row r="464" spans="1:17" ht="14.4" customHeight="1" x14ac:dyDescent="0.3">
      <c r="A464" s="406" t="s">
        <v>781</v>
      </c>
      <c r="B464" s="407" t="s">
        <v>616</v>
      </c>
      <c r="C464" s="407" t="s">
        <v>617</v>
      </c>
      <c r="D464" s="407" t="s">
        <v>703</v>
      </c>
      <c r="E464" s="407" t="s">
        <v>704</v>
      </c>
      <c r="F464" s="410">
        <v>1</v>
      </c>
      <c r="G464" s="410">
        <v>266</v>
      </c>
      <c r="H464" s="410">
        <v>1</v>
      </c>
      <c r="I464" s="410">
        <v>266</v>
      </c>
      <c r="J464" s="410"/>
      <c r="K464" s="410"/>
      <c r="L464" s="410"/>
      <c r="M464" s="410"/>
      <c r="N464" s="410">
        <v>2</v>
      </c>
      <c r="O464" s="410">
        <v>576</v>
      </c>
      <c r="P464" s="479">
        <v>2.1654135338345863</v>
      </c>
      <c r="Q464" s="411">
        <v>288</v>
      </c>
    </row>
    <row r="465" spans="1:17" ht="14.4" customHeight="1" x14ac:dyDescent="0.3">
      <c r="A465" s="406" t="s">
        <v>781</v>
      </c>
      <c r="B465" s="407" t="s">
        <v>616</v>
      </c>
      <c r="C465" s="407" t="s">
        <v>617</v>
      </c>
      <c r="D465" s="407" t="s">
        <v>746</v>
      </c>
      <c r="E465" s="407" t="s">
        <v>747</v>
      </c>
      <c r="F465" s="410">
        <v>1</v>
      </c>
      <c r="G465" s="410">
        <v>1024</v>
      </c>
      <c r="H465" s="410">
        <v>1</v>
      </c>
      <c r="I465" s="410">
        <v>1024</v>
      </c>
      <c r="J465" s="410"/>
      <c r="K465" s="410"/>
      <c r="L465" s="410"/>
      <c r="M465" s="410"/>
      <c r="N465" s="410"/>
      <c r="O465" s="410"/>
      <c r="P465" s="479"/>
      <c r="Q465" s="411"/>
    </row>
    <row r="466" spans="1:17" ht="14.4" customHeight="1" x14ac:dyDescent="0.3">
      <c r="A466" s="406" t="s">
        <v>782</v>
      </c>
      <c r="B466" s="407" t="s">
        <v>616</v>
      </c>
      <c r="C466" s="407" t="s">
        <v>617</v>
      </c>
      <c r="D466" s="407" t="s">
        <v>644</v>
      </c>
      <c r="E466" s="407" t="s">
        <v>645</v>
      </c>
      <c r="F466" s="410"/>
      <c r="G466" s="410"/>
      <c r="H466" s="410"/>
      <c r="I466" s="410"/>
      <c r="J466" s="410"/>
      <c r="K466" s="410"/>
      <c r="L466" s="410"/>
      <c r="M466" s="410"/>
      <c r="N466" s="410">
        <v>1</v>
      </c>
      <c r="O466" s="410">
        <v>49</v>
      </c>
      <c r="P466" s="479"/>
      <c r="Q466" s="411">
        <v>49</v>
      </c>
    </row>
    <row r="467" spans="1:17" ht="14.4" customHeight="1" x14ac:dyDescent="0.3">
      <c r="A467" s="406" t="s">
        <v>782</v>
      </c>
      <c r="B467" s="407" t="s">
        <v>616</v>
      </c>
      <c r="C467" s="407" t="s">
        <v>617</v>
      </c>
      <c r="D467" s="407" t="s">
        <v>680</v>
      </c>
      <c r="E467" s="407" t="s">
        <v>681</v>
      </c>
      <c r="F467" s="410"/>
      <c r="G467" s="410"/>
      <c r="H467" s="410"/>
      <c r="I467" s="410"/>
      <c r="J467" s="410"/>
      <c r="K467" s="410"/>
      <c r="L467" s="410"/>
      <c r="M467" s="410"/>
      <c r="N467" s="410">
        <v>4</v>
      </c>
      <c r="O467" s="410">
        <v>340</v>
      </c>
      <c r="P467" s="479"/>
      <c r="Q467" s="411">
        <v>85</v>
      </c>
    </row>
    <row r="468" spans="1:17" ht="14.4" customHeight="1" x14ac:dyDescent="0.3">
      <c r="A468" s="406" t="s">
        <v>782</v>
      </c>
      <c r="B468" s="407" t="s">
        <v>616</v>
      </c>
      <c r="C468" s="407" t="s">
        <v>617</v>
      </c>
      <c r="D468" s="407" t="s">
        <v>688</v>
      </c>
      <c r="E468" s="407" t="s">
        <v>689</v>
      </c>
      <c r="F468" s="410"/>
      <c r="G468" s="410"/>
      <c r="H468" s="410"/>
      <c r="I468" s="410"/>
      <c r="J468" s="410"/>
      <c r="K468" s="410"/>
      <c r="L468" s="410"/>
      <c r="M468" s="410"/>
      <c r="N468" s="410">
        <v>1</v>
      </c>
      <c r="O468" s="410">
        <v>176</v>
      </c>
      <c r="P468" s="479"/>
      <c r="Q468" s="411">
        <v>176</v>
      </c>
    </row>
    <row r="469" spans="1:17" ht="14.4" customHeight="1" x14ac:dyDescent="0.3">
      <c r="A469" s="406" t="s">
        <v>782</v>
      </c>
      <c r="B469" s="407" t="s">
        <v>616</v>
      </c>
      <c r="C469" s="407" t="s">
        <v>617</v>
      </c>
      <c r="D469" s="407" t="s">
        <v>692</v>
      </c>
      <c r="E469" s="407" t="s">
        <v>693</v>
      </c>
      <c r="F469" s="410"/>
      <c r="G469" s="410"/>
      <c r="H469" s="410"/>
      <c r="I469" s="410"/>
      <c r="J469" s="410"/>
      <c r="K469" s="410"/>
      <c r="L469" s="410"/>
      <c r="M469" s="410"/>
      <c r="N469" s="410">
        <v>1</v>
      </c>
      <c r="O469" s="410">
        <v>263</v>
      </c>
      <c r="P469" s="479"/>
      <c r="Q469" s="411">
        <v>263</v>
      </c>
    </row>
    <row r="470" spans="1:17" ht="14.4" customHeight="1" x14ac:dyDescent="0.3">
      <c r="A470" s="406" t="s">
        <v>783</v>
      </c>
      <c r="B470" s="407" t="s">
        <v>616</v>
      </c>
      <c r="C470" s="407" t="s">
        <v>617</v>
      </c>
      <c r="D470" s="407" t="s">
        <v>620</v>
      </c>
      <c r="E470" s="407" t="s">
        <v>621</v>
      </c>
      <c r="F470" s="410">
        <v>94</v>
      </c>
      <c r="G470" s="410">
        <v>4982</v>
      </c>
      <c r="H470" s="410">
        <v>1</v>
      </c>
      <c r="I470" s="410">
        <v>53</v>
      </c>
      <c r="J470" s="410">
        <v>40</v>
      </c>
      <c r="K470" s="410">
        <v>2160</v>
      </c>
      <c r="L470" s="410">
        <v>0.43356081894821358</v>
      </c>
      <c r="M470" s="410">
        <v>54</v>
      </c>
      <c r="N470" s="410">
        <v>78</v>
      </c>
      <c r="O470" s="410">
        <v>4524</v>
      </c>
      <c r="P470" s="479">
        <v>0.90806904857486948</v>
      </c>
      <c r="Q470" s="411">
        <v>58</v>
      </c>
    </row>
    <row r="471" spans="1:17" ht="14.4" customHeight="1" x14ac:dyDescent="0.3">
      <c r="A471" s="406" t="s">
        <v>783</v>
      </c>
      <c r="B471" s="407" t="s">
        <v>616</v>
      </c>
      <c r="C471" s="407" t="s">
        <v>617</v>
      </c>
      <c r="D471" s="407" t="s">
        <v>622</v>
      </c>
      <c r="E471" s="407" t="s">
        <v>623</v>
      </c>
      <c r="F471" s="410">
        <v>14</v>
      </c>
      <c r="G471" s="410">
        <v>1694</v>
      </c>
      <c r="H471" s="410">
        <v>1</v>
      </c>
      <c r="I471" s="410">
        <v>121</v>
      </c>
      <c r="J471" s="410"/>
      <c r="K471" s="410"/>
      <c r="L471" s="410"/>
      <c r="M471" s="410"/>
      <c r="N471" s="410">
        <v>6</v>
      </c>
      <c r="O471" s="410">
        <v>786</v>
      </c>
      <c r="P471" s="479">
        <v>0.4639905548996458</v>
      </c>
      <c r="Q471" s="411">
        <v>131</v>
      </c>
    </row>
    <row r="472" spans="1:17" ht="14.4" customHeight="1" x14ac:dyDescent="0.3">
      <c r="A472" s="406" t="s">
        <v>783</v>
      </c>
      <c r="B472" s="407" t="s">
        <v>616</v>
      </c>
      <c r="C472" s="407" t="s">
        <v>617</v>
      </c>
      <c r="D472" s="407" t="s">
        <v>628</v>
      </c>
      <c r="E472" s="407" t="s">
        <v>629</v>
      </c>
      <c r="F472" s="410"/>
      <c r="G472" s="410"/>
      <c r="H472" s="410"/>
      <c r="I472" s="410"/>
      <c r="J472" s="410"/>
      <c r="K472" s="410"/>
      <c r="L472" s="410"/>
      <c r="M472" s="410"/>
      <c r="N472" s="410">
        <v>1</v>
      </c>
      <c r="O472" s="410">
        <v>407</v>
      </c>
      <c r="P472" s="479"/>
      <c r="Q472" s="411">
        <v>407</v>
      </c>
    </row>
    <row r="473" spans="1:17" ht="14.4" customHeight="1" x14ac:dyDescent="0.3">
      <c r="A473" s="406" t="s">
        <v>783</v>
      </c>
      <c r="B473" s="407" t="s">
        <v>616</v>
      </c>
      <c r="C473" s="407" t="s">
        <v>617</v>
      </c>
      <c r="D473" s="407" t="s">
        <v>630</v>
      </c>
      <c r="E473" s="407" t="s">
        <v>631</v>
      </c>
      <c r="F473" s="410">
        <v>13</v>
      </c>
      <c r="G473" s="410">
        <v>2184</v>
      </c>
      <c r="H473" s="410">
        <v>1</v>
      </c>
      <c r="I473" s="410">
        <v>168</v>
      </c>
      <c r="J473" s="410">
        <v>10</v>
      </c>
      <c r="K473" s="410">
        <v>1720</v>
      </c>
      <c r="L473" s="410">
        <v>0.78754578754578752</v>
      </c>
      <c r="M473" s="410">
        <v>172</v>
      </c>
      <c r="N473" s="410"/>
      <c r="O473" s="410"/>
      <c r="P473" s="479"/>
      <c r="Q473" s="411"/>
    </row>
    <row r="474" spans="1:17" ht="14.4" customHeight="1" x14ac:dyDescent="0.3">
      <c r="A474" s="406" t="s">
        <v>783</v>
      </c>
      <c r="B474" s="407" t="s">
        <v>616</v>
      </c>
      <c r="C474" s="407" t="s">
        <v>617</v>
      </c>
      <c r="D474" s="407" t="s">
        <v>634</v>
      </c>
      <c r="E474" s="407" t="s">
        <v>635</v>
      </c>
      <c r="F474" s="410">
        <v>6</v>
      </c>
      <c r="G474" s="410">
        <v>1896</v>
      </c>
      <c r="H474" s="410">
        <v>1</v>
      </c>
      <c r="I474" s="410">
        <v>316</v>
      </c>
      <c r="J474" s="410">
        <v>3</v>
      </c>
      <c r="K474" s="410">
        <v>966</v>
      </c>
      <c r="L474" s="410">
        <v>0.509493670886076</v>
      </c>
      <c r="M474" s="410">
        <v>322</v>
      </c>
      <c r="N474" s="410"/>
      <c r="O474" s="410"/>
      <c r="P474" s="479"/>
      <c r="Q474" s="411"/>
    </row>
    <row r="475" spans="1:17" ht="14.4" customHeight="1" x14ac:dyDescent="0.3">
      <c r="A475" s="406" t="s">
        <v>783</v>
      </c>
      <c r="B475" s="407" t="s">
        <v>616</v>
      </c>
      <c r="C475" s="407" t="s">
        <v>617</v>
      </c>
      <c r="D475" s="407" t="s">
        <v>636</v>
      </c>
      <c r="E475" s="407" t="s">
        <v>637</v>
      </c>
      <c r="F475" s="410">
        <v>1</v>
      </c>
      <c r="G475" s="410">
        <v>435</v>
      </c>
      <c r="H475" s="410">
        <v>1</v>
      </c>
      <c r="I475" s="410">
        <v>435</v>
      </c>
      <c r="J475" s="410"/>
      <c r="K475" s="410"/>
      <c r="L475" s="410"/>
      <c r="M475" s="410"/>
      <c r="N475" s="410"/>
      <c r="O475" s="410"/>
      <c r="P475" s="479"/>
      <c r="Q475" s="411"/>
    </row>
    <row r="476" spans="1:17" ht="14.4" customHeight="1" x14ac:dyDescent="0.3">
      <c r="A476" s="406" t="s">
        <v>783</v>
      </c>
      <c r="B476" s="407" t="s">
        <v>616</v>
      </c>
      <c r="C476" s="407" t="s">
        <v>617</v>
      </c>
      <c r="D476" s="407" t="s">
        <v>638</v>
      </c>
      <c r="E476" s="407" t="s">
        <v>639</v>
      </c>
      <c r="F476" s="410">
        <v>14</v>
      </c>
      <c r="G476" s="410">
        <v>4732</v>
      </c>
      <c r="H476" s="410">
        <v>1</v>
      </c>
      <c r="I476" s="410">
        <v>338</v>
      </c>
      <c r="J476" s="410">
        <v>10</v>
      </c>
      <c r="K476" s="410">
        <v>3410</v>
      </c>
      <c r="L476" s="410">
        <v>0.72062552831783599</v>
      </c>
      <c r="M476" s="410">
        <v>341</v>
      </c>
      <c r="N476" s="410">
        <v>22</v>
      </c>
      <c r="O476" s="410">
        <v>7678</v>
      </c>
      <c r="P476" s="479">
        <v>1.6225697379543533</v>
      </c>
      <c r="Q476" s="411">
        <v>349</v>
      </c>
    </row>
    <row r="477" spans="1:17" ht="14.4" customHeight="1" x14ac:dyDescent="0.3">
      <c r="A477" s="406" t="s">
        <v>783</v>
      </c>
      <c r="B477" s="407" t="s">
        <v>616</v>
      </c>
      <c r="C477" s="407" t="s">
        <v>617</v>
      </c>
      <c r="D477" s="407" t="s">
        <v>642</v>
      </c>
      <c r="E477" s="407" t="s">
        <v>643</v>
      </c>
      <c r="F477" s="410"/>
      <c r="G477" s="410"/>
      <c r="H477" s="410"/>
      <c r="I477" s="410"/>
      <c r="J477" s="410"/>
      <c r="K477" s="410"/>
      <c r="L477" s="410"/>
      <c r="M477" s="410"/>
      <c r="N477" s="410">
        <v>1</v>
      </c>
      <c r="O477" s="410">
        <v>6226</v>
      </c>
      <c r="P477" s="479"/>
      <c r="Q477" s="411">
        <v>6226</v>
      </c>
    </row>
    <row r="478" spans="1:17" ht="14.4" customHeight="1" x14ac:dyDescent="0.3">
      <c r="A478" s="406" t="s">
        <v>783</v>
      </c>
      <c r="B478" s="407" t="s">
        <v>616</v>
      </c>
      <c r="C478" s="407" t="s">
        <v>617</v>
      </c>
      <c r="D478" s="407" t="s">
        <v>652</v>
      </c>
      <c r="E478" s="407" t="s">
        <v>653</v>
      </c>
      <c r="F478" s="410">
        <v>1</v>
      </c>
      <c r="G478" s="410">
        <v>664</v>
      </c>
      <c r="H478" s="410">
        <v>1</v>
      </c>
      <c r="I478" s="410">
        <v>664</v>
      </c>
      <c r="J478" s="410"/>
      <c r="K478" s="410"/>
      <c r="L478" s="410"/>
      <c r="M478" s="410"/>
      <c r="N478" s="410"/>
      <c r="O478" s="410"/>
      <c r="P478" s="479"/>
      <c r="Q478" s="411"/>
    </row>
    <row r="479" spans="1:17" ht="14.4" customHeight="1" x14ac:dyDescent="0.3">
      <c r="A479" s="406" t="s">
        <v>783</v>
      </c>
      <c r="B479" s="407" t="s">
        <v>616</v>
      </c>
      <c r="C479" s="407" t="s">
        <v>617</v>
      </c>
      <c r="D479" s="407" t="s">
        <v>656</v>
      </c>
      <c r="E479" s="407" t="s">
        <v>657</v>
      </c>
      <c r="F479" s="410">
        <v>35</v>
      </c>
      <c r="G479" s="410">
        <v>9835</v>
      </c>
      <c r="H479" s="410">
        <v>1</v>
      </c>
      <c r="I479" s="410">
        <v>281</v>
      </c>
      <c r="J479" s="410">
        <v>21</v>
      </c>
      <c r="K479" s="410">
        <v>5985</v>
      </c>
      <c r="L479" s="410">
        <v>0.60854092526690395</v>
      </c>
      <c r="M479" s="410">
        <v>285</v>
      </c>
      <c r="N479" s="410">
        <v>34</v>
      </c>
      <c r="O479" s="410">
        <v>10336</v>
      </c>
      <c r="P479" s="479">
        <v>1.0509405185561769</v>
      </c>
      <c r="Q479" s="411">
        <v>304</v>
      </c>
    </row>
    <row r="480" spans="1:17" ht="14.4" customHeight="1" x14ac:dyDescent="0.3">
      <c r="A480" s="406" t="s">
        <v>783</v>
      </c>
      <c r="B480" s="407" t="s">
        <v>616</v>
      </c>
      <c r="C480" s="407" t="s">
        <v>617</v>
      </c>
      <c r="D480" s="407" t="s">
        <v>658</v>
      </c>
      <c r="E480" s="407" t="s">
        <v>659</v>
      </c>
      <c r="F480" s="410">
        <v>12</v>
      </c>
      <c r="G480" s="410">
        <v>5472</v>
      </c>
      <c r="H480" s="410">
        <v>1</v>
      </c>
      <c r="I480" s="410">
        <v>456</v>
      </c>
      <c r="J480" s="410">
        <v>7</v>
      </c>
      <c r="K480" s="410">
        <v>3234</v>
      </c>
      <c r="L480" s="410">
        <v>0.59100877192982459</v>
      </c>
      <c r="M480" s="410">
        <v>462</v>
      </c>
      <c r="N480" s="410">
        <v>10</v>
      </c>
      <c r="O480" s="410">
        <v>4940</v>
      </c>
      <c r="P480" s="479">
        <v>0.90277777777777779</v>
      </c>
      <c r="Q480" s="411">
        <v>494</v>
      </c>
    </row>
    <row r="481" spans="1:17" ht="14.4" customHeight="1" x14ac:dyDescent="0.3">
      <c r="A481" s="406" t="s">
        <v>783</v>
      </c>
      <c r="B481" s="407" t="s">
        <v>616</v>
      </c>
      <c r="C481" s="407" t="s">
        <v>617</v>
      </c>
      <c r="D481" s="407" t="s">
        <v>660</v>
      </c>
      <c r="E481" s="407" t="s">
        <v>661</v>
      </c>
      <c r="F481" s="410">
        <v>46</v>
      </c>
      <c r="G481" s="410">
        <v>16008</v>
      </c>
      <c r="H481" s="410">
        <v>1</v>
      </c>
      <c r="I481" s="410">
        <v>348</v>
      </c>
      <c r="J481" s="410">
        <v>28</v>
      </c>
      <c r="K481" s="410">
        <v>9968</v>
      </c>
      <c r="L481" s="410">
        <v>0.62268865567216392</v>
      </c>
      <c r="M481" s="410">
        <v>356</v>
      </c>
      <c r="N481" s="410">
        <v>43</v>
      </c>
      <c r="O481" s="410">
        <v>15910</v>
      </c>
      <c r="P481" s="479">
        <v>0.99387806096951525</v>
      </c>
      <c r="Q481" s="411">
        <v>370</v>
      </c>
    </row>
    <row r="482" spans="1:17" ht="14.4" customHeight="1" x14ac:dyDescent="0.3">
      <c r="A482" s="406" t="s">
        <v>783</v>
      </c>
      <c r="B482" s="407" t="s">
        <v>616</v>
      </c>
      <c r="C482" s="407" t="s">
        <v>617</v>
      </c>
      <c r="D482" s="407" t="s">
        <v>664</v>
      </c>
      <c r="E482" s="407" t="s">
        <v>665</v>
      </c>
      <c r="F482" s="410">
        <v>1</v>
      </c>
      <c r="G482" s="410">
        <v>103</v>
      </c>
      <c r="H482" s="410">
        <v>1</v>
      </c>
      <c r="I482" s="410">
        <v>103</v>
      </c>
      <c r="J482" s="410"/>
      <c r="K482" s="410"/>
      <c r="L482" s="410"/>
      <c r="M482" s="410"/>
      <c r="N482" s="410"/>
      <c r="O482" s="410"/>
      <c r="P482" s="479"/>
      <c r="Q482" s="411"/>
    </row>
    <row r="483" spans="1:17" ht="14.4" customHeight="1" x14ac:dyDescent="0.3">
      <c r="A483" s="406" t="s">
        <v>783</v>
      </c>
      <c r="B483" s="407" t="s">
        <v>616</v>
      </c>
      <c r="C483" s="407" t="s">
        <v>617</v>
      </c>
      <c r="D483" s="407" t="s">
        <v>666</v>
      </c>
      <c r="E483" s="407" t="s">
        <v>667</v>
      </c>
      <c r="F483" s="410">
        <v>1</v>
      </c>
      <c r="G483" s="410">
        <v>115</v>
      </c>
      <c r="H483" s="410">
        <v>1</v>
      </c>
      <c r="I483" s="410">
        <v>115</v>
      </c>
      <c r="J483" s="410"/>
      <c r="K483" s="410"/>
      <c r="L483" s="410"/>
      <c r="M483" s="410"/>
      <c r="N483" s="410"/>
      <c r="O483" s="410"/>
      <c r="P483" s="479"/>
      <c r="Q483" s="411"/>
    </row>
    <row r="484" spans="1:17" ht="14.4" customHeight="1" x14ac:dyDescent="0.3">
      <c r="A484" s="406" t="s">
        <v>783</v>
      </c>
      <c r="B484" s="407" t="s">
        <v>616</v>
      </c>
      <c r="C484" s="407" t="s">
        <v>617</v>
      </c>
      <c r="D484" s="407" t="s">
        <v>668</v>
      </c>
      <c r="E484" s="407" t="s">
        <v>669</v>
      </c>
      <c r="F484" s="410">
        <v>1</v>
      </c>
      <c r="G484" s="410">
        <v>457</v>
      </c>
      <c r="H484" s="410">
        <v>1</v>
      </c>
      <c r="I484" s="410">
        <v>457</v>
      </c>
      <c r="J484" s="410"/>
      <c r="K484" s="410"/>
      <c r="L484" s="410"/>
      <c r="M484" s="410"/>
      <c r="N484" s="410">
        <v>5</v>
      </c>
      <c r="O484" s="410">
        <v>2475</v>
      </c>
      <c r="P484" s="479">
        <v>5.4157549234135667</v>
      </c>
      <c r="Q484" s="411">
        <v>495</v>
      </c>
    </row>
    <row r="485" spans="1:17" ht="14.4" customHeight="1" x14ac:dyDescent="0.3">
      <c r="A485" s="406" t="s">
        <v>783</v>
      </c>
      <c r="B485" s="407" t="s">
        <v>616</v>
      </c>
      <c r="C485" s="407" t="s">
        <v>617</v>
      </c>
      <c r="D485" s="407" t="s">
        <v>672</v>
      </c>
      <c r="E485" s="407" t="s">
        <v>673</v>
      </c>
      <c r="F485" s="410">
        <v>2</v>
      </c>
      <c r="G485" s="410">
        <v>858</v>
      </c>
      <c r="H485" s="410">
        <v>1</v>
      </c>
      <c r="I485" s="410">
        <v>429</v>
      </c>
      <c r="J485" s="410">
        <v>2</v>
      </c>
      <c r="K485" s="410">
        <v>874</v>
      </c>
      <c r="L485" s="410">
        <v>1.0186480186480187</v>
      </c>
      <c r="M485" s="410">
        <v>437</v>
      </c>
      <c r="N485" s="410">
        <v>1</v>
      </c>
      <c r="O485" s="410">
        <v>456</v>
      </c>
      <c r="P485" s="479">
        <v>0.53146853146853146</v>
      </c>
      <c r="Q485" s="411">
        <v>456</v>
      </c>
    </row>
    <row r="486" spans="1:17" ht="14.4" customHeight="1" x14ac:dyDescent="0.3">
      <c r="A486" s="406" t="s">
        <v>783</v>
      </c>
      <c r="B486" s="407" t="s">
        <v>616</v>
      </c>
      <c r="C486" s="407" t="s">
        <v>617</v>
      </c>
      <c r="D486" s="407" t="s">
        <v>674</v>
      </c>
      <c r="E486" s="407" t="s">
        <v>675</v>
      </c>
      <c r="F486" s="410">
        <v>18</v>
      </c>
      <c r="G486" s="410">
        <v>954</v>
      </c>
      <c r="H486" s="410">
        <v>1</v>
      </c>
      <c r="I486" s="410">
        <v>53</v>
      </c>
      <c r="J486" s="410">
        <v>24</v>
      </c>
      <c r="K486" s="410">
        <v>1296</v>
      </c>
      <c r="L486" s="410">
        <v>1.3584905660377358</v>
      </c>
      <c r="M486" s="410">
        <v>54</v>
      </c>
      <c r="N486" s="410">
        <v>14</v>
      </c>
      <c r="O486" s="410">
        <v>812</v>
      </c>
      <c r="P486" s="479">
        <v>0.85115303983228507</v>
      </c>
      <c r="Q486" s="411">
        <v>58</v>
      </c>
    </row>
    <row r="487" spans="1:17" ht="14.4" customHeight="1" x14ac:dyDescent="0.3">
      <c r="A487" s="406" t="s">
        <v>783</v>
      </c>
      <c r="B487" s="407" t="s">
        <v>616</v>
      </c>
      <c r="C487" s="407" t="s">
        <v>617</v>
      </c>
      <c r="D487" s="407" t="s">
        <v>678</v>
      </c>
      <c r="E487" s="407" t="s">
        <v>679</v>
      </c>
      <c r="F487" s="410">
        <v>65</v>
      </c>
      <c r="G487" s="410">
        <v>10725</v>
      </c>
      <c r="H487" s="410">
        <v>1</v>
      </c>
      <c r="I487" s="410">
        <v>165</v>
      </c>
      <c r="J487" s="410">
        <v>22</v>
      </c>
      <c r="K487" s="410">
        <v>3718</v>
      </c>
      <c r="L487" s="410">
        <v>0.34666666666666668</v>
      </c>
      <c r="M487" s="410">
        <v>169</v>
      </c>
      <c r="N487" s="410">
        <v>45</v>
      </c>
      <c r="O487" s="410">
        <v>7875</v>
      </c>
      <c r="P487" s="479">
        <v>0.73426573426573427</v>
      </c>
      <c r="Q487" s="411">
        <v>175</v>
      </c>
    </row>
    <row r="488" spans="1:17" ht="14.4" customHeight="1" x14ac:dyDescent="0.3">
      <c r="A488" s="406" t="s">
        <v>783</v>
      </c>
      <c r="B488" s="407" t="s">
        <v>616</v>
      </c>
      <c r="C488" s="407" t="s">
        <v>617</v>
      </c>
      <c r="D488" s="407" t="s">
        <v>680</v>
      </c>
      <c r="E488" s="407" t="s">
        <v>681</v>
      </c>
      <c r="F488" s="410">
        <v>1</v>
      </c>
      <c r="G488" s="410">
        <v>79</v>
      </c>
      <c r="H488" s="410">
        <v>1</v>
      </c>
      <c r="I488" s="410">
        <v>79</v>
      </c>
      <c r="J488" s="410"/>
      <c r="K488" s="410"/>
      <c r="L488" s="410"/>
      <c r="M488" s="410"/>
      <c r="N488" s="410"/>
      <c r="O488" s="410"/>
      <c r="P488" s="479"/>
      <c r="Q488" s="411"/>
    </row>
    <row r="489" spans="1:17" ht="14.4" customHeight="1" x14ac:dyDescent="0.3">
      <c r="A489" s="406" t="s">
        <v>783</v>
      </c>
      <c r="B489" s="407" t="s">
        <v>616</v>
      </c>
      <c r="C489" s="407" t="s">
        <v>617</v>
      </c>
      <c r="D489" s="407" t="s">
        <v>755</v>
      </c>
      <c r="E489" s="407" t="s">
        <v>756</v>
      </c>
      <c r="F489" s="410"/>
      <c r="G489" s="410"/>
      <c r="H489" s="410"/>
      <c r="I489" s="410"/>
      <c r="J489" s="410"/>
      <c r="K489" s="410"/>
      <c r="L489" s="410"/>
      <c r="M489" s="410"/>
      <c r="N489" s="410">
        <v>3</v>
      </c>
      <c r="O489" s="410">
        <v>534</v>
      </c>
      <c r="P489" s="479"/>
      <c r="Q489" s="411">
        <v>178</v>
      </c>
    </row>
    <row r="490" spans="1:17" ht="14.4" customHeight="1" x14ac:dyDescent="0.3">
      <c r="A490" s="406" t="s">
        <v>783</v>
      </c>
      <c r="B490" s="407" t="s">
        <v>616</v>
      </c>
      <c r="C490" s="407" t="s">
        <v>617</v>
      </c>
      <c r="D490" s="407" t="s">
        <v>682</v>
      </c>
      <c r="E490" s="407" t="s">
        <v>683</v>
      </c>
      <c r="F490" s="410">
        <v>13</v>
      </c>
      <c r="G490" s="410">
        <v>2080</v>
      </c>
      <c r="H490" s="410">
        <v>1</v>
      </c>
      <c r="I490" s="410">
        <v>160</v>
      </c>
      <c r="J490" s="410"/>
      <c r="K490" s="410"/>
      <c r="L490" s="410"/>
      <c r="M490" s="410"/>
      <c r="N490" s="410"/>
      <c r="O490" s="410"/>
      <c r="P490" s="479"/>
      <c r="Q490" s="411"/>
    </row>
    <row r="491" spans="1:17" ht="14.4" customHeight="1" x14ac:dyDescent="0.3">
      <c r="A491" s="406" t="s">
        <v>783</v>
      </c>
      <c r="B491" s="407" t="s">
        <v>616</v>
      </c>
      <c r="C491" s="407" t="s">
        <v>617</v>
      </c>
      <c r="D491" s="407" t="s">
        <v>688</v>
      </c>
      <c r="E491" s="407" t="s">
        <v>689</v>
      </c>
      <c r="F491" s="410"/>
      <c r="G491" s="410"/>
      <c r="H491" s="410"/>
      <c r="I491" s="410"/>
      <c r="J491" s="410"/>
      <c r="K491" s="410"/>
      <c r="L491" s="410"/>
      <c r="M491" s="410"/>
      <c r="N491" s="410">
        <v>1</v>
      </c>
      <c r="O491" s="410">
        <v>176</v>
      </c>
      <c r="P491" s="479"/>
      <c r="Q491" s="411">
        <v>176</v>
      </c>
    </row>
    <row r="492" spans="1:17" ht="14.4" customHeight="1" x14ac:dyDescent="0.3">
      <c r="A492" s="406" t="s">
        <v>783</v>
      </c>
      <c r="B492" s="407" t="s">
        <v>616</v>
      </c>
      <c r="C492" s="407" t="s">
        <v>617</v>
      </c>
      <c r="D492" s="407" t="s">
        <v>694</v>
      </c>
      <c r="E492" s="407" t="s">
        <v>695</v>
      </c>
      <c r="F492" s="410"/>
      <c r="G492" s="410"/>
      <c r="H492" s="410"/>
      <c r="I492" s="410"/>
      <c r="J492" s="410"/>
      <c r="K492" s="410"/>
      <c r="L492" s="410"/>
      <c r="M492" s="410"/>
      <c r="N492" s="410">
        <v>1</v>
      </c>
      <c r="O492" s="410">
        <v>2130</v>
      </c>
      <c r="P492" s="479"/>
      <c r="Q492" s="411">
        <v>2130</v>
      </c>
    </row>
    <row r="493" spans="1:17" ht="14.4" customHeight="1" x14ac:dyDescent="0.3">
      <c r="A493" s="406" t="s">
        <v>783</v>
      </c>
      <c r="B493" s="407" t="s">
        <v>616</v>
      </c>
      <c r="C493" s="407" t="s">
        <v>617</v>
      </c>
      <c r="D493" s="407" t="s">
        <v>757</v>
      </c>
      <c r="E493" s="407" t="s">
        <v>758</v>
      </c>
      <c r="F493" s="410"/>
      <c r="G493" s="410"/>
      <c r="H493" s="410"/>
      <c r="I493" s="410"/>
      <c r="J493" s="410"/>
      <c r="K493" s="410"/>
      <c r="L493" s="410"/>
      <c r="M493" s="410"/>
      <c r="N493" s="410">
        <v>5</v>
      </c>
      <c r="O493" s="410">
        <v>1210</v>
      </c>
      <c r="P493" s="479"/>
      <c r="Q493" s="411">
        <v>242</v>
      </c>
    </row>
    <row r="494" spans="1:17" ht="14.4" customHeight="1" x14ac:dyDescent="0.3">
      <c r="A494" s="406" t="s">
        <v>783</v>
      </c>
      <c r="B494" s="407" t="s">
        <v>616</v>
      </c>
      <c r="C494" s="407" t="s">
        <v>617</v>
      </c>
      <c r="D494" s="407" t="s">
        <v>699</v>
      </c>
      <c r="E494" s="407" t="s">
        <v>700</v>
      </c>
      <c r="F494" s="410"/>
      <c r="G494" s="410"/>
      <c r="H494" s="410"/>
      <c r="I494" s="410"/>
      <c r="J494" s="410"/>
      <c r="K494" s="410"/>
      <c r="L494" s="410"/>
      <c r="M494" s="410"/>
      <c r="N494" s="410">
        <v>2</v>
      </c>
      <c r="O494" s="410">
        <v>10432</v>
      </c>
      <c r="P494" s="479"/>
      <c r="Q494" s="411">
        <v>5216</v>
      </c>
    </row>
    <row r="495" spans="1:17" ht="14.4" customHeight="1" x14ac:dyDescent="0.3">
      <c r="A495" s="406" t="s">
        <v>784</v>
      </c>
      <c r="B495" s="407" t="s">
        <v>616</v>
      </c>
      <c r="C495" s="407" t="s">
        <v>617</v>
      </c>
      <c r="D495" s="407" t="s">
        <v>658</v>
      </c>
      <c r="E495" s="407" t="s">
        <v>659</v>
      </c>
      <c r="F495" s="410">
        <v>2</v>
      </c>
      <c r="G495" s="410">
        <v>912</v>
      </c>
      <c r="H495" s="410">
        <v>1</v>
      </c>
      <c r="I495" s="410">
        <v>456</v>
      </c>
      <c r="J495" s="410"/>
      <c r="K495" s="410"/>
      <c r="L495" s="410"/>
      <c r="M495" s="410"/>
      <c r="N495" s="410"/>
      <c r="O495" s="410"/>
      <c r="P495" s="479"/>
      <c r="Q495" s="411"/>
    </row>
    <row r="496" spans="1:17" ht="14.4" customHeight="1" x14ac:dyDescent="0.3">
      <c r="A496" s="406" t="s">
        <v>784</v>
      </c>
      <c r="B496" s="407" t="s">
        <v>616</v>
      </c>
      <c r="C496" s="407" t="s">
        <v>617</v>
      </c>
      <c r="D496" s="407" t="s">
        <v>660</v>
      </c>
      <c r="E496" s="407" t="s">
        <v>661</v>
      </c>
      <c r="F496" s="410">
        <v>2</v>
      </c>
      <c r="G496" s="410">
        <v>696</v>
      </c>
      <c r="H496" s="410">
        <v>1</v>
      </c>
      <c r="I496" s="410">
        <v>348</v>
      </c>
      <c r="J496" s="410"/>
      <c r="K496" s="410"/>
      <c r="L496" s="410"/>
      <c r="M496" s="410"/>
      <c r="N496" s="410"/>
      <c r="O496" s="410"/>
      <c r="P496" s="479"/>
      <c r="Q496" s="411"/>
    </row>
    <row r="497" spans="1:17" ht="14.4" customHeight="1" x14ac:dyDescent="0.3">
      <c r="A497" s="406" t="s">
        <v>784</v>
      </c>
      <c r="B497" s="407" t="s">
        <v>616</v>
      </c>
      <c r="C497" s="407" t="s">
        <v>617</v>
      </c>
      <c r="D497" s="407" t="s">
        <v>664</v>
      </c>
      <c r="E497" s="407" t="s">
        <v>665</v>
      </c>
      <c r="F497" s="410">
        <v>2</v>
      </c>
      <c r="G497" s="410">
        <v>206</v>
      </c>
      <c r="H497" s="410">
        <v>1</v>
      </c>
      <c r="I497" s="410">
        <v>103</v>
      </c>
      <c r="J497" s="410"/>
      <c r="K497" s="410"/>
      <c r="L497" s="410"/>
      <c r="M497" s="410"/>
      <c r="N497" s="410"/>
      <c r="O497" s="410"/>
      <c r="P497" s="479"/>
      <c r="Q497" s="411"/>
    </row>
    <row r="498" spans="1:17" ht="14.4" customHeight="1" x14ac:dyDescent="0.3">
      <c r="A498" s="406" t="s">
        <v>784</v>
      </c>
      <c r="B498" s="407" t="s">
        <v>616</v>
      </c>
      <c r="C498" s="407" t="s">
        <v>617</v>
      </c>
      <c r="D498" s="407" t="s">
        <v>672</v>
      </c>
      <c r="E498" s="407" t="s">
        <v>673</v>
      </c>
      <c r="F498" s="410">
        <v>2</v>
      </c>
      <c r="G498" s="410">
        <v>858</v>
      </c>
      <c r="H498" s="410">
        <v>1</v>
      </c>
      <c r="I498" s="410">
        <v>429</v>
      </c>
      <c r="J498" s="410"/>
      <c r="K498" s="410"/>
      <c r="L498" s="410"/>
      <c r="M498" s="410"/>
      <c r="N498" s="410"/>
      <c r="O498" s="410"/>
      <c r="P498" s="479"/>
      <c r="Q498" s="411"/>
    </row>
    <row r="499" spans="1:17" ht="14.4" customHeight="1" x14ac:dyDescent="0.3">
      <c r="A499" s="406" t="s">
        <v>784</v>
      </c>
      <c r="B499" s="407" t="s">
        <v>616</v>
      </c>
      <c r="C499" s="407" t="s">
        <v>617</v>
      </c>
      <c r="D499" s="407" t="s">
        <v>674</v>
      </c>
      <c r="E499" s="407" t="s">
        <v>675</v>
      </c>
      <c r="F499" s="410">
        <v>6</v>
      </c>
      <c r="G499" s="410">
        <v>318</v>
      </c>
      <c r="H499" s="410">
        <v>1</v>
      </c>
      <c r="I499" s="410">
        <v>53</v>
      </c>
      <c r="J499" s="410"/>
      <c r="K499" s="410"/>
      <c r="L499" s="410"/>
      <c r="M499" s="410"/>
      <c r="N499" s="410"/>
      <c r="O499" s="410"/>
      <c r="P499" s="479"/>
      <c r="Q499" s="411"/>
    </row>
    <row r="500" spans="1:17" ht="14.4" customHeight="1" x14ac:dyDescent="0.3">
      <c r="A500" s="406" t="s">
        <v>785</v>
      </c>
      <c r="B500" s="407" t="s">
        <v>616</v>
      </c>
      <c r="C500" s="407" t="s">
        <v>617</v>
      </c>
      <c r="D500" s="407" t="s">
        <v>620</v>
      </c>
      <c r="E500" s="407" t="s">
        <v>621</v>
      </c>
      <c r="F500" s="410"/>
      <c r="G500" s="410"/>
      <c r="H500" s="410"/>
      <c r="I500" s="410"/>
      <c r="J500" s="410">
        <v>8</v>
      </c>
      <c r="K500" s="410">
        <v>432</v>
      </c>
      <c r="L500" s="410"/>
      <c r="M500" s="410">
        <v>54</v>
      </c>
      <c r="N500" s="410"/>
      <c r="O500" s="410"/>
      <c r="P500" s="479"/>
      <c r="Q500" s="411"/>
    </row>
    <row r="501" spans="1:17" ht="14.4" customHeight="1" x14ac:dyDescent="0.3">
      <c r="A501" s="406" t="s">
        <v>785</v>
      </c>
      <c r="B501" s="407" t="s">
        <v>616</v>
      </c>
      <c r="C501" s="407" t="s">
        <v>617</v>
      </c>
      <c r="D501" s="407" t="s">
        <v>656</v>
      </c>
      <c r="E501" s="407" t="s">
        <v>657</v>
      </c>
      <c r="F501" s="410"/>
      <c r="G501" s="410"/>
      <c r="H501" s="410"/>
      <c r="I501" s="410"/>
      <c r="J501" s="410">
        <v>3</v>
      </c>
      <c r="K501" s="410">
        <v>855</v>
      </c>
      <c r="L501" s="410"/>
      <c r="M501" s="410">
        <v>285</v>
      </c>
      <c r="N501" s="410"/>
      <c r="O501" s="410"/>
      <c r="P501" s="479"/>
      <c r="Q501" s="411"/>
    </row>
    <row r="502" spans="1:17" ht="14.4" customHeight="1" x14ac:dyDescent="0.3">
      <c r="A502" s="406" t="s">
        <v>785</v>
      </c>
      <c r="B502" s="407" t="s">
        <v>616</v>
      </c>
      <c r="C502" s="407" t="s">
        <v>617</v>
      </c>
      <c r="D502" s="407" t="s">
        <v>658</v>
      </c>
      <c r="E502" s="407" t="s">
        <v>659</v>
      </c>
      <c r="F502" s="410"/>
      <c r="G502" s="410"/>
      <c r="H502" s="410"/>
      <c r="I502" s="410"/>
      <c r="J502" s="410">
        <v>1</v>
      </c>
      <c r="K502" s="410">
        <v>462</v>
      </c>
      <c r="L502" s="410"/>
      <c r="M502" s="410">
        <v>462</v>
      </c>
      <c r="N502" s="410"/>
      <c r="O502" s="410"/>
      <c r="P502" s="479"/>
      <c r="Q502" s="411"/>
    </row>
    <row r="503" spans="1:17" ht="14.4" customHeight="1" x14ac:dyDescent="0.3">
      <c r="A503" s="406" t="s">
        <v>785</v>
      </c>
      <c r="B503" s="407" t="s">
        <v>616</v>
      </c>
      <c r="C503" s="407" t="s">
        <v>617</v>
      </c>
      <c r="D503" s="407" t="s">
        <v>660</v>
      </c>
      <c r="E503" s="407" t="s">
        <v>661</v>
      </c>
      <c r="F503" s="410"/>
      <c r="G503" s="410"/>
      <c r="H503" s="410"/>
      <c r="I503" s="410"/>
      <c r="J503" s="410">
        <v>4</v>
      </c>
      <c r="K503" s="410">
        <v>1424</v>
      </c>
      <c r="L503" s="410"/>
      <c r="M503" s="410">
        <v>356</v>
      </c>
      <c r="N503" s="410"/>
      <c r="O503" s="410"/>
      <c r="P503" s="479"/>
      <c r="Q503" s="411"/>
    </row>
    <row r="504" spans="1:17" ht="14.4" customHeight="1" x14ac:dyDescent="0.3">
      <c r="A504" s="406" t="s">
        <v>785</v>
      </c>
      <c r="B504" s="407" t="s">
        <v>616</v>
      </c>
      <c r="C504" s="407" t="s">
        <v>617</v>
      </c>
      <c r="D504" s="407" t="s">
        <v>674</v>
      </c>
      <c r="E504" s="407" t="s">
        <v>675</v>
      </c>
      <c r="F504" s="410"/>
      <c r="G504" s="410"/>
      <c r="H504" s="410"/>
      <c r="I504" s="410"/>
      <c r="J504" s="410">
        <v>4</v>
      </c>
      <c r="K504" s="410">
        <v>216</v>
      </c>
      <c r="L504" s="410"/>
      <c r="M504" s="410">
        <v>54</v>
      </c>
      <c r="N504" s="410"/>
      <c r="O504" s="410"/>
      <c r="P504" s="479"/>
      <c r="Q504" s="411"/>
    </row>
    <row r="505" spans="1:17" ht="14.4" customHeight="1" x14ac:dyDescent="0.3">
      <c r="A505" s="406" t="s">
        <v>785</v>
      </c>
      <c r="B505" s="407" t="s">
        <v>616</v>
      </c>
      <c r="C505" s="407" t="s">
        <v>617</v>
      </c>
      <c r="D505" s="407" t="s">
        <v>678</v>
      </c>
      <c r="E505" s="407" t="s">
        <v>679</v>
      </c>
      <c r="F505" s="410"/>
      <c r="G505" s="410"/>
      <c r="H505" s="410"/>
      <c r="I505" s="410"/>
      <c r="J505" s="410">
        <v>2</v>
      </c>
      <c r="K505" s="410">
        <v>338</v>
      </c>
      <c r="L505" s="410"/>
      <c r="M505" s="410">
        <v>169</v>
      </c>
      <c r="N505" s="410"/>
      <c r="O505" s="410"/>
      <c r="P505" s="479"/>
      <c r="Q505" s="411"/>
    </row>
    <row r="506" spans="1:17" ht="14.4" customHeight="1" x14ac:dyDescent="0.3">
      <c r="A506" s="406" t="s">
        <v>786</v>
      </c>
      <c r="B506" s="407" t="s">
        <v>616</v>
      </c>
      <c r="C506" s="407" t="s">
        <v>617</v>
      </c>
      <c r="D506" s="407" t="s">
        <v>620</v>
      </c>
      <c r="E506" s="407" t="s">
        <v>621</v>
      </c>
      <c r="F506" s="410">
        <v>6</v>
      </c>
      <c r="G506" s="410">
        <v>318</v>
      </c>
      <c r="H506" s="410">
        <v>1</v>
      </c>
      <c r="I506" s="410">
        <v>53</v>
      </c>
      <c r="J506" s="410"/>
      <c r="K506" s="410"/>
      <c r="L506" s="410"/>
      <c r="M506" s="410"/>
      <c r="N506" s="410"/>
      <c r="O506" s="410"/>
      <c r="P506" s="479"/>
      <c r="Q506" s="411"/>
    </row>
    <row r="507" spans="1:17" ht="14.4" customHeight="1" x14ac:dyDescent="0.3">
      <c r="A507" s="406" t="s">
        <v>786</v>
      </c>
      <c r="B507" s="407" t="s">
        <v>616</v>
      </c>
      <c r="C507" s="407" t="s">
        <v>617</v>
      </c>
      <c r="D507" s="407" t="s">
        <v>630</v>
      </c>
      <c r="E507" s="407" t="s">
        <v>631</v>
      </c>
      <c r="F507" s="410">
        <v>4</v>
      </c>
      <c r="G507" s="410">
        <v>672</v>
      </c>
      <c r="H507" s="410">
        <v>1</v>
      </c>
      <c r="I507" s="410">
        <v>168</v>
      </c>
      <c r="J507" s="410"/>
      <c r="K507" s="410"/>
      <c r="L507" s="410"/>
      <c r="M507" s="410"/>
      <c r="N507" s="410"/>
      <c r="O507" s="410"/>
      <c r="P507" s="479"/>
      <c r="Q507" s="411"/>
    </row>
    <row r="508" spans="1:17" ht="14.4" customHeight="1" x14ac:dyDescent="0.3">
      <c r="A508" s="406" t="s">
        <v>786</v>
      </c>
      <c r="B508" s="407" t="s">
        <v>616</v>
      </c>
      <c r="C508" s="407" t="s">
        <v>617</v>
      </c>
      <c r="D508" s="407" t="s">
        <v>634</v>
      </c>
      <c r="E508" s="407" t="s">
        <v>635</v>
      </c>
      <c r="F508" s="410">
        <v>1</v>
      </c>
      <c r="G508" s="410">
        <v>316</v>
      </c>
      <c r="H508" s="410">
        <v>1</v>
      </c>
      <c r="I508" s="410">
        <v>316</v>
      </c>
      <c r="J508" s="410"/>
      <c r="K508" s="410"/>
      <c r="L508" s="410"/>
      <c r="M508" s="410"/>
      <c r="N508" s="410"/>
      <c r="O508" s="410"/>
      <c r="P508" s="479"/>
      <c r="Q508" s="411"/>
    </row>
    <row r="509" spans="1:17" ht="14.4" customHeight="1" x14ac:dyDescent="0.3">
      <c r="A509" s="406" t="s">
        <v>786</v>
      </c>
      <c r="B509" s="407" t="s">
        <v>616</v>
      </c>
      <c r="C509" s="407" t="s">
        <v>617</v>
      </c>
      <c r="D509" s="407" t="s">
        <v>638</v>
      </c>
      <c r="E509" s="407" t="s">
        <v>639</v>
      </c>
      <c r="F509" s="410">
        <v>19</v>
      </c>
      <c r="G509" s="410">
        <v>6422</v>
      </c>
      <c r="H509" s="410">
        <v>1</v>
      </c>
      <c r="I509" s="410">
        <v>338</v>
      </c>
      <c r="J509" s="410"/>
      <c r="K509" s="410"/>
      <c r="L509" s="410"/>
      <c r="M509" s="410"/>
      <c r="N509" s="410"/>
      <c r="O509" s="410"/>
      <c r="P509" s="479"/>
      <c r="Q509" s="411"/>
    </row>
    <row r="510" spans="1:17" ht="14.4" customHeight="1" x14ac:dyDescent="0.3">
      <c r="A510" s="406" t="s">
        <v>786</v>
      </c>
      <c r="B510" s="407" t="s">
        <v>616</v>
      </c>
      <c r="C510" s="407" t="s">
        <v>617</v>
      </c>
      <c r="D510" s="407" t="s">
        <v>646</v>
      </c>
      <c r="E510" s="407" t="s">
        <v>647</v>
      </c>
      <c r="F510" s="410">
        <v>2</v>
      </c>
      <c r="G510" s="410">
        <v>730</v>
      </c>
      <c r="H510" s="410">
        <v>1</v>
      </c>
      <c r="I510" s="410">
        <v>365</v>
      </c>
      <c r="J510" s="410"/>
      <c r="K510" s="410"/>
      <c r="L510" s="410"/>
      <c r="M510" s="410"/>
      <c r="N510" s="410"/>
      <c r="O510" s="410"/>
      <c r="P510" s="479"/>
      <c r="Q510" s="411"/>
    </row>
    <row r="511" spans="1:17" ht="14.4" customHeight="1" x14ac:dyDescent="0.3">
      <c r="A511" s="406" t="s">
        <v>786</v>
      </c>
      <c r="B511" s="407" t="s">
        <v>616</v>
      </c>
      <c r="C511" s="407" t="s">
        <v>617</v>
      </c>
      <c r="D511" s="407" t="s">
        <v>652</v>
      </c>
      <c r="E511" s="407" t="s">
        <v>653</v>
      </c>
      <c r="F511" s="410">
        <v>2</v>
      </c>
      <c r="G511" s="410">
        <v>1328</v>
      </c>
      <c r="H511" s="410">
        <v>1</v>
      </c>
      <c r="I511" s="410">
        <v>664</v>
      </c>
      <c r="J511" s="410"/>
      <c r="K511" s="410"/>
      <c r="L511" s="410"/>
      <c r="M511" s="410"/>
      <c r="N511" s="410"/>
      <c r="O511" s="410"/>
      <c r="P511" s="479"/>
      <c r="Q511" s="411"/>
    </row>
    <row r="512" spans="1:17" ht="14.4" customHeight="1" x14ac:dyDescent="0.3">
      <c r="A512" s="406" t="s">
        <v>786</v>
      </c>
      <c r="B512" s="407" t="s">
        <v>616</v>
      </c>
      <c r="C512" s="407" t="s">
        <v>617</v>
      </c>
      <c r="D512" s="407" t="s">
        <v>656</v>
      </c>
      <c r="E512" s="407" t="s">
        <v>657</v>
      </c>
      <c r="F512" s="410">
        <v>1</v>
      </c>
      <c r="G512" s="410">
        <v>281</v>
      </c>
      <c r="H512" s="410">
        <v>1</v>
      </c>
      <c r="I512" s="410">
        <v>281</v>
      </c>
      <c r="J512" s="410"/>
      <c r="K512" s="410"/>
      <c r="L512" s="410"/>
      <c r="M512" s="410"/>
      <c r="N512" s="410"/>
      <c r="O512" s="410"/>
      <c r="P512" s="479"/>
      <c r="Q512" s="411"/>
    </row>
    <row r="513" spans="1:17" ht="14.4" customHeight="1" x14ac:dyDescent="0.3">
      <c r="A513" s="406" t="s">
        <v>786</v>
      </c>
      <c r="B513" s="407" t="s">
        <v>616</v>
      </c>
      <c r="C513" s="407" t="s">
        <v>617</v>
      </c>
      <c r="D513" s="407" t="s">
        <v>658</v>
      </c>
      <c r="E513" s="407" t="s">
        <v>659</v>
      </c>
      <c r="F513" s="410">
        <v>2</v>
      </c>
      <c r="G513" s="410">
        <v>912</v>
      </c>
      <c r="H513" s="410">
        <v>1</v>
      </c>
      <c r="I513" s="410">
        <v>456</v>
      </c>
      <c r="J513" s="410"/>
      <c r="K513" s="410"/>
      <c r="L513" s="410"/>
      <c r="M513" s="410"/>
      <c r="N513" s="410">
        <v>1</v>
      </c>
      <c r="O513" s="410">
        <v>494</v>
      </c>
      <c r="P513" s="479">
        <v>0.54166666666666663</v>
      </c>
      <c r="Q513" s="411">
        <v>494</v>
      </c>
    </row>
    <row r="514" spans="1:17" ht="14.4" customHeight="1" x14ac:dyDescent="0.3">
      <c r="A514" s="406" t="s">
        <v>786</v>
      </c>
      <c r="B514" s="407" t="s">
        <v>616</v>
      </c>
      <c r="C514" s="407" t="s">
        <v>617</v>
      </c>
      <c r="D514" s="407" t="s">
        <v>660</v>
      </c>
      <c r="E514" s="407" t="s">
        <v>661</v>
      </c>
      <c r="F514" s="410">
        <v>3</v>
      </c>
      <c r="G514" s="410">
        <v>1044</v>
      </c>
      <c r="H514" s="410">
        <v>1</v>
      </c>
      <c r="I514" s="410">
        <v>348</v>
      </c>
      <c r="J514" s="410"/>
      <c r="K514" s="410"/>
      <c r="L514" s="410"/>
      <c r="M514" s="410"/>
      <c r="N514" s="410">
        <v>1</v>
      </c>
      <c r="O514" s="410">
        <v>370</v>
      </c>
      <c r="P514" s="479">
        <v>0.35440613026819923</v>
      </c>
      <c r="Q514" s="411">
        <v>370</v>
      </c>
    </row>
    <row r="515" spans="1:17" ht="14.4" customHeight="1" x14ac:dyDescent="0.3">
      <c r="A515" s="406" t="s">
        <v>786</v>
      </c>
      <c r="B515" s="407" t="s">
        <v>616</v>
      </c>
      <c r="C515" s="407" t="s">
        <v>617</v>
      </c>
      <c r="D515" s="407" t="s">
        <v>672</v>
      </c>
      <c r="E515" s="407" t="s">
        <v>673</v>
      </c>
      <c r="F515" s="410">
        <v>1</v>
      </c>
      <c r="G515" s="410">
        <v>429</v>
      </c>
      <c r="H515" s="410">
        <v>1</v>
      </c>
      <c r="I515" s="410">
        <v>429</v>
      </c>
      <c r="J515" s="410"/>
      <c r="K515" s="410"/>
      <c r="L515" s="410"/>
      <c r="M515" s="410"/>
      <c r="N515" s="410"/>
      <c r="O515" s="410"/>
      <c r="P515" s="479"/>
      <c r="Q515" s="411"/>
    </row>
    <row r="516" spans="1:17" ht="14.4" customHeight="1" x14ac:dyDescent="0.3">
      <c r="A516" s="406" t="s">
        <v>786</v>
      </c>
      <c r="B516" s="407" t="s">
        <v>616</v>
      </c>
      <c r="C516" s="407" t="s">
        <v>617</v>
      </c>
      <c r="D516" s="407" t="s">
        <v>674</v>
      </c>
      <c r="E516" s="407" t="s">
        <v>675</v>
      </c>
      <c r="F516" s="410">
        <v>6</v>
      </c>
      <c r="G516" s="410">
        <v>318</v>
      </c>
      <c r="H516" s="410">
        <v>1</v>
      </c>
      <c r="I516" s="410">
        <v>53</v>
      </c>
      <c r="J516" s="410"/>
      <c r="K516" s="410"/>
      <c r="L516" s="410"/>
      <c r="M516" s="410"/>
      <c r="N516" s="410">
        <v>4</v>
      </c>
      <c r="O516" s="410">
        <v>232</v>
      </c>
      <c r="P516" s="479">
        <v>0.72955974842767291</v>
      </c>
      <c r="Q516" s="411">
        <v>58</v>
      </c>
    </row>
    <row r="517" spans="1:17" ht="14.4" customHeight="1" x14ac:dyDescent="0.3">
      <c r="A517" s="406" t="s">
        <v>786</v>
      </c>
      <c r="B517" s="407" t="s">
        <v>616</v>
      </c>
      <c r="C517" s="407" t="s">
        <v>617</v>
      </c>
      <c r="D517" s="407" t="s">
        <v>676</v>
      </c>
      <c r="E517" s="407" t="s">
        <v>677</v>
      </c>
      <c r="F517" s="410">
        <v>1</v>
      </c>
      <c r="G517" s="410">
        <v>2164</v>
      </c>
      <c r="H517" s="410">
        <v>1</v>
      </c>
      <c r="I517" s="410">
        <v>2164</v>
      </c>
      <c r="J517" s="410"/>
      <c r="K517" s="410"/>
      <c r="L517" s="410"/>
      <c r="M517" s="410"/>
      <c r="N517" s="410"/>
      <c r="O517" s="410"/>
      <c r="P517" s="479"/>
      <c r="Q517" s="411"/>
    </row>
    <row r="518" spans="1:17" ht="14.4" customHeight="1" x14ac:dyDescent="0.3">
      <c r="A518" s="406" t="s">
        <v>786</v>
      </c>
      <c r="B518" s="407" t="s">
        <v>616</v>
      </c>
      <c r="C518" s="407" t="s">
        <v>617</v>
      </c>
      <c r="D518" s="407" t="s">
        <v>678</v>
      </c>
      <c r="E518" s="407" t="s">
        <v>679</v>
      </c>
      <c r="F518" s="410">
        <v>3</v>
      </c>
      <c r="G518" s="410">
        <v>495</v>
      </c>
      <c r="H518" s="410">
        <v>1</v>
      </c>
      <c r="I518" s="410">
        <v>165</v>
      </c>
      <c r="J518" s="410"/>
      <c r="K518" s="410"/>
      <c r="L518" s="410"/>
      <c r="M518" s="410"/>
      <c r="N518" s="410"/>
      <c r="O518" s="410"/>
      <c r="P518" s="479"/>
      <c r="Q518" s="411"/>
    </row>
    <row r="519" spans="1:17" ht="14.4" customHeight="1" x14ac:dyDescent="0.3">
      <c r="A519" s="406" t="s">
        <v>786</v>
      </c>
      <c r="B519" s="407" t="s">
        <v>616</v>
      </c>
      <c r="C519" s="407" t="s">
        <v>617</v>
      </c>
      <c r="D519" s="407" t="s">
        <v>680</v>
      </c>
      <c r="E519" s="407" t="s">
        <v>681</v>
      </c>
      <c r="F519" s="410">
        <v>4</v>
      </c>
      <c r="G519" s="410">
        <v>316</v>
      </c>
      <c r="H519" s="410">
        <v>1</v>
      </c>
      <c r="I519" s="410">
        <v>79</v>
      </c>
      <c r="J519" s="410"/>
      <c r="K519" s="410"/>
      <c r="L519" s="410"/>
      <c r="M519" s="410"/>
      <c r="N519" s="410"/>
      <c r="O519" s="410"/>
      <c r="P519" s="479"/>
      <c r="Q519" s="411"/>
    </row>
    <row r="520" spans="1:17" ht="14.4" customHeight="1" x14ac:dyDescent="0.3">
      <c r="A520" s="406" t="s">
        <v>786</v>
      </c>
      <c r="B520" s="407" t="s">
        <v>616</v>
      </c>
      <c r="C520" s="407" t="s">
        <v>617</v>
      </c>
      <c r="D520" s="407" t="s">
        <v>692</v>
      </c>
      <c r="E520" s="407" t="s">
        <v>693</v>
      </c>
      <c r="F520" s="410">
        <v>2</v>
      </c>
      <c r="G520" s="410">
        <v>486</v>
      </c>
      <c r="H520" s="410">
        <v>1</v>
      </c>
      <c r="I520" s="410">
        <v>243</v>
      </c>
      <c r="J520" s="410"/>
      <c r="K520" s="410"/>
      <c r="L520" s="410"/>
      <c r="M520" s="410"/>
      <c r="N520" s="410"/>
      <c r="O520" s="410"/>
      <c r="P520" s="479"/>
      <c r="Q520" s="411"/>
    </row>
    <row r="521" spans="1:17" ht="14.4" customHeight="1" x14ac:dyDescent="0.3">
      <c r="A521" s="406" t="s">
        <v>786</v>
      </c>
      <c r="B521" s="407" t="s">
        <v>616</v>
      </c>
      <c r="C521" s="407" t="s">
        <v>617</v>
      </c>
      <c r="D521" s="407" t="s">
        <v>694</v>
      </c>
      <c r="E521" s="407" t="s">
        <v>695</v>
      </c>
      <c r="F521" s="410">
        <v>12</v>
      </c>
      <c r="G521" s="410">
        <v>23916</v>
      </c>
      <c r="H521" s="410">
        <v>1</v>
      </c>
      <c r="I521" s="410">
        <v>1993</v>
      </c>
      <c r="J521" s="410"/>
      <c r="K521" s="410"/>
      <c r="L521" s="410"/>
      <c r="M521" s="410"/>
      <c r="N521" s="410"/>
      <c r="O521" s="410"/>
      <c r="P521" s="479"/>
      <c r="Q521" s="411"/>
    </row>
    <row r="522" spans="1:17" ht="14.4" customHeight="1" x14ac:dyDescent="0.3">
      <c r="A522" s="406" t="s">
        <v>786</v>
      </c>
      <c r="B522" s="407" t="s">
        <v>616</v>
      </c>
      <c r="C522" s="407" t="s">
        <v>617</v>
      </c>
      <c r="D522" s="407" t="s">
        <v>703</v>
      </c>
      <c r="E522" s="407" t="s">
        <v>704</v>
      </c>
      <c r="F522" s="410">
        <v>2</v>
      </c>
      <c r="G522" s="410">
        <v>532</v>
      </c>
      <c r="H522" s="410">
        <v>1</v>
      </c>
      <c r="I522" s="410">
        <v>266</v>
      </c>
      <c r="J522" s="410"/>
      <c r="K522" s="410"/>
      <c r="L522" s="410"/>
      <c r="M522" s="410"/>
      <c r="N522" s="410"/>
      <c r="O522" s="410"/>
      <c r="P522" s="479"/>
      <c r="Q522" s="411"/>
    </row>
    <row r="523" spans="1:17" ht="14.4" customHeight="1" x14ac:dyDescent="0.3">
      <c r="A523" s="406" t="s">
        <v>787</v>
      </c>
      <c r="B523" s="407" t="s">
        <v>616</v>
      </c>
      <c r="C523" s="407" t="s">
        <v>617</v>
      </c>
      <c r="D523" s="407" t="s">
        <v>620</v>
      </c>
      <c r="E523" s="407" t="s">
        <v>621</v>
      </c>
      <c r="F523" s="410">
        <v>10</v>
      </c>
      <c r="G523" s="410">
        <v>530</v>
      </c>
      <c r="H523" s="410">
        <v>1</v>
      </c>
      <c r="I523" s="410">
        <v>53</v>
      </c>
      <c r="J523" s="410">
        <v>14</v>
      </c>
      <c r="K523" s="410">
        <v>756</v>
      </c>
      <c r="L523" s="410">
        <v>1.4264150943396225</v>
      </c>
      <c r="M523" s="410">
        <v>54</v>
      </c>
      <c r="N523" s="410"/>
      <c r="O523" s="410"/>
      <c r="P523" s="479"/>
      <c r="Q523" s="411"/>
    </row>
    <row r="524" spans="1:17" ht="14.4" customHeight="1" x14ac:dyDescent="0.3">
      <c r="A524" s="406" t="s">
        <v>787</v>
      </c>
      <c r="B524" s="407" t="s">
        <v>616</v>
      </c>
      <c r="C524" s="407" t="s">
        <v>617</v>
      </c>
      <c r="D524" s="407" t="s">
        <v>622</v>
      </c>
      <c r="E524" s="407" t="s">
        <v>623</v>
      </c>
      <c r="F524" s="410">
        <v>6</v>
      </c>
      <c r="G524" s="410">
        <v>726</v>
      </c>
      <c r="H524" s="410">
        <v>1</v>
      </c>
      <c r="I524" s="410">
        <v>121</v>
      </c>
      <c r="J524" s="410">
        <v>4</v>
      </c>
      <c r="K524" s="410">
        <v>492</v>
      </c>
      <c r="L524" s="410">
        <v>0.6776859504132231</v>
      </c>
      <c r="M524" s="410">
        <v>123</v>
      </c>
      <c r="N524" s="410">
        <v>4</v>
      </c>
      <c r="O524" s="410">
        <v>524</v>
      </c>
      <c r="P524" s="479">
        <v>0.721763085399449</v>
      </c>
      <c r="Q524" s="411">
        <v>131</v>
      </c>
    </row>
    <row r="525" spans="1:17" ht="14.4" customHeight="1" x14ac:dyDescent="0.3">
      <c r="A525" s="406" t="s">
        <v>787</v>
      </c>
      <c r="B525" s="407" t="s">
        <v>616</v>
      </c>
      <c r="C525" s="407" t="s">
        <v>617</v>
      </c>
      <c r="D525" s="407" t="s">
        <v>624</v>
      </c>
      <c r="E525" s="407" t="s">
        <v>625</v>
      </c>
      <c r="F525" s="410">
        <v>1</v>
      </c>
      <c r="G525" s="410">
        <v>174</v>
      </c>
      <c r="H525" s="410">
        <v>1</v>
      </c>
      <c r="I525" s="410">
        <v>174</v>
      </c>
      <c r="J525" s="410"/>
      <c r="K525" s="410"/>
      <c r="L525" s="410"/>
      <c r="M525" s="410"/>
      <c r="N525" s="410"/>
      <c r="O525" s="410"/>
      <c r="P525" s="479"/>
      <c r="Q525" s="411"/>
    </row>
    <row r="526" spans="1:17" ht="14.4" customHeight="1" x14ac:dyDescent="0.3">
      <c r="A526" s="406" t="s">
        <v>787</v>
      </c>
      <c r="B526" s="407" t="s">
        <v>616</v>
      </c>
      <c r="C526" s="407" t="s">
        <v>617</v>
      </c>
      <c r="D526" s="407" t="s">
        <v>630</v>
      </c>
      <c r="E526" s="407" t="s">
        <v>631</v>
      </c>
      <c r="F526" s="410"/>
      <c r="G526" s="410"/>
      <c r="H526" s="410"/>
      <c r="I526" s="410"/>
      <c r="J526" s="410">
        <v>4</v>
      </c>
      <c r="K526" s="410">
        <v>688</v>
      </c>
      <c r="L526" s="410"/>
      <c r="M526" s="410">
        <v>172</v>
      </c>
      <c r="N526" s="410"/>
      <c r="O526" s="410"/>
      <c r="P526" s="479"/>
      <c r="Q526" s="411"/>
    </row>
    <row r="527" spans="1:17" ht="14.4" customHeight="1" x14ac:dyDescent="0.3">
      <c r="A527" s="406" t="s">
        <v>787</v>
      </c>
      <c r="B527" s="407" t="s">
        <v>616</v>
      </c>
      <c r="C527" s="407" t="s">
        <v>617</v>
      </c>
      <c r="D527" s="407" t="s">
        <v>634</v>
      </c>
      <c r="E527" s="407" t="s">
        <v>635</v>
      </c>
      <c r="F527" s="410"/>
      <c r="G527" s="410"/>
      <c r="H527" s="410"/>
      <c r="I527" s="410"/>
      <c r="J527" s="410">
        <v>2</v>
      </c>
      <c r="K527" s="410">
        <v>644</v>
      </c>
      <c r="L527" s="410"/>
      <c r="M527" s="410">
        <v>322</v>
      </c>
      <c r="N527" s="410"/>
      <c r="O527" s="410"/>
      <c r="P527" s="479"/>
      <c r="Q527" s="411"/>
    </row>
    <row r="528" spans="1:17" ht="14.4" customHeight="1" x14ac:dyDescent="0.3">
      <c r="A528" s="406" t="s">
        <v>787</v>
      </c>
      <c r="B528" s="407" t="s">
        <v>616</v>
      </c>
      <c r="C528" s="407" t="s">
        <v>617</v>
      </c>
      <c r="D528" s="407" t="s">
        <v>636</v>
      </c>
      <c r="E528" s="407" t="s">
        <v>637</v>
      </c>
      <c r="F528" s="410"/>
      <c r="G528" s="410"/>
      <c r="H528" s="410"/>
      <c r="I528" s="410"/>
      <c r="J528" s="410">
        <v>1</v>
      </c>
      <c r="K528" s="410">
        <v>439</v>
      </c>
      <c r="L528" s="410"/>
      <c r="M528" s="410">
        <v>439</v>
      </c>
      <c r="N528" s="410"/>
      <c r="O528" s="410"/>
      <c r="P528" s="479"/>
      <c r="Q528" s="411"/>
    </row>
    <row r="529" spans="1:17" ht="14.4" customHeight="1" x14ac:dyDescent="0.3">
      <c r="A529" s="406" t="s">
        <v>787</v>
      </c>
      <c r="B529" s="407" t="s">
        <v>616</v>
      </c>
      <c r="C529" s="407" t="s">
        <v>617</v>
      </c>
      <c r="D529" s="407" t="s">
        <v>638</v>
      </c>
      <c r="E529" s="407" t="s">
        <v>639</v>
      </c>
      <c r="F529" s="410"/>
      <c r="G529" s="410"/>
      <c r="H529" s="410"/>
      <c r="I529" s="410"/>
      <c r="J529" s="410">
        <v>11</v>
      </c>
      <c r="K529" s="410">
        <v>3751</v>
      </c>
      <c r="L529" s="410"/>
      <c r="M529" s="410">
        <v>341</v>
      </c>
      <c r="N529" s="410"/>
      <c r="O529" s="410"/>
      <c r="P529" s="479"/>
      <c r="Q529" s="411"/>
    </row>
    <row r="530" spans="1:17" ht="14.4" customHeight="1" x14ac:dyDescent="0.3">
      <c r="A530" s="406" t="s">
        <v>787</v>
      </c>
      <c r="B530" s="407" t="s">
        <v>616</v>
      </c>
      <c r="C530" s="407" t="s">
        <v>617</v>
      </c>
      <c r="D530" s="407" t="s">
        <v>656</v>
      </c>
      <c r="E530" s="407" t="s">
        <v>657</v>
      </c>
      <c r="F530" s="410">
        <v>6</v>
      </c>
      <c r="G530" s="410">
        <v>1686</v>
      </c>
      <c r="H530" s="410">
        <v>1</v>
      </c>
      <c r="I530" s="410">
        <v>281</v>
      </c>
      <c r="J530" s="410">
        <v>6</v>
      </c>
      <c r="K530" s="410">
        <v>1710</v>
      </c>
      <c r="L530" s="410">
        <v>1.0142348754448398</v>
      </c>
      <c r="M530" s="410">
        <v>285</v>
      </c>
      <c r="N530" s="410">
        <v>3</v>
      </c>
      <c r="O530" s="410">
        <v>912</v>
      </c>
      <c r="P530" s="479">
        <v>0.54092526690391463</v>
      </c>
      <c r="Q530" s="411">
        <v>304</v>
      </c>
    </row>
    <row r="531" spans="1:17" ht="14.4" customHeight="1" x14ac:dyDescent="0.3">
      <c r="A531" s="406" t="s">
        <v>787</v>
      </c>
      <c r="B531" s="407" t="s">
        <v>616</v>
      </c>
      <c r="C531" s="407" t="s">
        <v>617</v>
      </c>
      <c r="D531" s="407" t="s">
        <v>658</v>
      </c>
      <c r="E531" s="407" t="s">
        <v>659</v>
      </c>
      <c r="F531" s="410"/>
      <c r="G531" s="410"/>
      <c r="H531" s="410"/>
      <c r="I531" s="410"/>
      <c r="J531" s="410">
        <v>2</v>
      </c>
      <c r="K531" s="410">
        <v>924</v>
      </c>
      <c r="L531" s="410"/>
      <c r="M531" s="410">
        <v>462</v>
      </c>
      <c r="N531" s="410"/>
      <c r="O531" s="410"/>
      <c r="P531" s="479"/>
      <c r="Q531" s="411"/>
    </row>
    <row r="532" spans="1:17" ht="14.4" customHeight="1" x14ac:dyDescent="0.3">
      <c r="A532" s="406" t="s">
        <v>787</v>
      </c>
      <c r="B532" s="407" t="s">
        <v>616</v>
      </c>
      <c r="C532" s="407" t="s">
        <v>617</v>
      </c>
      <c r="D532" s="407" t="s">
        <v>660</v>
      </c>
      <c r="E532" s="407" t="s">
        <v>661</v>
      </c>
      <c r="F532" s="410">
        <v>10</v>
      </c>
      <c r="G532" s="410">
        <v>3480</v>
      </c>
      <c r="H532" s="410">
        <v>1</v>
      </c>
      <c r="I532" s="410">
        <v>348</v>
      </c>
      <c r="J532" s="410">
        <v>8</v>
      </c>
      <c r="K532" s="410">
        <v>2848</v>
      </c>
      <c r="L532" s="410">
        <v>0.81839080459770119</v>
      </c>
      <c r="M532" s="410">
        <v>356</v>
      </c>
      <c r="N532" s="410">
        <v>3</v>
      </c>
      <c r="O532" s="410">
        <v>1110</v>
      </c>
      <c r="P532" s="479">
        <v>0.31896551724137934</v>
      </c>
      <c r="Q532" s="411">
        <v>370</v>
      </c>
    </row>
    <row r="533" spans="1:17" ht="14.4" customHeight="1" x14ac:dyDescent="0.3">
      <c r="A533" s="406" t="s">
        <v>787</v>
      </c>
      <c r="B533" s="407" t="s">
        <v>616</v>
      </c>
      <c r="C533" s="407" t="s">
        <v>617</v>
      </c>
      <c r="D533" s="407" t="s">
        <v>666</v>
      </c>
      <c r="E533" s="407" t="s">
        <v>667</v>
      </c>
      <c r="F533" s="410">
        <v>3</v>
      </c>
      <c r="G533" s="410">
        <v>345</v>
      </c>
      <c r="H533" s="410">
        <v>1</v>
      </c>
      <c r="I533" s="410">
        <v>115</v>
      </c>
      <c r="J533" s="410"/>
      <c r="K533" s="410"/>
      <c r="L533" s="410"/>
      <c r="M533" s="410"/>
      <c r="N533" s="410"/>
      <c r="O533" s="410"/>
      <c r="P533" s="479"/>
      <c r="Q533" s="411"/>
    </row>
    <row r="534" spans="1:17" ht="14.4" customHeight="1" x14ac:dyDescent="0.3">
      <c r="A534" s="406" t="s">
        <v>787</v>
      </c>
      <c r="B534" s="407" t="s">
        <v>616</v>
      </c>
      <c r="C534" s="407" t="s">
        <v>617</v>
      </c>
      <c r="D534" s="407" t="s">
        <v>672</v>
      </c>
      <c r="E534" s="407" t="s">
        <v>673</v>
      </c>
      <c r="F534" s="410"/>
      <c r="G534" s="410"/>
      <c r="H534" s="410"/>
      <c r="I534" s="410"/>
      <c r="J534" s="410">
        <v>2</v>
      </c>
      <c r="K534" s="410">
        <v>874</v>
      </c>
      <c r="L534" s="410"/>
      <c r="M534" s="410">
        <v>437</v>
      </c>
      <c r="N534" s="410"/>
      <c r="O534" s="410"/>
      <c r="P534" s="479"/>
      <c r="Q534" s="411"/>
    </row>
    <row r="535" spans="1:17" ht="14.4" customHeight="1" x14ac:dyDescent="0.3">
      <c r="A535" s="406" t="s">
        <v>787</v>
      </c>
      <c r="B535" s="407" t="s">
        <v>616</v>
      </c>
      <c r="C535" s="407" t="s">
        <v>617</v>
      </c>
      <c r="D535" s="407" t="s">
        <v>674</v>
      </c>
      <c r="E535" s="407" t="s">
        <v>675</v>
      </c>
      <c r="F535" s="410">
        <v>6</v>
      </c>
      <c r="G535" s="410">
        <v>318</v>
      </c>
      <c r="H535" s="410">
        <v>1</v>
      </c>
      <c r="I535" s="410">
        <v>53</v>
      </c>
      <c r="J535" s="410"/>
      <c r="K535" s="410"/>
      <c r="L535" s="410"/>
      <c r="M535" s="410"/>
      <c r="N535" s="410">
        <v>2</v>
      </c>
      <c r="O535" s="410">
        <v>116</v>
      </c>
      <c r="P535" s="479">
        <v>0.36477987421383645</v>
      </c>
      <c r="Q535" s="411">
        <v>58</v>
      </c>
    </row>
    <row r="536" spans="1:17" ht="14.4" customHeight="1" x14ac:dyDescent="0.3">
      <c r="A536" s="406" t="s">
        <v>787</v>
      </c>
      <c r="B536" s="407" t="s">
        <v>616</v>
      </c>
      <c r="C536" s="407" t="s">
        <v>617</v>
      </c>
      <c r="D536" s="407" t="s">
        <v>678</v>
      </c>
      <c r="E536" s="407" t="s">
        <v>679</v>
      </c>
      <c r="F536" s="410">
        <v>17</v>
      </c>
      <c r="G536" s="410">
        <v>2805</v>
      </c>
      <c r="H536" s="410">
        <v>1</v>
      </c>
      <c r="I536" s="410">
        <v>165</v>
      </c>
      <c r="J536" s="410">
        <v>5</v>
      </c>
      <c r="K536" s="410">
        <v>845</v>
      </c>
      <c r="L536" s="410">
        <v>0.30124777183600715</v>
      </c>
      <c r="M536" s="410">
        <v>169</v>
      </c>
      <c r="N536" s="410">
        <v>6</v>
      </c>
      <c r="O536" s="410">
        <v>1050</v>
      </c>
      <c r="P536" s="479">
        <v>0.37433155080213903</v>
      </c>
      <c r="Q536" s="411">
        <v>175</v>
      </c>
    </row>
    <row r="537" spans="1:17" ht="14.4" customHeight="1" x14ac:dyDescent="0.3">
      <c r="A537" s="406" t="s">
        <v>787</v>
      </c>
      <c r="B537" s="407" t="s">
        <v>616</v>
      </c>
      <c r="C537" s="407" t="s">
        <v>617</v>
      </c>
      <c r="D537" s="407" t="s">
        <v>682</v>
      </c>
      <c r="E537" s="407" t="s">
        <v>683</v>
      </c>
      <c r="F537" s="410">
        <v>1</v>
      </c>
      <c r="G537" s="410">
        <v>160</v>
      </c>
      <c r="H537" s="410">
        <v>1</v>
      </c>
      <c r="I537" s="410">
        <v>160</v>
      </c>
      <c r="J537" s="410">
        <v>1</v>
      </c>
      <c r="K537" s="410">
        <v>163</v>
      </c>
      <c r="L537" s="410">
        <v>1.01875</v>
      </c>
      <c r="M537" s="410">
        <v>163</v>
      </c>
      <c r="N537" s="410">
        <v>1</v>
      </c>
      <c r="O537" s="410">
        <v>169</v>
      </c>
      <c r="P537" s="479">
        <v>1.0562499999999999</v>
      </c>
      <c r="Q537" s="411">
        <v>169</v>
      </c>
    </row>
    <row r="538" spans="1:17" ht="14.4" customHeight="1" x14ac:dyDescent="0.3">
      <c r="A538" s="406" t="s">
        <v>787</v>
      </c>
      <c r="B538" s="407" t="s">
        <v>616</v>
      </c>
      <c r="C538" s="407" t="s">
        <v>617</v>
      </c>
      <c r="D538" s="407" t="s">
        <v>694</v>
      </c>
      <c r="E538" s="407" t="s">
        <v>695</v>
      </c>
      <c r="F538" s="410"/>
      <c r="G538" s="410"/>
      <c r="H538" s="410"/>
      <c r="I538" s="410"/>
      <c r="J538" s="410">
        <v>1</v>
      </c>
      <c r="K538" s="410">
        <v>2012</v>
      </c>
      <c r="L538" s="410"/>
      <c r="M538" s="410">
        <v>2012</v>
      </c>
      <c r="N538" s="410"/>
      <c r="O538" s="410"/>
      <c r="P538" s="479"/>
      <c r="Q538" s="411"/>
    </row>
    <row r="539" spans="1:17" ht="14.4" customHeight="1" x14ac:dyDescent="0.3">
      <c r="A539" s="406" t="s">
        <v>788</v>
      </c>
      <c r="B539" s="407" t="s">
        <v>616</v>
      </c>
      <c r="C539" s="407" t="s">
        <v>617</v>
      </c>
      <c r="D539" s="407" t="s">
        <v>620</v>
      </c>
      <c r="E539" s="407" t="s">
        <v>621</v>
      </c>
      <c r="F539" s="410">
        <v>24</v>
      </c>
      <c r="G539" s="410">
        <v>1272</v>
      </c>
      <c r="H539" s="410">
        <v>1</v>
      </c>
      <c r="I539" s="410">
        <v>53</v>
      </c>
      <c r="J539" s="410">
        <v>36</v>
      </c>
      <c r="K539" s="410">
        <v>1944</v>
      </c>
      <c r="L539" s="410">
        <v>1.5283018867924529</v>
      </c>
      <c r="M539" s="410">
        <v>54</v>
      </c>
      <c r="N539" s="410">
        <v>32</v>
      </c>
      <c r="O539" s="410">
        <v>1856</v>
      </c>
      <c r="P539" s="479">
        <v>1.4591194968553458</v>
      </c>
      <c r="Q539" s="411">
        <v>58</v>
      </c>
    </row>
    <row r="540" spans="1:17" ht="14.4" customHeight="1" x14ac:dyDescent="0.3">
      <c r="A540" s="406" t="s">
        <v>788</v>
      </c>
      <c r="B540" s="407" t="s">
        <v>616</v>
      </c>
      <c r="C540" s="407" t="s">
        <v>617</v>
      </c>
      <c r="D540" s="407" t="s">
        <v>630</v>
      </c>
      <c r="E540" s="407" t="s">
        <v>631</v>
      </c>
      <c r="F540" s="410">
        <v>13</v>
      </c>
      <c r="G540" s="410">
        <v>2184</v>
      </c>
      <c r="H540" s="410">
        <v>1</v>
      </c>
      <c r="I540" s="410">
        <v>168</v>
      </c>
      <c r="J540" s="410">
        <v>14</v>
      </c>
      <c r="K540" s="410">
        <v>2408</v>
      </c>
      <c r="L540" s="410">
        <v>1.1025641025641026</v>
      </c>
      <c r="M540" s="410">
        <v>172</v>
      </c>
      <c r="N540" s="410">
        <v>12</v>
      </c>
      <c r="O540" s="410">
        <v>2148</v>
      </c>
      <c r="P540" s="479">
        <v>0.98351648351648346</v>
      </c>
      <c r="Q540" s="411">
        <v>179</v>
      </c>
    </row>
    <row r="541" spans="1:17" ht="14.4" customHeight="1" x14ac:dyDescent="0.3">
      <c r="A541" s="406" t="s">
        <v>788</v>
      </c>
      <c r="B541" s="407" t="s">
        <v>616</v>
      </c>
      <c r="C541" s="407" t="s">
        <v>617</v>
      </c>
      <c r="D541" s="407" t="s">
        <v>634</v>
      </c>
      <c r="E541" s="407" t="s">
        <v>635</v>
      </c>
      <c r="F541" s="410">
        <v>18</v>
      </c>
      <c r="G541" s="410">
        <v>5688</v>
      </c>
      <c r="H541" s="410">
        <v>1</v>
      </c>
      <c r="I541" s="410">
        <v>316</v>
      </c>
      <c r="J541" s="410">
        <v>37</v>
      </c>
      <c r="K541" s="410">
        <v>11914</v>
      </c>
      <c r="L541" s="410">
        <v>2.0945850914205346</v>
      </c>
      <c r="M541" s="410">
        <v>322</v>
      </c>
      <c r="N541" s="410">
        <v>25</v>
      </c>
      <c r="O541" s="410">
        <v>8375</v>
      </c>
      <c r="P541" s="479">
        <v>1.4723980309423348</v>
      </c>
      <c r="Q541" s="411">
        <v>335</v>
      </c>
    </row>
    <row r="542" spans="1:17" ht="14.4" customHeight="1" x14ac:dyDescent="0.3">
      <c r="A542" s="406" t="s">
        <v>788</v>
      </c>
      <c r="B542" s="407" t="s">
        <v>616</v>
      </c>
      <c r="C542" s="407" t="s">
        <v>617</v>
      </c>
      <c r="D542" s="407" t="s">
        <v>636</v>
      </c>
      <c r="E542" s="407" t="s">
        <v>637</v>
      </c>
      <c r="F542" s="410">
        <v>9</v>
      </c>
      <c r="G542" s="410">
        <v>3915</v>
      </c>
      <c r="H542" s="410">
        <v>1</v>
      </c>
      <c r="I542" s="410">
        <v>435</v>
      </c>
      <c r="J542" s="410">
        <v>12</v>
      </c>
      <c r="K542" s="410">
        <v>5268</v>
      </c>
      <c r="L542" s="410">
        <v>1.3455938697318008</v>
      </c>
      <c r="M542" s="410">
        <v>439</v>
      </c>
      <c r="N542" s="410">
        <v>13</v>
      </c>
      <c r="O542" s="410">
        <v>5954</v>
      </c>
      <c r="P542" s="479">
        <v>1.5208173690932312</v>
      </c>
      <c r="Q542" s="411">
        <v>458</v>
      </c>
    </row>
    <row r="543" spans="1:17" ht="14.4" customHeight="1" x14ac:dyDescent="0.3">
      <c r="A543" s="406" t="s">
        <v>788</v>
      </c>
      <c r="B543" s="407" t="s">
        <v>616</v>
      </c>
      <c r="C543" s="407" t="s">
        <v>617</v>
      </c>
      <c r="D543" s="407" t="s">
        <v>638</v>
      </c>
      <c r="E543" s="407" t="s">
        <v>639</v>
      </c>
      <c r="F543" s="410">
        <v>134</v>
      </c>
      <c r="G543" s="410">
        <v>45292</v>
      </c>
      <c r="H543" s="410">
        <v>1</v>
      </c>
      <c r="I543" s="410">
        <v>338</v>
      </c>
      <c r="J543" s="410">
        <v>133</v>
      </c>
      <c r="K543" s="410">
        <v>45353</v>
      </c>
      <c r="L543" s="410">
        <v>1.0013468162147841</v>
      </c>
      <c r="M543" s="410">
        <v>341</v>
      </c>
      <c r="N543" s="410">
        <v>132</v>
      </c>
      <c r="O543" s="410">
        <v>46068</v>
      </c>
      <c r="P543" s="479">
        <v>1.0171332685684007</v>
      </c>
      <c r="Q543" s="411">
        <v>349</v>
      </c>
    </row>
    <row r="544" spans="1:17" ht="14.4" customHeight="1" x14ac:dyDescent="0.3">
      <c r="A544" s="406" t="s">
        <v>788</v>
      </c>
      <c r="B544" s="407" t="s">
        <v>616</v>
      </c>
      <c r="C544" s="407" t="s">
        <v>617</v>
      </c>
      <c r="D544" s="407" t="s">
        <v>648</v>
      </c>
      <c r="E544" s="407" t="s">
        <v>649</v>
      </c>
      <c r="F544" s="410"/>
      <c r="G544" s="410"/>
      <c r="H544" s="410"/>
      <c r="I544" s="410"/>
      <c r="J544" s="410">
        <v>1</v>
      </c>
      <c r="K544" s="410">
        <v>37</v>
      </c>
      <c r="L544" s="410"/>
      <c r="M544" s="410">
        <v>37</v>
      </c>
      <c r="N544" s="410"/>
      <c r="O544" s="410"/>
      <c r="P544" s="479"/>
      <c r="Q544" s="411"/>
    </row>
    <row r="545" spans="1:17" ht="14.4" customHeight="1" x14ac:dyDescent="0.3">
      <c r="A545" s="406" t="s">
        <v>788</v>
      </c>
      <c r="B545" s="407" t="s">
        <v>616</v>
      </c>
      <c r="C545" s="407" t="s">
        <v>617</v>
      </c>
      <c r="D545" s="407" t="s">
        <v>652</v>
      </c>
      <c r="E545" s="407" t="s">
        <v>653</v>
      </c>
      <c r="F545" s="410">
        <v>3</v>
      </c>
      <c r="G545" s="410">
        <v>1992</v>
      </c>
      <c r="H545" s="410">
        <v>1</v>
      </c>
      <c r="I545" s="410">
        <v>664</v>
      </c>
      <c r="J545" s="410"/>
      <c r="K545" s="410"/>
      <c r="L545" s="410"/>
      <c r="M545" s="410"/>
      <c r="N545" s="410">
        <v>3</v>
      </c>
      <c r="O545" s="410">
        <v>2112</v>
      </c>
      <c r="P545" s="479">
        <v>1.0602409638554218</v>
      </c>
      <c r="Q545" s="411">
        <v>704</v>
      </c>
    </row>
    <row r="546" spans="1:17" ht="14.4" customHeight="1" x14ac:dyDescent="0.3">
      <c r="A546" s="406" t="s">
        <v>788</v>
      </c>
      <c r="B546" s="407" t="s">
        <v>616</v>
      </c>
      <c r="C546" s="407" t="s">
        <v>617</v>
      </c>
      <c r="D546" s="407" t="s">
        <v>654</v>
      </c>
      <c r="E546" s="407" t="s">
        <v>655</v>
      </c>
      <c r="F546" s="410"/>
      <c r="G546" s="410"/>
      <c r="H546" s="410"/>
      <c r="I546" s="410"/>
      <c r="J546" s="410">
        <v>1</v>
      </c>
      <c r="K546" s="410">
        <v>138</v>
      </c>
      <c r="L546" s="410"/>
      <c r="M546" s="410">
        <v>138</v>
      </c>
      <c r="N546" s="410">
        <v>1</v>
      </c>
      <c r="O546" s="410">
        <v>147</v>
      </c>
      <c r="P546" s="479"/>
      <c r="Q546" s="411">
        <v>147</v>
      </c>
    </row>
    <row r="547" spans="1:17" ht="14.4" customHeight="1" x14ac:dyDescent="0.3">
      <c r="A547" s="406" t="s">
        <v>788</v>
      </c>
      <c r="B547" s="407" t="s">
        <v>616</v>
      </c>
      <c r="C547" s="407" t="s">
        <v>617</v>
      </c>
      <c r="D547" s="407" t="s">
        <v>656</v>
      </c>
      <c r="E547" s="407" t="s">
        <v>657</v>
      </c>
      <c r="F547" s="410">
        <v>2</v>
      </c>
      <c r="G547" s="410">
        <v>562</v>
      </c>
      <c r="H547" s="410">
        <v>1</v>
      </c>
      <c r="I547" s="410">
        <v>281</v>
      </c>
      <c r="J547" s="410"/>
      <c r="K547" s="410"/>
      <c r="L547" s="410"/>
      <c r="M547" s="410"/>
      <c r="N547" s="410">
        <v>2</v>
      </c>
      <c r="O547" s="410">
        <v>608</v>
      </c>
      <c r="P547" s="479">
        <v>1.0818505338078293</v>
      </c>
      <c r="Q547" s="411">
        <v>304</v>
      </c>
    </row>
    <row r="548" spans="1:17" ht="14.4" customHeight="1" x14ac:dyDescent="0.3">
      <c r="A548" s="406" t="s">
        <v>788</v>
      </c>
      <c r="B548" s="407" t="s">
        <v>616</v>
      </c>
      <c r="C548" s="407" t="s">
        <v>617</v>
      </c>
      <c r="D548" s="407" t="s">
        <v>658</v>
      </c>
      <c r="E548" s="407" t="s">
        <v>659</v>
      </c>
      <c r="F548" s="410">
        <v>14</v>
      </c>
      <c r="G548" s="410">
        <v>6384</v>
      </c>
      <c r="H548" s="410">
        <v>1</v>
      </c>
      <c r="I548" s="410">
        <v>456</v>
      </c>
      <c r="J548" s="410">
        <v>22</v>
      </c>
      <c r="K548" s="410">
        <v>10164</v>
      </c>
      <c r="L548" s="410">
        <v>1.5921052631578947</v>
      </c>
      <c r="M548" s="410">
        <v>462</v>
      </c>
      <c r="N548" s="410">
        <v>18</v>
      </c>
      <c r="O548" s="410">
        <v>8892</v>
      </c>
      <c r="P548" s="479">
        <v>1.3928571428571428</v>
      </c>
      <c r="Q548" s="411">
        <v>494</v>
      </c>
    </row>
    <row r="549" spans="1:17" ht="14.4" customHeight="1" x14ac:dyDescent="0.3">
      <c r="A549" s="406" t="s">
        <v>788</v>
      </c>
      <c r="B549" s="407" t="s">
        <v>616</v>
      </c>
      <c r="C549" s="407" t="s">
        <v>617</v>
      </c>
      <c r="D549" s="407" t="s">
        <v>660</v>
      </c>
      <c r="E549" s="407" t="s">
        <v>661</v>
      </c>
      <c r="F549" s="410">
        <v>17</v>
      </c>
      <c r="G549" s="410">
        <v>5916</v>
      </c>
      <c r="H549" s="410">
        <v>1</v>
      </c>
      <c r="I549" s="410">
        <v>348</v>
      </c>
      <c r="J549" s="410">
        <v>22</v>
      </c>
      <c r="K549" s="410">
        <v>7832</v>
      </c>
      <c r="L549" s="410">
        <v>1.3238674780256929</v>
      </c>
      <c r="M549" s="410">
        <v>356</v>
      </c>
      <c r="N549" s="410">
        <v>20</v>
      </c>
      <c r="O549" s="410">
        <v>7400</v>
      </c>
      <c r="P549" s="479">
        <v>1.2508451656524679</v>
      </c>
      <c r="Q549" s="411">
        <v>370</v>
      </c>
    </row>
    <row r="550" spans="1:17" ht="14.4" customHeight="1" x14ac:dyDescent="0.3">
      <c r="A550" s="406" t="s">
        <v>788</v>
      </c>
      <c r="B550" s="407" t="s">
        <v>616</v>
      </c>
      <c r="C550" s="407" t="s">
        <v>617</v>
      </c>
      <c r="D550" s="407" t="s">
        <v>662</v>
      </c>
      <c r="E550" s="407" t="s">
        <v>663</v>
      </c>
      <c r="F550" s="410">
        <v>2</v>
      </c>
      <c r="G550" s="410">
        <v>5772</v>
      </c>
      <c r="H550" s="410">
        <v>1</v>
      </c>
      <c r="I550" s="410">
        <v>2886</v>
      </c>
      <c r="J550" s="410">
        <v>1</v>
      </c>
      <c r="K550" s="410">
        <v>2917</v>
      </c>
      <c r="L550" s="410">
        <v>0.50537075537075538</v>
      </c>
      <c r="M550" s="410">
        <v>2917</v>
      </c>
      <c r="N550" s="410"/>
      <c r="O550" s="410"/>
      <c r="P550" s="479"/>
      <c r="Q550" s="411"/>
    </row>
    <row r="551" spans="1:17" ht="14.4" customHeight="1" x14ac:dyDescent="0.3">
      <c r="A551" s="406" t="s">
        <v>788</v>
      </c>
      <c r="B551" s="407" t="s">
        <v>616</v>
      </c>
      <c r="C551" s="407" t="s">
        <v>617</v>
      </c>
      <c r="D551" s="407" t="s">
        <v>664</v>
      </c>
      <c r="E551" s="407" t="s">
        <v>665</v>
      </c>
      <c r="F551" s="410"/>
      <c r="G551" s="410"/>
      <c r="H551" s="410"/>
      <c r="I551" s="410"/>
      <c r="J551" s="410">
        <v>1</v>
      </c>
      <c r="K551" s="410">
        <v>105</v>
      </c>
      <c r="L551" s="410"/>
      <c r="M551" s="410">
        <v>105</v>
      </c>
      <c r="N551" s="410">
        <v>2</v>
      </c>
      <c r="O551" s="410">
        <v>222</v>
      </c>
      <c r="P551" s="479"/>
      <c r="Q551" s="411">
        <v>111</v>
      </c>
    </row>
    <row r="552" spans="1:17" ht="14.4" customHeight="1" x14ac:dyDescent="0.3">
      <c r="A552" s="406" t="s">
        <v>788</v>
      </c>
      <c r="B552" s="407" t="s">
        <v>616</v>
      </c>
      <c r="C552" s="407" t="s">
        <v>617</v>
      </c>
      <c r="D552" s="407" t="s">
        <v>668</v>
      </c>
      <c r="E552" s="407" t="s">
        <v>669</v>
      </c>
      <c r="F552" s="410">
        <v>1</v>
      </c>
      <c r="G552" s="410">
        <v>457</v>
      </c>
      <c r="H552" s="410">
        <v>1</v>
      </c>
      <c r="I552" s="410">
        <v>457</v>
      </c>
      <c r="J552" s="410"/>
      <c r="K552" s="410"/>
      <c r="L552" s="410"/>
      <c r="M552" s="410"/>
      <c r="N552" s="410"/>
      <c r="O552" s="410"/>
      <c r="P552" s="479"/>
      <c r="Q552" s="411"/>
    </row>
    <row r="553" spans="1:17" ht="14.4" customHeight="1" x14ac:dyDescent="0.3">
      <c r="A553" s="406" t="s">
        <v>788</v>
      </c>
      <c r="B553" s="407" t="s">
        <v>616</v>
      </c>
      <c r="C553" s="407" t="s">
        <v>617</v>
      </c>
      <c r="D553" s="407" t="s">
        <v>670</v>
      </c>
      <c r="E553" s="407" t="s">
        <v>671</v>
      </c>
      <c r="F553" s="410"/>
      <c r="G553" s="410"/>
      <c r="H553" s="410"/>
      <c r="I553" s="410"/>
      <c r="J553" s="410">
        <v>1</v>
      </c>
      <c r="K553" s="410">
        <v>1268</v>
      </c>
      <c r="L553" s="410"/>
      <c r="M553" s="410">
        <v>1268</v>
      </c>
      <c r="N553" s="410"/>
      <c r="O553" s="410"/>
      <c r="P553" s="479"/>
      <c r="Q553" s="411"/>
    </row>
    <row r="554" spans="1:17" ht="14.4" customHeight="1" x14ac:dyDescent="0.3">
      <c r="A554" s="406" t="s">
        <v>788</v>
      </c>
      <c r="B554" s="407" t="s">
        <v>616</v>
      </c>
      <c r="C554" s="407" t="s">
        <v>617</v>
      </c>
      <c r="D554" s="407" t="s">
        <v>672</v>
      </c>
      <c r="E554" s="407" t="s">
        <v>673</v>
      </c>
      <c r="F554" s="410">
        <v>21</v>
      </c>
      <c r="G554" s="410">
        <v>9009</v>
      </c>
      <c r="H554" s="410">
        <v>1</v>
      </c>
      <c r="I554" s="410">
        <v>429</v>
      </c>
      <c r="J554" s="410">
        <v>31</v>
      </c>
      <c r="K554" s="410">
        <v>13547</v>
      </c>
      <c r="L554" s="410">
        <v>1.5037185037185037</v>
      </c>
      <c r="M554" s="410">
        <v>437</v>
      </c>
      <c r="N554" s="410">
        <v>26</v>
      </c>
      <c r="O554" s="410">
        <v>11856</v>
      </c>
      <c r="P554" s="479">
        <v>1.3160173160173161</v>
      </c>
      <c r="Q554" s="411">
        <v>456</v>
      </c>
    </row>
    <row r="555" spans="1:17" ht="14.4" customHeight="1" x14ac:dyDescent="0.3">
      <c r="A555" s="406" t="s">
        <v>788</v>
      </c>
      <c r="B555" s="407" t="s">
        <v>616</v>
      </c>
      <c r="C555" s="407" t="s">
        <v>617</v>
      </c>
      <c r="D555" s="407" t="s">
        <v>674</v>
      </c>
      <c r="E555" s="407" t="s">
        <v>675</v>
      </c>
      <c r="F555" s="410">
        <v>10</v>
      </c>
      <c r="G555" s="410">
        <v>530</v>
      </c>
      <c r="H555" s="410">
        <v>1</v>
      </c>
      <c r="I555" s="410">
        <v>53</v>
      </c>
      <c r="J555" s="410">
        <v>12</v>
      </c>
      <c r="K555" s="410">
        <v>648</v>
      </c>
      <c r="L555" s="410">
        <v>1.2226415094339622</v>
      </c>
      <c r="M555" s="410">
        <v>54</v>
      </c>
      <c r="N555" s="410">
        <v>6</v>
      </c>
      <c r="O555" s="410">
        <v>348</v>
      </c>
      <c r="P555" s="479">
        <v>0.65660377358490563</v>
      </c>
      <c r="Q555" s="411">
        <v>58</v>
      </c>
    </row>
    <row r="556" spans="1:17" ht="14.4" customHeight="1" x14ac:dyDescent="0.3">
      <c r="A556" s="406" t="s">
        <v>788</v>
      </c>
      <c r="B556" s="407" t="s">
        <v>616</v>
      </c>
      <c r="C556" s="407" t="s">
        <v>617</v>
      </c>
      <c r="D556" s="407" t="s">
        <v>789</v>
      </c>
      <c r="E556" s="407" t="s">
        <v>790</v>
      </c>
      <c r="F556" s="410"/>
      <c r="G556" s="410"/>
      <c r="H556" s="410"/>
      <c r="I556" s="410"/>
      <c r="J556" s="410">
        <v>4</v>
      </c>
      <c r="K556" s="410">
        <v>37784</v>
      </c>
      <c r="L556" s="410"/>
      <c r="M556" s="410">
        <v>9446</v>
      </c>
      <c r="N556" s="410"/>
      <c r="O556" s="410"/>
      <c r="P556" s="479"/>
      <c r="Q556" s="411"/>
    </row>
    <row r="557" spans="1:17" ht="14.4" customHeight="1" x14ac:dyDescent="0.3">
      <c r="A557" s="406" t="s">
        <v>788</v>
      </c>
      <c r="B557" s="407" t="s">
        <v>616</v>
      </c>
      <c r="C557" s="407" t="s">
        <v>617</v>
      </c>
      <c r="D557" s="407" t="s">
        <v>678</v>
      </c>
      <c r="E557" s="407" t="s">
        <v>679</v>
      </c>
      <c r="F557" s="410">
        <v>10</v>
      </c>
      <c r="G557" s="410">
        <v>1650</v>
      </c>
      <c r="H557" s="410">
        <v>1</v>
      </c>
      <c r="I557" s="410">
        <v>165</v>
      </c>
      <c r="J557" s="410">
        <v>1</v>
      </c>
      <c r="K557" s="410">
        <v>169</v>
      </c>
      <c r="L557" s="410">
        <v>0.10242424242424242</v>
      </c>
      <c r="M557" s="410">
        <v>169</v>
      </c>
      <c r="N557" s="410">
        <v>2</v>
      </c>
      <c r="O557" s="410">
        <v>350</v>
      </c>
      <c r="P557" s="479">
        <v>0.21212121212121213</v>
      </c>
      <c r="Q557" s="411">
        <v>175</v>
      </c>
    </row>
    <row r="558" spans="1:17" ht="14.4" customHeight="1" x14ac:dyDescent="0.3">
      <c r="A558" s="406" t="s">
        <v>788</v>
      </c>
      <c r="B558" s="407" t="s">
        <v>616</v>
      </c>
      <c r="C558" s="407" t="s">
        <v>617</v>
      </c>
      <c r="D558" s="407" t="s">
        <v>680</v>
      </c>
      <c r="E558" s="407" t="s">
        <v>681</v>
      </c>
      <c r="F558" s="410">
        <v>8</v>
      </c>
      <c r="G558" s="410">
        <v>632</v>
      </c>
      <c r="H558" s="410">
        <v>1</v>
      </c>
      <c r="I558" s="410">
        <v>79</v>
      </c>
      <c r="J558" s="410">
        <v>2</v>
      </c>
      <c r="K558" s="410">
        <v>162</v>
      </c>
      <c r="L558" s="410">
        <v>0.25632911392405061</v>
      </c>
      <c r="M558" s="410">
        <v>81</v>
      </c>
      <c r="N558" s="410">
        <v>8</v>
      </c>
      <c r="O558" s="410">
        <v>680</v>
      </c>
      <c r="P558" s="479">
        <v>1.0759493670886076</v>
      </c>
      <c r="Q558" s="411">
        <v>85</v>
      </c>
    </row>
    <row r="559" spans="1:17" ht="14.4" customHeight="1" x14ac:dyDescent="0.3">
      <c r="A559" s="406" t="s">
        <v>788</v>
      </c>
      <c r="B559" s="407" t="s">
        <v>616</v>
      </c>
      <c r="C559" s="407" t="s">
        <v>617</v>
      </c>
      <c r="D559" s="407" t="s">
        <v>682</v>
      </c>
      <c r="E559" s="407" t="s">
        <v>683</v>
      </c>
      <c r="F559" s="410">
        <v>9</v>
      </c>
      <c r="G559" s="410">
        <v>1440</v>
      </c>
      <c r="H559" s="410">
        <v>1</v>
      </c>
      <c r="I559" s="410">
        <v>160</v>
      </c>
      <c r="J559" s="410">
        <v>12</v>
      </c>
      <c r="K559" s="410">
        <v>1956</v>
      </c>
      <c r="L559" s="410">
        <v>1.3583333333333334</v>
      </c>
      <c r="M559" s="410">
        <v>163</v>
      </c>
      <c r="N559" s="410">
        <v>11</v>
      </c>
      <c r="O559" s="410">
        <v>1859</v>
      </c>
      <c r="P559" s="479">
        <v>1.2909722222222222</v>
      </c>
      <c r="Q559" s="411">
        <v>169</v>
      </c>
    </row>
    <row r="560" spans="1:17" ht="14.4" customHeight="1" x14ac:dyDescent="0.3">
      <c r="A560" s="406" t="s">
        <v>788</v>
      </c>
      <c r="B560" s="407" t="s">
        <v>616</v>
      </c>
      <c r="C560" s="407" t="s">
        <v>617</v>
      </c>
      <c r="D560" s="407" t="s">
        <v>684</v>
      </c>
      <c r="E560" s="407" t="s">
        <v>685</v>
      </c>
      <c r="F560" s="410">
        <v>1</v>
      </c>
      <c r="G560" s="410">
        <v>27</v>
      </c>
      <c r="H560" s="410">
        <v>1</v>
      </c>
      <c r="I560" s="410">
        <v>27</v>
      </c>
      <c r="J560" s="410">
        <v>1</v>
      </c>
      <c r="K560" s="410">
        <v>28</v>
      </c>
      <c r="L560" s="410">
        <v>1.037037037037037</v>
      </c>
      <c r="M560" s="410">
        <v>28</v>
      </c>
      <c r="N560" s="410"/>
      <c r="O560" s="410"/>
      <c r="P560" s="479"/>
      <c r="Q560" s="411"/>
    </row>
    <row r="561" spans="1:17" ht="14.4" customHeight="1" x14ac:dyDescent="0.3">
      <c r="A561" s="406" t="s">
        <v>788</v>
      </c>
      <c r="B561" s="407" t="s">
        <v>616</v>
      </c>
      <c r="C561" s="407" t="s">
        <v>617</v>
      </c>
      <c r="D561" s="407" t="s">
        <v>686</v>
      </c>
      <c r="E561" s="407" t="s">
        <v>687</v>
      </c>
      <c r="F561" s="410"/>
      <c r="G561" s="410"/>
      <c r="H561" s="410"/>
      <c r="I561" s="410"/>
      <c r="J561" s="410">
        <v>16</v>
      </c>
      <c r="K561" s="410">
        <v>16128</v>
      </c>
      <c r="L561" s="410"/>
      <c r="M561" s="410">
        <v>1008</v>
      </c>
      <c r="N561" s="410"/>
      <c r="O561" s="410"/>
      <c r="P561" s="479"/>
      <c r="Q561" s="411"/>
    </row>
    <row r="562" spans="1:17" ht="14.4" customHeight="1" x14ac:dyDescent="0.3">
      <c r="A562" s="406" t="s">
        <v>788</v>
      </c>
      <c r="B562" s="407" t="s">
        <v>616</v>
      </c>
      <c r="C562" s="407" t="s">
        <v>617</v>
      </c>
      <c r="D562" s="407" t="s">
        <v>690</v>
      </c>
      <c r="E562" s="407" t="s">
        <v>691</v>
      </c>
      <c r="F562" s="410"/>
      <c r="G562" s="410"/>
      <c r="H562" s="410"/>
      <c r="I562" s="410"/>
      <c r="J562" s="410">
        <v>4</v>
      </c>
      <c r="K562" s="410">
        <v>9056</v>
      </c>
      <c r="L562" s="410"/>
      <c r="M562" s="410">
        <v>2264</v>
      </c>
      <c r="N562" s="410"/>
      <c r="O562" s="410"/>
      <c r="P562" s="479"/>
      <c r="Q562" s="411"/>
    </row>
    <row r="563" spans="1:17" ht="14.4" customHeight="1" x14ac:dyDescent="0.3">
      <c r="A563" s="406" t="s">
        <v>788</v>
      </c>
      <c r="B563" s="407" t="s">
        <v>616</v>
      </c>
      <c r="C563" s="407" t="s">
        <v>617</v>
      </c>
      <c r="D563" s="407" t="s">
        <v>692</v>
      </c>
      <c r="E563" s="407" t="s">
        <v>693</v>
      </c>
      <c r="F563" s="410">
        <v>3</v>
      </c>
      <c r="G563" s="410">
        <v>729</v>
      </c>
      <c r="H563" s="410">
        <v>1</v>
      </c>
      <c r="I563" s="410">
        <v>243</v>
      </c>
      <c r="J563" s="410"/>
      <c r="K563" s="410"/>
      <c r="L563" s="410"/>
      <c r="M563" s="410"/>
      <c r="N563" s="410">
        <v>2</v>
      </c>
      <c r="O563" s="410">
        <v>526</v>
      </c>
      <c r="P563" s="479">
        <v>0.7215363511659808</v>
      </c>
      <c r="Q563" s="411">
        <v>263</v>
      </c>
    </row>
    <row r="564" spans="1:17" ht="14.4" customHeight="1" x14ac:dyDescent="0.3">
      <c r="A564" s="406" t="s">
        <v>788</v>
      </c>
      <c r="B564" s="407" t="s">
        <v>616</v>
      </c>
      <c r="C564" s="407" t="s">
        <v>617</v>
      </c>
      <c r="D564" s="407" t="s">
        <v>694</v>
      </c>
      <c r="E564" s="407" t="s">
        <v>695</v>
      </c>
      <c r="F564" s="410">
        <v>2</v>
      </c>
      <c r="G564" s="410">
        <v>3986</v>
      </c>
      <c r="H564" s="410">
        <v>1</v>
      </c>
      <c r="I564" s="410">
        <v>1993</v>
      </c>
      <c r="J564" s="410">
        <v>8</v>
      </c>
      <c r="K564" s="410">
        <v>16096</v>
      </c>
      <c r="L564" s="410">
        <v>4.0381334671349727</v>
      </c>
      <c r="M564" s="410">
        <v>2012</v>
      </c>
      <c r="N564" s="410">
        <v>5</v>
      </c>
      <c r="O564" s="410">
        <v>10650</v>
      </c>
      <c r="P564" s="479">
        <v>2.6718514801806323</v>
      </c>
      <c r="Q564" s="411">
        <v>2130</v>
      </c>
    </row>
    <row r="565" spans="1:17" ht="14.4" customHeight="1" x14ac:dyDescent="0.3">
      <c r="A565" s="406" t="s">
        <v>791</v>
      </c>
      <c r="B565" s="407" t="s">
        <v>616</v>
      </c>
      <c r="C565" s="407" t="s">
        <v>617</v>
      </c>
      <c r="D565" s="407" t="s">
        <v>764</v>
      </c>
      <c r="E565" s="407" t="s">
        <v>765</v>
      </c>
      <c r="F565" s="410"/>
      <c r="G565" s="410"/>
      <c r="H565" s="410"/>
      <c r="I565" s="410"/>
      <c r="J565" s="410"/>
      <c r="K565" s="410"/>
      <c r="L565" s="410"/>
      <c r="M565" s="410"/>
      <c r="N565" s="410">
        <v>1</v>
      </c>
      <c r="O565" s="410">
        <v>2226</v>
      </c>
      <c r="P565" s="479"/>
      <c r="Q565" s="411">
        <v>2226</v>
      </c>
    </row>
    <row r="566" spans="1:17" ht="14.4" customHeight="1" x14ac:dyDescent="0.3">
      <c r="A566" s="406" t="s">
        <v>791</v>
      </c>
      <c r="B566" s="407" t="s">
        <v>616</v>
      </c>
      <c r="C566" s="407" t="s">
        <v>617</v>
      </c>
      <c r="D566" s="407" t="s">
        <v>620</v>
      </c>
      <c r="E566" s="407" t="s">
        <v>621</v>
      </c>
      <c r="F566" s="410">
        <v>4</v>
      </c>
      <c r="G566" s="410">
        <v>212</v>
      </c>
      <c r="H566" s="410">
        <v>1</v>
      </c>
      <c r="I566" s="410">
        <v>53</v>
      </c>
      <c r="J566" s="410">
        <v>6</v>
      </c>
      <c r="K566" s="410">
        <v>324</v>
      </c>
      <c r="L566" s="410">
        <v>1.5283018867924529</v>
      </c>
      <c r="M566" s="410">
        <v>54</v>
      </c>
      <c r="N566" s="410">
        <v>28</v>
      </c>
      <c r="O566" s="410">
        <v>1624</v>
      </c>
      <c r="P566" s="479">
        <v>7.6603773584905657</v>
      </c>
      <c r="Q566" s="411">
        <v>58</v>
      </c>
    </row>
    <row r="567" spans="1:17" ht="14.4" customHeight="1" x14ac:dyDescent="0.3">
      <c r="A567" s="406" t="s">
        <v>791</v>
      </c>
      <c r="B567" s="407" t="s">
        <v>616</v>
      </c>
      <c r="C567" s="407" t="s">
        <v>617</v>
      </c>
      <c r="D567" s="407" t="s">
        <v>622</v>
      </c>
      <c r="E567" s="407" t="s">
        <v>623</v>
      </c>
      <c r="F567" s="410">
        <v>8</v>
      </c>
      <c r="G567" s="410">
        <v>968</v>
      </c>
      <c r="H567" s="410">
        <v>1</v>
      </c>
      <c r="I567" s="410">
        <v>121</v>
      </c>
      <c r="J567" s="410"/>
      <c r="K567" s="410"/>
      <c r="L567" s="410"/>
      <c r="M567" s="410"/>
      <c r="N567" s="410"/>
      <c r="O567" s="410"/>
      <c r="P567" s="479"/>
      <c r="Q567" s="411"/>
    </row>
    <row r="568" spans="1:17" ht="14.4" customHeight="1" x14ac:dyDescent="0.3">
      <c r="A568" s="406" t="s">
        <v>791</v>
      </c>
      <c r="B568" s="407" t="s">
        <v>616</v>
      </c>
      <c r="C568" s="407" t="s">
        <v>617</v>
      </c>
      <c r="D568" s="407" t="s">
        <v>630</v>
      </c>
      <c r="E568" s="407" t="s">
        <v>631</v>
      </c>
      <c r="F568" s="410">
        <v>2</v>
      </c>
      <c r="G568" s="410">
        <v>336</v>
      </c>
      <c r="H568" s="410">
        <v>1</v>
      </c>
      <c r="I568" s="410">
        <v>168</v>
      </c>
      <c r="J568" s="410"/>
      <c r="K568" s="410"/>
      <c r="L568" s="410"/>
      <c r="M568" s="410"/>
      <c r="N568" s="410"/>
      <c r="O568" s="410"/>
      <c r="P568" s="479"/>
      <c r="Q568" s="411"/>
    </row>
    <row r="569" spans="1:17" ht="14.4" customHeight="1" x14ac:dyDescent="0.3">
      <c r="A569" s="406" t="s">
        <v>791</v>
      </c>
      <c r="B569" s="407" t="s">
        <v>616</v>
      </c>
      <c r="C569" s="407" t="s">
        <v>617</v>
      </c>
      <c r="D569" s="407" t="s">
        <v>634</v>
      </c>
      <c r="E569" s="407" t="s">
        <v>635</v>
      </c>
      <c r="F569" s="410">
        <v>2</v>
      </c>
      <c r="G569" s="410">
        <v>632</v>
      </c>
      <c r="H569" s="410">
        <v>1</v>
      </c>
      <c r="I569" s="410">
        <v>316</v>
      </c>
      <c r="J569" s="410">
        <v>6</v>
      </c>
      <c r="K569" s="410">
        <v>1932</v>
      </c>
      <c r="L569" s="410">
        <v>3.0569620253164556</v>
      </c>
      <c r="M569" s="410">
        <v>322</v>
      </c>
      <c r="N569" s="410">
        <v>19</v>
      </c>
      <c r="O569" s="410">
        <v>6365</v>
      </c>
      <c r="P569" s="479">
        <v>10.07120253164557</v>
      </c>
      <c r="Q569" s="411">
        <v>335</v>
      </c>
    </row>
    <row r="570" spans="1:17" ht="14.4" customHeight="1" x14ac:dyDescent="0.3">
      <c r="A570" s="406" t="s">
        <v>791</v>
      </c>
      <c r="B570" s="407" t="s">
        <v>616</v>
      </c>
      <c r="C570" s="407" t="s">
        <v>617</v>
      </c>
      <c r="D570" s="407" t="s">
        <v>638</v>
      </c>
      <c r="E570" s="407" t="s">
        <v>639</v>
      </c>
      <c r="F570" s="410"/>
      <c r="G570" s="410"/>
      <c r="H570" s="410"/>
      <c r="I570" s="410"/>
      <c r="J570" s="410">
        <v>2</v>
      </c>
      <c r="K570" s="410">
        <v>682</v>
      </c>
      <c r="L570" s="410"/>
      <c r="M570" s="410">
        <v>341</v>
      </c>
      <c r="N570" s="410"/>
      <c r="O570" s="410"/>
      <c r="P570" s="479"/>
      <c r="Q570" s="411"/>
    </row>
    <row r="571" spans="1:17" ht="14.4" customHeight="1" x14ac:dyDescent="0.3">
      <c r="A571" s="406" t="s">
        <v>791</v>
      </c>
      <c r="B571" s="407" t="s">
        <v>616</v>
      </c>
      <c r="C571" s="407" t="s">
        <v>617</v>
      </c>
      <c r="D571" s="407" t="s">
        <v>656</v>
      </c>
      <c r="E571" s="407" t="s">
        <v>657</v>
      </c>
      <c r="F571" s="410">
        <v>5</v>
      </c>
      <c r="G571" s="410">
        <v>1405</v>
      </c>
      <c r="H571" s="410">
        <v>1</v>
      </c>
      <c r="I571" s="410">
        <v>281</v>
      </c>
      <c r="J571" s="410">
        <v>2</v>
      </c>
      <c r="K571" s="410">
        <v>570</v>
      </c>
      <c r="L571" s="410">
        <v>0.40569395017793597</v>
      </c>
      <c r="M571" s="410">
        <v>285</v>
      </c>
      <c r="N571" s="410">
        <v>14</v>
      </c>
      <c r="O571" s="410">
        <v>4256</v>
      </c>
      <c r="P571" s="479">
        <v>3.0291814946619215</v>
      </c>
      <c r="Q571" s="411">
        <v>304</v>
      </c>
    </row>
    <row r="572" spans="1:17" ht="14.4" customHeight="1" x14ac:dyDescent="0.3">
      <c r="A572" s="406" t="s">
        <v>791</v>
      </c>
      <c r="B572" s="407" t="s">
        <v>616</v>
      </c>
      <c r="C572" s="407" t="s">
        <v>617</v>
      </c>
      <c r="D572" s="407" t="s">
        <v>761</v>
      </c>
      <c r="E572" s="407" t="s">
        <v>762</v>
      </c>
      <c r="F572" s="410"/>
      <c r="G572" s="410"/>
      <c r="H572" s="410"/>
      <c r="I572" s="410"/>
      <c r="J572" s="410"/>
      <c r="K572" s="410"/>
      <c r="L572" s="410"/>
      <c r="M572" s="410"/>
      <c r="N572" s="410">
        <v>1</v>
      </c>
      <c r="O572" s="410">
        <v>3707</v>
      </c>
      <c r="P572" s="479"/>
      <c r="Q572" s="411">
        <v>3707</v>
      </c>
    </row>
    <row r="573" spans="1:17" ht="14.4" customHeight="1" x14ac:dyDescent="0.3">
      <c r="A573" s="406" t="s">
        <v>791</v>
      </c>
      <c r="B573" s="407" t="s">
        <v>616</v>
      </c>
      <c r="C573" s="407" t="s">
        <v>617</v>
      </c>
      <c r="D573" s="407" t="s">
        <v>658</v>
      </c>
      <c r="E573" s="407" t="s">
        <v>659</v>
      </c>
      <c r="F573" s="410">
        <v>3</v>
      </c>
      <c r="G573" s="410">
        <v>1368</v>
      </c>
      <c r="H573" s="410">
        <v>1</v>
      </c>
      <c r="I573" s="410">
        <v>456</v>
      </c>
      <c r="J573" s="410"/>
      <c r="K573" s="410"/>
      <c r="L573" s="410"/>
      <c r="M573" s="410"/>
      <c r="N573" s="410">
        <v>1</v>
      </c>
      <c r="O573" s="410">
        <v>494</v>
      </c>
      <c r="P573" s="479">
        <v>0.3611111111111111</v>
      </c>
      <c r="Q573" s="411">
        <v>494</v>
      </c>
    </row>
    <row r="574" spans="1:17" ht="14.4" customHeight="1" x14ac:dyDescent="0.3">
      <c r="A574" s="406" t="s">
        <v>791</v>
      </c>
      <c r="B574" s="407" t="s">
        <v>616</v>
      </c>
      <c r="C574" s="407" t="s">
        <v>617</v>
      </c>
      <c r="D574" s="407" t="s">
        <v>660</v>
      </c>
      <c r="E574" s="407" t="s">
        <v>661</v>
      </c>
      <c r="F574" s="410">
        <v>8</v>
      </c>
      <c r="G574" s="410">
        <v>2784</v>
      </c>
      <c r="H574" s="410">
        <v>1</v>
      </c>
      <c r="I574" s="410">
        <v>348</v>
      </c>
      <c r="J574" s="410">
        <v>3</v>
      </c>
      <c r="K574" s="410">
        <v>1068</v>
      </c>
      <c r="L574" s="410">
        <v>0.38362068965517243</v>
      </c>
      <c r="M574" s="410">
        <v>356</v>
      </c>
      <c r="N574" s="410">
        <v>15</v>
      </c>
      <c r="O574" s="410">
        <v>5550</v>
      </c>
      <c r="P574" s="479">
        <v>1.9935344827586208</v>
      </c>
      <c r="Q574" s="411">
        <v>370</v>
      </c>
    </row>
    <row r="575" spans="1:17" ht="14.4" customHeight="1" x14ac:dyDescent="0.3">
      <c r="A575" s="406" t="s">
        <v>791</v>
      </c>
      <c r="B575" s="407" t="s">
        <v>616</v>
      </c>
      <c r="C575" s="407" t="s">
        <v>617</v>
      </c>
      <c r="D575" s="407" t="s">
        <v>666</v>
      </c>
      <c r="E575" s="407" t="s">
        <v>667</v>
      </c>
      <c r="F575" s="410"/>
      <c r="G575" s="410"/>
      <c r="H575" s="410"/>
      <c r="I575" s="410"/>
      <c r="J575" s="410">
        <v>1</v>
      </c>
      <c r="K575" s="410">
        <v>117</v>
      </c>
      <c r="L575" s="410"/>
      <c r="M575" s="410">
        <v>117</v>
      </c>
      <c r="N575" s="410">
        <v>1</v>
      </c>
      <c r="O575" s="410">
        <v>125</v>
      </c>
      <c r="P575" s="479"/>
      <c r="Q575" s="411">
        <v>125</v>
      </c>
    </row>
    <row r="576" spans="1:17" ht="14.4" customHeight="1" x14ac:dyDescent="0.3">
      <c r="A576" s="406" t="s">
        <v>791</v>
      </c>
      <c r="B576" s="407" t="s">
        <v>616</v>
      </c>
      <c r="C576" s="407" t="s">
        <v>617</v>
      </c>
      <c r="D576" s="407" t="s">
        <v>672</v>
      </c>
      <c r="E576" s="407" t="s">
        <v>673</v>
      </c>
      <c r="F576" s="410"/>
      <c r="G576" s="410"/>
      <c r="H576" s="410"/>
      <c r="I576" s="410"/>
      <c r="J576" s="410">
        <v>2</v>
      </c>
      <c r="K576" s="410">
        <v>874</v>
      </c>
      <c r="L576" s="410"/>
      <c r="M576" s="410">
        <v>437</v>
      </c>
      <c r="N576" s="410">
        <v>7</v>
      </c>
      <c r="O576" s="410">
        <v>3192</v>
      </c>
      <c r="P576" s="479"/>
      <c r="Q576" s="411">
        <v>456</v>
      </c>
    </row>
    <row r="577" spans="1:17" ht="14.4" customHeight="1" x14ac:dyDescent="0.3">
      <c r="A577" s="406" t="s">
        <v>791</v>
      </c>
      <c r="B577" s="407" t="s">
        <v>616</v>
      </c>
      <c r="C577" s="407" t="s">
        <v>617</v>
      </c>
      <c r="D577" s="407" t="s">
        <v>674</v>
      </c>
      <c r="E577" s="407" t="s">
        <v>675</v>
      </c>
      <c r="F577" s="410">
        <v>4</v>
      </c>
      <c r="G577" s="410">
        <v>212</v>
      </c>
      <c r="H577" s="410">
        <v>1</v>
      </c>
      <c r="I577" s="410">
        <v>53</v>
      </c>
      <c r="J577" s="410"/>
      <c r="K577" s="410"/>
      <c r="L577" s="410"/>
      <c r="M577" s="410"/>
      <c r="N577" s="410">
        <v>6</v>
      </c>
      <c r="O577" s="410">
        <v>348</v>
      </c>
      <c r="P577" s="479">
        <v>1.6415094339622642</v>
      </c>
      <c r="Q577" s="411">
        <v>58</v>
      </c>
    </row>
    <row r="578" spans="1:17" ht="14.4" customHeight="1" x14ac:dyDescent="0.3">
      <c r="A578" s="406" t="s">
        <v>791</v>
      </c>
      <c r="B578" s="407" t="s">
        <v>616</v>
      </c>
      <c r="C578" s="407" t="s">
        <v>617</v>
      </c>
      <c r="D578" s="407" t="s">
        <v>678</v>
      </c>
      <c r="E578" s="407" t="s">
        <v>679</v>
      </c>
      <c r="F578" s="410">
        <v>10</v>
      </c>
      <c r="G578" s="410">
        <v>1650</v>
      </c>
      <c r="H578" s="410">
        <v>1</v>
      </c>
      <c r="I578" s="410">
        <v>165</v>
      </c>
      <c r="J578" s="410">
        <v>2</v>
      </c>
      <c r="K578" s="410">
        <v>338</v>
      </c>
      <c r="L578" s="410">
        <v>0.20484848484848484</v>
      </c>
      <c r="M578" s="410">
        <v>169</v>
      </c>
      <c r="N578" s="410">
        <v>33</v>
      </c>
      <c r="O578" s="410">
        <v>5775</v>
      </c>
      <c r="P578" s="479">
        <v>3.5</v>
      </c>
      <c r="Q578" s="411">
        <v>175</v>
      </c>
    </row>
    <row r="579" spans="1:17" ht="14.4" customHeight="1" x14ac:dyDescent="0.3">
      <c r="A579" s="406" t="s">
        <v>791</v>
      </c>
      <c r="B579" s="407" t="s">
        <v>616</v>
      </c>
      <c r="C579" s="407" t="s">
        <v>617</v>
      </c>
      <c r="D579" s="407" t="s">
        <v>682</v>
      </c>
      <c r="E579" s="407" t="s">
        <v>683</v>
      </c>
      <c r="F579" s="410">
        <v>1</v>
      </c>
      <c r="G579" s="410">
        <v>160</v>
      </c>
      <c r="H579" s="410">
        <v>1</v>
      </c>
      <c r="I579" s="410">
        <v>160</v>
      </c>
      <c r="J579" s="410"/>
      <c r="K579" s="410"/>
      <c r="L579" s="410"/>
      <c r="M579" s="410"/>
      <c r="N579" s="410"/>
      <c r="O579" s="410"/>
      <c r="P579" s="479"/>
      <c r="Q579" s="411"/>
    </row>
    <row r="580" spans="1:17" ht="14.4" customHeight="1" x14ac:dyDescent="0.3">
      <c r="A580" s="406" t="s">
        <v>791</v>
      </c>
      <c r="B580" s="407" t="s">
        <v>616</v>
      </c>
      <c r="C580" s="407" t="s">
        <v>617</v>
      </c>
      <c r="D580" s="407" t="s">
        <v>696</v>
      </c>
      <c r="E580" s="407" t="s">
        <v>697</v>
      </c>
      <c r="F580" s="410"/>
      <c r="G580" s="410"/>
      <c r="H580" s="410"/>
      <c r="I580" s="410"/>
      <c r="J580" s="410"/>
      <c r="K580" s="410"/>
      <c r="L580" s="410"/>
      <c r="M580" s="410"/>
      <c r="N580" s="410">
        <v>1</v>
      </c>
      <c r="O580" s="410">
        <v>423</v>
      </c>
      <c r="P580" s="479"/>
      <c r="Q580" s="411">
        <v>423</v>
      </c>
    </row>
    <row r="581" spans="1:17" ht="14.4" customHeight="1" x14ac:dyDescent="0.3">
      <c r="A581" s="406" t="s">
        <v>792</v>
      </c>
      <c r="B581" s="407" t="s">
        <v>616</v>
      </c>
      <c r="C581" s="407" t="s">
        <v>617</v>
      </c>
      <c r="D581" s="407" t="s">
        <v>620</v>
      </c>
      <c r="E581" s="407" t="s">
        <v>621</v>
      </c>
      <c r="F581" s="410">
        <v>138</v>
      </c>
      <c r="G581" s="410">
        <v>7314</v>
      </c>
      <c r="H581" s="410">
        <v>1</v>
      </c>
      <c r="I581" s="410">
        <v>53</v>
      </c>
      <c r="J581" s="410">
        <v>94</v>
      </c>
      <c r="K581" s="410">
        <v>5076</v>
      </c>
      <c r="L581" s="410">
        <v>0.69401148482362596</v>
      </c>
      <c r="M581" s="410">
        <v>54</v>
      </c>
      <c r="N581" s="410">
        <v>136</v>
      </c>
      <c r="O581" s="410">
        <v>7888</v>
      </c>
      <c r="P581" s="479">
        <v>1.0784796281104732</v>
      </c>
      <c r="Q581" s="411">
        <v>58</v>
      </c>
    </row>
    <row r="582" spans="1:17" ht="14.4" customHeight="1" x14ac:dyDescent="0.3">
      <c r="A582" s="406" t="s">
        <v>792</v>
      </c>
      <c r="B582" s="407" t="s">
        <v>616</v>
      </c>
      <c r="C582" s="407" t="s">
        <v>617</v>
      </c>
      <c r="D582" s="407" t="s">
        <v>622</v>
      </c>
      <c r="E582" s="407" t="s">
        <v>623</v>
      </c>
      <c r="F582" s="410">
        <v>210</v>
      </c>
      <c r="G582" s="410">
        <v>25410</v>
      </c>
      <c r="H582" s="410">
        <v>1</v>
      </c>
      <c r="I582" s="410">
        <v>121</v>
      </c>
      <c r="J582" s="410">
        <v>164</v>
      </c>
      <c r="K582" s="410">
        <v>20172</v>
      </c>
      <c r="L582" s="410">
        <v>0.79386068476977567</v>
      </c>
      <c r="M582" s="410">
        <v>123</v>
      </c>
      <c r="N582" s="410">
        <v>171</v>
      </c>
      <c r="O582" s="410">
        <v>22401</v>
      </c>
      <c r="P582" s="479">
        <v>0.88158205430932701</v>
      </c>
      <c r="Q582" s="411">
        <v>131</v>
      </c>
    </row>
    <row r="583" spans="1:17" ht="14.4" customHeight="1" x14ac:dyDescent="0.3">
      <c r="A583" s="406" t="s">
        <v>792</v>
      </c>
      <c r="B583" s="407" t="s">
        <v>616</v>
      </c>
      <c r="C583" s="407" t="s">
        <v>617</v>
      </c>
      <c r="D583" s="407" t="s">
        <v>624</v>
      </c>
      <c r="E583" s="407" t="s">
        <v>625</v>
      </c>
      <c r="F583" s="410">
        <v>18</v>
      </c>
      <c r="G583" s="410">
        <v>3132</v>
      </c>
      <c r="H583" s="410">
        <v>1</v>
      </c>
      <c r="I583" s="410">
        <v>174</v>
      </c>
      <c r="J583" s="410">
        <v>5</v>
      </c>
      <c r="K583" s="410">
        <v>885</v>
      </c>
      <c r="L583" s="410">
        <v>0.28256704980842912</v>
      </c>
      <c r="M583" s="410">
        <v>177</v>
      </c>
      <c r="N583" s="410">
        <v>18</v>
      </c>
      <c r="O583" s="410">
        <v>3402</v>
      </c>
      <c r="P583" s="479">
        <v>1.0862068965517242</v>
      </c>
      <c r="Q583" s="411">
        <v>189</v>
      </c>
    </row>
    <row r="584" spans="1:17" ht="14.4" customHeight="1" x14ac:dyDescent="0.3">
      <c r="A584" s="406" t="s">
        <v>792</v>
      </c>
      <c r="B584" s="407" t="s">
        <v>616</v>
      </c>
      <c r="C584" s="407" t="s">
        <v>617</v>
      </c>
      <c r="D584" s="407" t="s">
        <v>628</v>
      </c>
      <c r="E584" s="407" t="s">
        <v>629</v>
      </c>
      <c r="F584" s="410">
        <v>32</v>
      </c>
      <c r="G584" s="410">
        <v>12160</v>
      </c>
      <c r="H584" s="410">
        <v>1</v>
      </c>
      <c r="I584" s="410">
        <v>380</v>
      </c>
      <c r="J584" s="410">
        <v>22</v>
      </c>
      <c r="K584" s="410">
        <v>8448</v>
      </c>
      <c r="L584" s="410">
        <v>0.69473684210526321</v>
      </c>
      <c r="M584" s="410">
        <v>384</v>
      </c>
      <c r="N584" s="410">
        <v>28</v>
      </c>
      <c r="O584" s="410">
        <v>11396</v>
      </c>
      <c r="P584" s="479">
        <v>0.93717105263157896</v>
      </c>
      <c r="Q584" s="411">
        <v>407</v>
      </c>
    </row>
    <row r="585" spans="1:17" ht="14.4" customHeight="1" x14ac:dyDescent="0.3">
      <c r="A585" s="406" t="s">
        <v>792</v>
      </c>
      <c r="B585" s="407" t="s">
        <v>616</v>
      </c>
      <c r="C585" s="407" t="s">
        <v>617</v>
      </c>
      <c r="D585" s="407" t="s">
        <v>630</v>
      </c>
      <c r="E585" s="407" t="s">
        <v>631</v>
      </c>
      <c r="F585" s="410">
        <v>3</v>
      </c>
      <c r="G585" s="410">
        <v>504</v>
      </c>
      <c r="H585" s="410">
        <v>1</v>
      </c>
      <c r="I585" s="410">
        <v>168</v>
      </c>
      <c r="J585" s="410">
        <v>15</v>
      </c>
      <c r="K585" s="410">
        <v>2580</v>
      </c>
      <c r="L585" s="410">
        <v>5.1190476190476186</v>
      </c>
      <c r="M585" s="410">
        <v>172</v>
      </c>
      <c r="N585" s="410">
        <v>5</v>
      </c>
      <c r="O585" s="410">
        <v>895</v>
      </c>
      <c r="P585" s="479">
        <v>1.7757936507936507</v>
      </c>
      <c r="Q585" s="411">
        <v>179</v>
      </c>
    </row>
    <row r="586" spans="1:17" ht="14.4" customHeight="1" x14ac:dyDescent="0.3">
      <c r="A586" s="406" t="s">
        <v>792</v>
      </c>
      <c r="B586" s="407" t="s">
        <v>616</v>
      </c>
      <c r="C586" s="407" t="s">
        <v>617</v>
      </c>
      <c r="D586" s="407" t="s">
        <v>634</v>
      </c>
      <c r="E586" s="407" t="s">
        <v>635</v>
      </c>
      <c r="F586" s="410">
        <v>3</v>
      </c>
      <c r="G586" s="410">
        <v>948</v>
      </c>
      <c r="H586" s="410">
        <v>1</v>
      </c>
      <c r="I586" s="410">
        <v>316</v>
      </c>
      <c r="J586" s="410">
        <v>9</v>
      </c>
      <c r="K586" s="410">
        <v>2898</v>
      </c>
      <c r="L586" s="410">
        <v>3.0569620253164556</v>
      </c>
      <c r="M586" s="410">
        <v>322</v>
      </c>
      <c r="N586" s="410"/>
      <c r="O586" s="410"/>
      <c r="P586" s="479"/>
      <c r="Q586" s="411"/>
    </row>
    <row r="587" spans="1:17" ht="14.4" customHeight="1" x14ac:dyDescent="0.3">
      <c r="A587" s="406" t="s">
        <v>792</v>
      </c>
      <c r="B587" s="407" t="s">
        <v>616</v>
      </c>
      <c r="C587" s="407" t="s">
        <v>617</v>
      </c>
      <c r="D587" s="407" t="s">
        <v>638</v>
      </c>
      <c r="E587" s="407" t="s">
        <v>639</v>
      </c>
      <c r="F587" s="410">
        <v>68</v>
      </c>
      <c r="G587" s="410">
        <v>22984</v>
      </c>
      <c r="H587" s="410">
        <v>1</v>
      </c>
      <c r="I587" s="410">
        <v>338</v>
      </c>
      <c r="J587" s="410">
        <v>57</v>
      </c>
      <c r="K587" s="410">
        <v>19437</v>
      </c>
      <c r="L587" s="410">
        <v>0.8456752523494605</v>
      </c>
      <c r="M587" s="410">
        <v>341</v>
      </c>
      <c r="N587" s="410">
        <v>88</v>
      </c>
      <c r="O587" s="410">
        <v>30712</v>
      </c>
      <c r="P587" s="479">
        <v>1.3362339018447615</v>
      </c>
      <c r="Q587" s="411">
        <v>349</v>
      </c>
    </row>
    <row r="588" spans="1:17" ht="14.4" customHeight="1" x14ac:dyDescent="0.3">
      <c r="A588" s="406" t="s">
        <v>792</v>
      </c>
      <c r="B588" s="407" t="s">
        <v>616</v>
      </c>
      <c r="C588" s="407" t="s">
        <v>617</v>
      </c>
      <c r="D588" s="407" t="s">
        <v>753</v>
      </c>
      <c r="E588" s="407" t="s">
        <v>754</v>
      </c>
      <c r="F588" s="410">
        <v>14</v>
      </c>
      <c r="G588" s="410">
        <v>1512</v>
      </c>
      <c r="H588" s="410">
        <v>1</v>
      </c>
      <c r="I588" s="410">
        <v>108</v>
      </c>
      <c r="J588" s="410">
        <v>11</v>
      </c>
      <c r="K588" s="410">
        <v>1199</v>
      </c>
      <c r="L588" s="410">
        <v>0.79298941798941802</v>
      </c>
      <c r="M588" s="410">
        <v>109</v>
      </c>
      <c r="N588" s="410">
        <v>8</v>
      </c>
      <c r="O588" s="410">
        <v>936</v>
      </c>
      <c r="P588" s="479">
        <v>0.61904761904761907</v>
      </c>
      <c r="Q588" s="411">
        <v>117</v>
      </c>
    </row>
    <row r="589" spans="1:17" ht="14.4" customHeight="1" x14ac:dyDescent="0.3">
      <c r="A589" s="406" t="s">
        <v>792</v>
      </c>
      <c r="B589" s="407" t="s">
        <v>616</v>
      </c>
      <c r="C589" s="407" t="s">
        <v>617</v>
      </c>
      <c r="D589" s="407" t="s">
        <v>648</v>
      </c>
      <c r="E589" s="407" t="s">
        <v>649</v>
      </c>
      <c r="F589" s="410">
        <v>10</v>
      </c>
      <c r="G589" s="410">
        <v>370</v>
      </c>
      <c r="H589" s="410">
        <v>1</v>
      </c>
      <c r="I589" s="410">
        <v>37</v>
      </c>
      <c r="J589" s="410">
        <v>9</v>
      </c>
      <c r="K589" s="410">
        <v>333</v>
      </c>
      <c r="L589" s="410">
        <v>0.9</v>
      </c>
      <c r="M589" s="410">
        <v>37</v>
      </c>
      <c r="N589" s="410">
        <v>6</v>
      </c>
      <c r="O589" s="410">
        <v>228</v>
      </c>
      <c r="P589" s="479">
        <v>0.61621621621621625</v>
      </c>
      <c r="Q589" s="411">
        <v>38</v>
      </c>
    </row>
    <row r="590" spans="1:17" ht="14.4" customHeight="1" x14ac:dyDescent="0.3">
      <c r="A590" s="406" t="s">
        <v>792</v>
      </c>
      <c r="B590" s="407" t="s">
        <v>616</v>
      </c>
      <c r="C590" s="407" t="s">
        <v>617</v>
      </c>
      <c r="D590" s="407" t="s">
        <v>656</v>
      </c>
      <c r="E590" s="407" t="s">
        <v>657</v>
      </c>
      <c r="F590" s="410">
        <v>99</v>
      </c>
      <c r="G590" s="410">
        <v>27819</v>
      </c>
      <c r="H590" s="410">
        <v>1</v>
      </c>
      <c r="I590" s="410">
        <v>281</v>
      </c>
      <c r="J590" s="410">
        <v>74</v>
      </c>
      <c r="K590" s="410">
        <v>21090</v>
      </c>
      <c r="L590" s="410">
        <v>0.75811495740321366</v>
      </c>
      <c r="M590" s="410">
        <v>285</v>
      </c>
      <c r="N590" s="410">
        <v>114</v>
      </c>
      <c r="O590" s="410">
        <v>34656</v>
      </c>
      <c r="P590" s="479">
        <v>1.24576728135447</v>
      </c>
      <c r="Q590" s="411">
        <v>304</v>
      </c>
    </row>
    <row r="591" spans="1:17" ht="14.4" customHeight="1" x14ac:dyDescent="0.3">
      <c r="A591" s="406" t="s">
        <v>792</v>
      </c>
      <c r="B591" s="407" t="s">
        <v>616</v>
      </c>
      <c r="C591" s="407" t="s">
        <v>617</v>
      </c>
      <c r="D591" s="407" t="s">
        <v>761</v>
      </c>
      <c r="E591" s="407" t="s">
        <v>762</v>
      </c>
      <c r="F591" s="410"/>
      <c r="G591" s="410"/>
      <c r="H591" s="410"/>
      <c r="I591" s="410"/>
      <c r="J591" s="410">
        <v>1</v>
      </c>
      <c r="K591" s="410">
        <v>3505</v>
      </c>
      <c r="L591" s="410"/>
      <c r="M591" s="410">
        <v>3505</v>
      </c>
      <c r="N591" s="410"/>
      <c r="O591" s="410"/>
      <c r="P591" s="479"/>
      <c r="Q591" s="411"/>
    </row>
    <row r="592" spans="1:17" ht="14.4" customHeight="1" x14ac:dyDescent="0.3">
      <c r="A592" s="406" t="s">
        <v>792</v>
      </c>
      <c r="B592" s="407" t="s">
        <v>616</v>
      </c>
      <c r="C592" s="407" t="s">
        <v>617</v>
      </c>
      <c r="D592" s="407" t="s">
        <v>658</v>
      </c>
      <c r="E592" s="407" t="s">
        <v>659</v>
      </c>
      <c r="F592" s="410">
        <v>83</v>
      </c>
      <c r="G592" s="410">
        <v>37848</v>
      </c>
      <c r="H592" s="410">
        <v>1</v>
      </c>
      <c r="I592" s="410">
        <v>456</v>
      </c>
      <c r="J592" s="410">
        <v>48</v>
      </c>
      <c r="K592" s="410">
        <v>22176</v>
      </c>
      <c r="L592" s="410">
        <v>0.58592263792010146</v>
      </c>
      <c r="M592" s="410">
        <v>462</v>
      </c>
      <c r="N592" s="410">
        <v>53</v>
      </c>
      <c r="O592" s="410">
        <v>26182</v>
      </c>
      <c r="P592" s="479">
        <v>0.69176706827309242</v>
      </c>
      <c r="Q592" s="411">
        <v>494</v>
      </c>
    </row>
    <row r="593" spans="1:17" ht="14.4" customHeight="1" x14ac:dyDescent="0.3">
      <c r="A593" s="406" t="s">
        <v>792</v>
      </c>
      <c r="B593" s="407" t="s">
        <v>616</v>
      </c>
      <c r="C593" s="407" t="s">
        <v>617</v>
      </c>
      <c r="D593" s="407" t="s">
        <v>660</v>
      </c>
      <c r="E593" s="407" t="s">
        <v>661</v>
      </c>
      <c r="F593" s="410">
        <v>160</v>
      </c>
      <c r="G593" s="410">
        <v>55680</v>
      </c>
      <c r="H593" s="410">
        <v>1</v>
      </c>
      <c r="I593" s="410">
        <v>348</v>
      </c>
      <c r="J593" s="410">
        <v>105</v>
      </c>
      <c r="K593" s="410">
        <v>37380</v>
      </c>
      <c r="L593" s="410">
        <v>0.67133620689655171</v>
      </c>
      <c r="M593" s="410">
        <v>356</v>
      </c>
      <c r="N593" s="410">
        <v>140</v>
      </c>
      <c r="O593" s="410">
        <v>51800</v>
      </c>
      <c r="P593" s="479">
        <v>0.93031609195402298</v>
      </c>
      <c r="Q593" s="411">
        <v>370</v>
      </c>
    </row>
    <row r="594" spans="1:17" ht="14.4" customHeight="1" x14ac:dyDescent="0.3">
      <c r="A594" s="406" t="s">
        <v>792</v>
      </c>
      <c r="B594" s="407" t="s">
        <v>616</v>
      </c>
      <c r="C594" s="407" t="s">
        <v>617</v>
      </c>
      <c r="D594" s="407" t="s">
        <v>664</v>
      </c>
      <c r="E594" s="407" t="s">
        <v>665</v>
      </c>
      <c r="F594" s="410"/>
      <c r="G594" s="410"/>
      <c r="H594" s="410"/>
      <c r="I594" s="410"/>
      <c r="J594" s="410">
        <v>2</v>
      </c>
      <c r="K594" s="410">
        <v>210</v>
      </c>
      <c r="L594" s="410"/>
      <c r="M594" s="410">
        <v>105</v>
      </c>
      <c r="N594" s="410"/>
      <c r="O594" s="410"/>
      <c r="P594" s="479"/>
      <c r="Q594" s="411"/>
    </row>
    <row r="595" spans="1:17" ht="14.4" customHeight="1" x14ac:dyDescent="0.3">
      <c r="A595" s="406" t="s">
        <v>792</v>
      </c>
      <c r="B595" s="407" t="s">
        <v>616</v>
      </c>
      <c r="C595" s="407" t="s">
        <v>617</v>
      </c>
      <c r="D595" s="407" t="s">
        <v>666</v>
      </c>
      <c r="E595" s="407" t="s">
        <v>667</v>
      </c>
      <c r="F595" s="410">
        <v>4</v>
      </c>
      <c r="G595" s="410">
        <v>460</v>
      </c>
      <c r="H595" s="410">
        <v>1</v>
      </c>
      <c r="I595" s="410">
        <v>115</v>
      </c>
      <c r="J595" s="410">
        <v>5</v>
      </c>
      <c r="K595" s="410">
        <v>585</v>
      </c>
      <c r="L595" s="410">
        <v>1.2717391304347827</v>
      </c>
      <c r="M595" s="410">
        <v>117</v>
      </c>
      <c r="N595" s="410">
        <v>8</v>
      </c>
      <c r="O595" s="410">
        <v>1000</v>
      </c>
      <c r="P595" s="479">
        <v>2.1739130434782608</v>
      </c>
      <c r="Q595" s="411">
        <v>125</v>
      </c>
    </row>
    <row r="596" spans="1:17" ht="14.4" customHeight="1" x14ac:dyDescent="0.3">
      <c r="A596" s="406" t="s">
        <v>792</v>
      </c>
      <c r="B596" s="407" t="s">
        <v>616</v>
      </c>
      <c r="C596" s="407" t="s">
        <v>617</v>
      </c>
      <c r="D596" s="407" t="s">
        <v>668</v>
      </c>
      <c r="E596" s="407" t="s">
        <v>669</v>
      </c>
      <c r="F596" s="410">
        <v>14</v>
      </c>
      <c r="G596" s="410">
        <v>6398</v>
      </c>
      <c r="H596" s="410">
        <v>1</v>
      </c>
      <c r="I596" s="410">
        <v>457</v>
      </c>
      <c r="J596" s="410">
        <v>14</v>
      </c>
      <c r="K596" s="410">
        <v>6482</v>
      </c>
      <c r="L596" s="410">
        <v>1.013129102844639</v>
      </c>
      <c r="M596" s="410">
        <v>463</v>
      </c>
      <c r="N596" s="410">
        <v>8</v>
      </c>
      <c r="O596" s="410">
        <v>3960</v>
      </c>
      <c r="P596" s="479">
        <v>0.61894341981869339</v>
      </c>
      <c r="Q596" s="411">
        <v>495</v>
      </c>
    </row>
    <row r="597" spans="1:17" ht="14.4" customHeight="1" x14ac:dyDescent="0.3">
      <c r="A597" s="406" t="s">
        <v>792</v>
      </c>
      <c r="B597" s="407" t="s">
        <v>616</v>
      </c>
      <c r="C597" s="407" t="s">
        <v>617</v>
      </c>
      <c r="D597" s="407" t="s">
        <v>670</v>
      </c>
      <c r="E597" s="407" t="s">
        <v>671</v>
      </c>
      <c r="F597" s="410"/>
      <c r="G597" s="410"/>
      <c r="H597" s="410"/>
      <c r="I597" s="410"/>
      <c r="J597" s="410">
        <v>2</v>
      </c>
      <c r="K597" s="410">
        <v>2536</v>
      </c>
      <c r="L597" s="410"/>
      <c r="M597" s="410">
        <v>1268</v>
      </c>
      <c r="N597" s="410"/>
      <c r="O597" s="410"/>
      <c r="P597" s="479"/>
      <c r="Q597" s="411"/>
    </row>
    <row r="598" spans="1:17" ht="14.4" customHeight="1" x14ac:dyDescent="0.3">
      <c r="A598" s="406" t="s">
        <v>792</v>
      </c>
      <c r="B598" s="407" t="s">
        <v>616</v>
      </c>
      <c r="C598" s="407" t="s">
        <v>617</v>
      </c>
      <c r="D598" s="407" t="s">
        <v>672</v>
      </c>
      <c r="E598" s="407" t="s">
        <v>673</v>
      </c>
      <c r="F598" s="410"/>
      <c r="G598" s="410"/>
      <c r="H598" s="410"/>
      <c r="I598" s="410"/>
      <c r="J598" s="410">
        <v>3</v>
      </c>
      <c r="K598" s="410">
        <v>1311</v>
      </c>
      <c r="L598" s="410"/>
      <c r="M598" s="410">
        <v>437</v>
      </c>
      <c r="N598" s="410"/>
      <c r="O598" s="410"/>
      <c r="P598" s="479"/>
      <c r="Q598" s="411"/>
    </row>
    <row r="599" spans="1:17" ht="14.4" customHeight="1" x14ac:dyDescent="0.3">
      <c r="A599" s="406" t="s">
        <v>792</v>
      </c>
      <c r="B599" s="407" t="s">
        <v>616</v>
      </c>
      <c r="C599" s="407" t="s">
        <v>617</v>
      </c>
      <c r="D599" s="407" t="s">
        <v>674</v>
      </c>
      <c r="E599" s="407" t="s">
        <v>675</v>
      </c>
      <c r="F599" s="410">
        <v>8</v>
      </c>
      <c r="G599" s="410">
        <v>424</v>
      </c>
      <c r="H599" s="410">
        <v>1</v>
      </c>
      <c r="I599" s="410">
        <v>53</v>
      </c>
      <c r="J599" s="410"/>
      <c r="K599" s="410"/>
      <c r="L599" s="410"/>
      <c r="M599" s="410"/>
      <c r="N599" s="410">
        <v>10</v>
      </c>
      <c r="O599" s="410">
        <v>580</v>
      </c>
      <c r="P599" s="479">
        <v>1.3679245283018868</v>
      </c>
      <c r="Q599" s="411">
        <v>58</v>
      </c>
    </row>
    <row r="600" spans="1:17" ht="14.4" customHeight="1" x14ac:dyDescent="0.3">
      <c r="A600" s="406" t="s">
        <v>792</v>
      </c>
      <c r="B600" s="407" t="s">
        <v>616</v>
      </c>
      <c r="C600" s="407" t="s">
        <v>617</v>
      </c>
      <c r="D600" s="407" t="s">
        <v>678</v>
      </c>
      <c r="E600" s="407" t="s">
        <v>679</v>
      </c>
      <c r="F600" s="410">
        <v>958</v>
      </c>
      <c r="G600" s="410">
        <v>158070</v>
      </c>
      <c r="H600" s="410">
        <v>1</v>
      </c>
      <c r="I600" s="410">
        <v>165</v>
      </c>
      <c r="J600" s="410">
        <v>572</v>
      </c>
      <c r="K600" s="410">
        <v>96668</v>
      </c>
      <c r="L600" s="410">
        <v>0.61155184411969377</v>
      </c>
      <c r="M600" s="410">
        <v>169</v>
      </c>
      <c r="N600" s="410">
        <v>727</v>
      </c>
      <c r="O600" s="410">
        <v>127225</v>
      </c>
      <c r="P600" s="479">
        <v>0.80486493325741759</v>
      </c>
      <c r="Q600" s="411">
        <v>175</v>
      </c>
    </row>
    <row r="601" spans="1:17" ht="14.4" customHeight="1" x14ac:dyDescent="0.3">
      <c r="A601" s="406" t="s">
        <v>792</v>
      </c>
      <c r="B601" s="407" t="s">
        <v>616</v>
      </c>
      <c r="C601" s="407" t="s">
        <v>617</v>
      </c>
      <c r="D601" s="407" t="s">
        <v>680</v>
      </c>
      <c r="E601" s="407" t="s">
        <v>681</v>
      </c>
      <c r="F601" s="410"/>
      <c r="G601" s="410"/>
      <c r="H601" s="410"/>
      <c r="I601" s="410"/>
      <c r="J601" s="410">
        <v>9</v>
      </c>
      <c r="K601" s="410">
        <v>729</v>
      </c>
      <c r="L601" s="410"/>
      <c r="M601" s="410">
        <v>81</v>
      </c>
      <c r="N601" s="410"/>
      <c r="O601" s="410"/>
      <c r="P601" s="479"/>
      <c r="Q601" s="411"/>
    </row>
    <row r="602" spans="1:17" ht="14.4" customHeight="1" x14ac:dyDescent="0.3">
      <c r="A602" s="406" t="s">
        <v>792</v>
      </c>
      <c r="B602" s="407" t="s">
        <v>616</v>
      </c>
      <c r="C602" s="407" t="s">
        <v>617</v>
      </c>
      <c r="D602" s="407" t="s">
        <v>682</v>
      </c>
      <c r="E602" s="407" t="s">
        <v>683</v>
      </c>
      <c r="F602" s="410">
        <v>1</v>
      </c>
      <c r="G602" s="410">
        <v>160</v>
      </c>
      <c r="H602" s="410">
        <v>1</v>
      </c>
      <c r="I602" s="410">
        <v>160</v>
      </c>
      <c r="J602" s="410"/>
      <c r="K602" s="410"/>
      <c r="L602" s="410"/>
      <c r="M602" s="410"/>
      <c r="N602" s="410"/>
      <c r="O602" s="410"/>
      <c r="P602" s="479"/>
      <c r="Q602" s="411"/>
    </row>
    <row r="603" spans="1:17" ht="14.4" customHeight="1" x14ac:dyDescent="0.3">
      <c r="A603" s="406" t="s">
        <v>792</v>
      </c>
      <c r="B603" s="407" t="s">
        <v>616</v>
      </c>
      <c r="C603" s="407" t="s">
        <v>617</v>
      </c>
      <c r="D603" s="407" t="s">
        <v>686</v>
      </c>
      <c r="E603" s="407" t="s">
        <v>687</v>
      </c>
      <c r="F603" s="410"/>
      <c r="G603" s="410"/>
      <c r="H603" s="410"/>
      <c r="I603" s="410"/>
      <c r="J603" s="410">
        <v>2</v>
      </c>
      <c r="K603" s="410">
        <v>2016</v>
      </c>
      <c r="L603" s="410"/>
      <c r="M603" s="410">
        <v>1008</v>
      </c>
      <c r="N603" s="410"/>
      <c r="O603" s="410"/>
      <c r="P603" s="479"/>
      <c r="Q603" s="411"/>
    </row>
    <row r="604" spans="1:17" ht="14.4" customHeight="1" x14ac:dyDescent="0.3">
      <c r="A604" s="406" t="s">
        <v>792</v>
      </c>
      <c r="B604" s="407" t="s">
        <v>616</v>
      </c>
      <c r="C604" s="407" t="s">
        <v>617</v>
      </c>
      <c r="D604" s="407" t="s">
        <v>688</v>
      </c>
      <c r="E604" s="407" t="s">
        <v>689</v>
      </c>
      <c r="F604" s="410"/>
      <c r="G604" s="410"/>
      <c r="H604" s="410"/>
      <c r="I604" s="410"/>
      <c r="J604" s="410">
        <v>1</v>
      </c>
      <c r="K604" s="410">
        <v>170</v>
      </c>
      <c r="L604" s="410"/>
      <c r="M604" s="410">
        <v>170</v>
      </c>
      <c r="N604" s="410"/>
      <c r="O604" s="410"/>
      <c r="P604" s="479"/>
      <c r="Q604" s="411"/>
    </row>
    <row r="605" spans="1:17" ht="14.4" customHeight="1" x14ac:dyDescent="0.3">
      <c r="A605" s="406" t="s">
        <v>792</v>
      </c>
      <c r="B605" s="407" t="s">
        <v>616</v>
      </c>
      <c r="C605" s="407" t="s">
        <v>617</v>
      </c>
      <c r="D605" s="407" t="s">
        <v>690</v>
      </c>
      <c r="E605" s="407" t="s">
        <v>691</v>
      </c>
      <c r="F605" s="410"/>
      <c r="G605" s="410"/>
      <c r="H605" s="410"/>
      <c r="I605" s="410"/>
      <c r="J605" s="410">
        <v>4</v>
      </c>
      <c r="K605" s="410">
        <v>9056</v>
      </c>
      <c r="L605" s="410"/>
      <c r="M605" s="410">
        <v>2264</v>
      </c>
      <c r="N605" s="410"/>
      <c r="O605" s="410"/>
      <c r="P605" s="479"/>
      <c r="Q605" s="411"/>
    </row>
    <row r="606" spans="1:17" ht="14.4" customHeight="1" x14ac:dyDescent="0.3">
      <c r="A606" s="406" t="s">
        <v>792</v>
      </c>
      <c r="B606" s="407" t="s">
        <v>616</v>
      </c>
      <c r="C606" s="407" t="s">
        <v>617</v>
      </c>
      <c r="D606" s="407" t="s">
        <v>694</v>
      </c>
      <c r="E606" s="407" t="s">
        <v>695</v>
      </c>
      <c r="F606" s="410"/>
      <c r="G606" s="410"/>
      <c r="H606" s="410"/>
      <c r="I606" s="410"/>
      <c r="J606" s="410">
        <v>1</v>
      </c>
      <c r="K606" s="410">
        <v>2012</v>
      </c>
      <c r="L606" s="410"/>
      <c r="M606" s="410">
        <v>2012</v>
      </c>
      <c r="N606" s="410"/>
      <c r="O606" s="410"/>
      <c r="P606" s="479"/>
      <c r="Q606" s="411"/>
    </row>
    <row r="607" spans="1:17" ht="14.4" customHeight="1" x14ac:dyDescent="0.3">
      <c r="A607" s="406" t="s">
        <v>792</v>
      </c>
      <c r="B607" s="407" t="s">
        <v>616</v>
      </c>
      <c r="C607" s="407" t="s">
        <v>617</v>
      </c>
      <c r="D607" s="407" t="s">
        <v>757</v>
      </c>
      <c r="E607" s="407" t="s">
        <v>758</v>
      </c>
      <c r="F607" s="410">
        <v>17</v>
      </c>
      <c r="G607" s="410">
        <v>3791</v>
      </c>
      <c r="H607" s="410">
        <v>1</v>
      </c>
      <c r="I607" s="410">
        <v>223</v>
      </c>
      <c r="J607" s="410">
        <v>15</v>
      </c>
      <c r="K607" s="410">
        <v>3390</v>
      </c>
      <c r="L607" s="410">
        <v>0.8942231601160644</v>
      </c>
      <c r="M607" s="410">
        <v>226</v>
      </c>
      <c r="N607" s="410">
        <v>12</v>
      </c>
      <c r="O607" s="410">
        <v>2904</v>
      </c>
      <c r="P607" s="479">
        <v>0.7660247955684516</v>
      </c>
      <c r="Q607" s="411">
        <v>242</v>
      </c>
    </row>
    <row r="608" spans="1:17" ht="14.4" customHeight="1" thickBot="1" x14ac:dyDescent="0.35">
      <c r="A608" s="412" t="s">
        <v>792</v>
      </c>
      <c r="B608" s="413" t="s">
        <v>616</v>
      </c>
      <c r="C608" s="413" t="s">
        <v>617</v>
      </c>
      <c r="D608" s="413" t="s">
        <v>701</v>
      </c>
      <c r="E608" s="413" t="s">
        <v>702</v>
      </c>
      <c r="F608" s="416">
        <v>4</v>
      </c>
      <c r="G608" s="416">
        <v>4088</v>
      </c>
      <c r="H608" s="416">
        <v>1</v>
      </c>
      <c r="I608" s="416">
        <v>1022</v>
      </c>
      <c r="J608" s="416"/>
      <c r="K608" s="416"/>
      <c r="L608" s="416"/>
      <c r="M608" s="416"/>
      <c r="N608" s="416">
        <v>69</v>
      </c>
      <c r="O608" s="416">
        <v>72795</v>
      </c>
      <c r="P608" s="427">
        <v>17.806996086105674</v>
      </c>
      <c r="Q608" s="417">
        <v>1055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222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5828.1708099733778</v>
      </c>
      <c r="D4" s="134">
        <f ca="1">IF(ISERROR(VLOOKUP("Náklady celkem",INDIRECT("HI!$A:$G"),5,0)),0,VLOOKUP("Náklady celkem",INDIRECT("HI!$A:$G"),5,0))</f>
        <v>5282.7041799999988</v>
      </c>
      <c r="E4" s="135">
        <f ca="1">IF(C4=0,0,D4/C4)</f>
        <v>0.9064086061033152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32.500008958809332</v>
      </c>
      <c r="D7" s="142">
        <f>IF(ISERROR(HI!E5),"",HI!E5)</f>
        <v>0.38868000000000014</v>
      </c>
      <c r="E7" s="139">
        <f t="shared" ref="E7:E12" si="0">IF(C7=0,0,D7/C7)</f>
        <v>1.1959381318713328E-2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189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673.07990156469748</v>
      </c>
      <c r="D12" s="142">
        <f>IF(ISERROR(HI!E6),"",HI!E6)</f>
        <v>714.05654000000004</v>
      </c>
      <c r="E12" s="139">
        <f t="shared" si="0"/>
        <v>1.0608793077018714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4746.0013082618671</v>
      </c>
      <c r="D13" s="138">
        <f ca="1">IF(ISERROR(VLOOKUP("Osobní náklady (Kč) *",INDIRECT("HI!$A:$G"),5,0)),0,VLOOKUP("Osobní náklady (Kč) *",INDIRECT("HI!$A:$G"),5,0))</f>
        <v>4311.0361499999999</v>
      </c>
      <c r="E13" s="139">
        <f ca="1">IF(C13=0,0,D13/C13)</f>
        <v>0.90835123506926196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5411.6850000000004</v>
      </c>
      <c r="D15" s="157">
        <f ca="1">IF(ISERROR(VLOOKUP("Výnosy celkem",INDIRECT("HI!$A:$G"),5,0)),0,VLOOKUP("Výnosy celkem",INDIRECT("HI!$A:$G"),5,0))</f>
        <v>4870.576</v>
      </c>
      <c r="E15" s="158">
        <f t="shared" ref="E15:E18" ca="1" si="1">IF(C15=0,0,D15/C15)</f>
        <v>0.90001099472715052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5411.6850000000004</v>
      </c>
      <c r="D16" s="138">
        <f ca="1">IF(ISERROR(VLOOKUP("Ambulance *",INDIRECT("HI!$A:$G"),5,0)),0,VLOOKUP("Ambulance *",INDIRECT("HI!$A:$G"),5,0))</f>
        <v>4870.576</v>
      </c>
      <c r="E16" s="139">
        <f t="shared" ca="1" si="1"/>
        <v>0.90001099472715052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0.90001099472715063</v>
      </c>
      <c r="E17" s="139">
        <f t="shared" si="1"/>
        <v>0.90001099472715063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1.1873643149612609</v>
      </c>
      <c r="E18" s="139">
        <f t="shared" si="1"/>
        <v>1.3968991940720716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3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0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8" priority="20" operator="lessThan">
      <formula>1</formula>
    </cfRule>
  </conditionalFormatting>
  <conditionalFormatting sqref="E8">
    <cfRule type="cellIs" dxfId="47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6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222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2014</v>
      </c>
      <c r="C3" s="40">
        <v>2015</v>
      </c>
      <c r="D3" s="7"/>
      <c r="E3" s="299">
        <v>2016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14.031960000000002</v>
      </c>
      <c r="C5" s="29">
        <v>29.040929999999999</v>
      </c>
      <c r="D5" s="8"/>
      <c r="E5" s="92">
        <v>0.38868000000000014</v>
      </c>
      <c r="F5" s="28">
        <v>32.500008958809332</v>
      </c>
      <c r="G5" s="91">
        <f>E5-F5</f>
        <v>-32.111328958809331</v>
      </c>
      <c r="H5" s="97">
        <f>IF(F5&lt;0.00000001,"",E5/F5)</f>
        <v>1.1959381318713328E-2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750.91088000000093</v>
      </c>
      <c r="C6" s="31">
        <v>628.99074000000007</v>
      </c>
      <c r="D6" s="8"/>
      <c r="E6" s="93">
        <v>714.05654000000004</v>
      </c>
      <c r="F6" s="30">
        <v>673.07990156469748</v>
      </c>
      <c r="G6" s="94">
        <f>E6-F6</f>
        <v>40.976638435302561</v>
      </c>
      <c r="H6" s="98">
        <f>IF(F6&lt;0.00000001,"",E6/F6)</f>
        <v>1.0608793077018714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4383.3623900000111</v>
      </c>
      <c r="C7" s="31">
        <v>4400.2488499999999</v>
      </c>
      <c r="D7" s="8"/>
      <c r="E7" s="93">
        <v>4311.0361499999999</v>
      </c>
      <c r="F7" s="30">
        <v>4746.0013082618671</v>
      </c>
      <c r="G7" s="94">
        <f>E7-F7</f>
        <v>-434.96515826186715</v>
      </c>
      <c r="H7" s="98">
        <f>IF(F7&lt;0.00000001,"",E7/F7)</f>
        <v>0.90835123506926196</v>
      </c>
    </row>
    <row r="8" spans="1:8" ht="14.4" customHeight="1" thickBot="1" x14ac:dyDescent="0.35">
      <c r="A8" s="1" t="s">
        <v>62</v>
      </c>
      <c r="B8" s="11">
        <v>445.29718999999898</v>
      </c>
      <c r="C8" s="33">
        <v>282.44398000000842</v>
      </c>
      <c r="D8" s="8"/>
      <c r="E8" s="95">
        <v>257.22280999999975</v>
      </c>
      <c r="F8" s="32">
        <v>376.58959118800396</v>
      </c>
      <c r="G8" s="96">
        <f>E8-F8</f>
        <v>-119.36678118800421</v>
      </c>
      <c r="H8" s="99">
        <f>IF(F8&lt;0.00000001,"",E8/F8)</f>
        <v>0.68303218150176381</v>
      </c>
    </row>
    <row r="9" spans="1:8" ht="14.4" customHeight="1" thickBot="1" x14ac:dyDescent="0.35">
      <c r="A9" s="2" t="s">
        <v>63</v>
      </c>
      <c r="B9" s="3">
        <v>5593.6024200000111</v>
      </c>
      <c r="C9" s="35">
        <v>5340.7245000000084</v>
      </c>
      <c r="D9" s="8"/>
      <c r="E9" s="3">
        <v>5282.7041799999988</v>
      </c>
      <c r="F9" s="34">
        <v>5828.1708099733778</v>
      </c>
      <c r="G9" s="34">
        <f>E9-F9</f>
        <v>-545.46662997337899</v>
      </c>
      <c r="H9" s="100">
        <f>IF(F9&lt;0.00000001,"",E9/F9)</f>
        <v>0.9064086061033152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5411.6850000000004</v>
      </c>
      <c r="C11" s="29">
        <f>IF(ISERROR(VLOOKUP("Celkem:",'ZV Vykáz.-A'!A:F,4,0)),0,VLOOKUP("Celkem:",'ZV Vykáz.-A'!A:F,4,0)/1000)</f>
        <v>3994.7649999999999</v>
      </c>
      <c r="D11" s="8"/>
      <c r="E11" s="92">
        <f>IF(ISERROR(VLOOKUP("Celkem:",'ZV Vykáz.-A'!A:F,6,0)),0,VLOOKUP("Celkem:",'ZV Vykáz.-A'!A:F,6,0)/1000)</f>
        <v>4870.576</v>
      </c>
      <c r="F11" s="28">
        <f>B11</f>
        <v>5411.6850000000004</v>
      </c>
      <c r="G11" s="91">
        <f>E11-F11</f>
        <v>-541.10900000000038</v>
      </c>
      <c r="H11" s="97">
        <f>IF(F11&lt;0.00000001,"",E11/F11)</f>
        <v>0.90001099472715052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5411.6850000000004</v>
      </c>
      <c r="C13" s="37">
        <f>SUM(C11:C12)</f>
        <v>3994.7649999999999</v>
      </c>
      <c r="D13" s="8"/>
      <c r="E13" s="5">
        <f>SUM(E11:E12)</f>
        <v>4870.576</v>
      </c>
      <c r="F13" s="36">
        <f>SUM(F11:F12)</f>
        <v>5411.6850000000004</v>
      </c>
      <c r="G13" s="36">
        <f>E13-F13</f>
        <v>-541.10900000000038</v>
      </c>
      <c r="H13" s="101">
        <f>IF(F13&lt;0.00000001,"",E13/F13)</f>
        <v>0.90001099472715052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0.9674775920166292</v>
      </c>
      <c r="C15" s="39">
        <f>IF(C9=0,"",C13/C9)</f>
        <v>0.74798185152594809</v>
      </c>
      <c r="D15" s="8"/>
      <c r="E15" s="6">
        <f>IF(E9=0,"",E13/E9)</f>
        <v>0.92198537605791153</v>
      </c>
      <c r="F15" s="38">
        <f>IF(F9=0,"",F13/F9)</f>
        <v>0.92853918947250624</v>
      </c>
      <c r="G15" s="38">
        <f>IF(ISERROR(F15-E15),"",E15-F15)</f>
        <v>-6.5538134145947113E-3</v>
      </c>
      <c r="H15" s="102">
        <f>IF(ISERROR(F15-E15),"",IF(F15&lt;0.00000001,"",E15/F15))</f>
        <v>0.99294180203819093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161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160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190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221</v>
      </c>
    </row>
    <row r="23" spans="1:8" ht="14.4" customHeight="1" x14ac:dyDescent="0.3">
      <c r="A23" s="90" t="s">
        <v>130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4" operator="greaterThan">
      <formula>0</formula>
    </cfRule>
  </conditionalFormatting>
  <conditionalFormatting sqref="G11:G13 G15">
    <cfRule type="cellIs" dxfId="44" priority="3" operator="lessThan">
      <formula>0</formula>
    </cfRule>
  </conditionalFormatting>
  <conditionalFormatting sqref="H5:H9">
    <cfRule type="cellIs" dxfId="43" priority="2" operator="greaterThan">
      <formula>1</formula>
    </cfRule>
  </conditionalFormatting>
  <conditionalFormatting sqref="H11:H13 H15">
    <cfRule type="cellIs" dxfId="42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222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1.144470558758683</v>
      </c>
      <c r="C4" s="174">
        <f t="shared" ref="C4:M4" si="0">(C10+C8)/C6</f>
        <v>0.92198537605791131</v>
      </c>
      <c r="D4" s="174">
        <f t="shared" si="0"/>
        <v>0.92198537605791131</v>
      </c>
      <c r="E4" s="174">
        <f t="shared" si="0"/>
        <v>0.92198537605791131</v>
      </c>
      <c r="F4" s="174">
        <f t="shared" si="0"/>
        <v>0.92198537605791131</v>
      </c>
      <c r="G4" s="174">
        <f t="shared" si="0"/>
        <v>0.92198537605791131</v>
      </c>
      <c r="H4" s="174">
        <f t="shared" si="0"/>
        <v>0.92198537605791131</v>
      </c>
      <c r="I4" s="174">
        <f t="shared" si="0"/>
        <v>0.92198537605791131</v>
      </c>
      <c r="J4" s="174">
        <f t="shared" si="0"/>
        <v>0.92198537605791131</v>
      </c>
      <c r="K4" s="174">
        <f t="shared" si="0"/>
        <v>0.92198537605791131</v>
      </c>
      <c r="L4" s="174">
        <f t="shared" si="0"/>
        <v>0.92198537605791131</v>
      </c>
      <c r="M4" s="174">
        <f t="shared" si="0"/>
        <v>0.92198537605791131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2618.8659699999998</v>
      </c>
      <c r="C5" s="174">
        <f>IF(ISERROR(VLOOKUP($A5,'Man Tab'!$A:$Q,COLUMN()+2,0)),0,VLOOKUP($A5,'Man Tab'!$A:$Q,COLUMN()+2,0))</f>
        <v>2663.8382099999999</v>
      </c>
      <c r="D5" s="174">
        <f>IF(ISERROR(VLOOKUP($A5,'Man Tab'!$A:$Q,COLUMN()+2,0)),0,VLOOKUP($A5,'Man Tab'!$A:$Q,COLUMN()+2,0))</f>
        <v>0</v>
      </c>
      <c r="E5" s="174">
        <f>IF(ISERROR(VLOOKUP($A5,'Man Tab'!$A:$Q,COLUMN()+2,0)),0,VLOOKUP($A5,'Man Tab'!$A:$Q,COLUMN()+2,0))</f>
        <v>0</v>
      </c>
      <c r="F5" s="174">
        <f>IF(ISERROR(VLOOKUP($A5,'Man Tab'!$A:$Q,COLUMN()+2,0)),0,VLOOKUP($A5,'Man Tab'!$A:$Q,COLUMN()+2,0))</f>
        <v>0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2618.8659699999998</v>
      </c>
      <c r="C6" s="176">
        <f t="shared" ref="C6:M6" si="1">C5+B6</f>
        <v>5282.7041799999997</v>
      </c>
      <c r="D6" s="176">
        <f t="shared" si="1"/>
        <v>5282.7041799999997</v>
      </c>
      <c r="E6" s="176">
        <f t="shared" si="1"/>
        <v>5282.7041799999997</v>
      </c>
      <c r="F6" s="176">
        <f t="shared" si="1"/>
        <v>5282.7041799999997</v>
      </c>
      <c r="G6" s="176">
        <f t="shared" si="1"/>
        <v>5282.7041799999997</v>
      </c>
      <c r="H6" s="176">
        <f t="shared" si="1"/>
        <v>5282.7041799999997</v>
      </c>
      <c r="I6" s="176">
        <f t="shared" si="1"/>
        <v>5282.7041799999997</v>
      </c>
      <c r="J6" s="176">
        <f t="shared" si="1"/>
        <v>5282.7041799999997</v>
      </c>
      <c r="K6" s="176">
        <f t="shared" si="1"/>
        <v>5282.7041799999997</v>
      </c>
      <c r="L6" s="176">
        <f t="shared" si="1"/>
        <v>5282.7041799999997</v>
      </c>
      <c r="M6" s="176">
        <f t="shared" si="1"/>
        <v>5282.7041799999997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2997215</v>
      </c>
      <c r="C9" s="175">
        <v>1873361</v>
      </c>
      <c r="D9" s="175">
        <v>0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2997.2150000000001</v>
      </c>
      <c r="C10" s="176">
        <f t="shared" ref="C10:M10" si="3">C9/1000+B10</f>
        <v>4870.576</v>
      </c>
      <c r="D10" s="176">
        <f t="shared" si="3"/>
        <v>4870.576</v>
      </c>
      <c r="E10" s="176">
        <f t="shared" si="3"/>
        <v>4870.576</v>
      </c>
      <c r="F10" s="176">
        <f t="shared" si="3"/>
        <v>4870.576</v>
      </c>
      <c r="G10" s="176">
        <f t="shared" si="3"/>
        <v>4870.576</v>
      </c>
      <c r="H10" s="176">
        <f t="shared" si="3"/>
        <v>4870.576</v>
      </c>
      <c r="I10" s="176">
        <f t="shared" si="3"/>
        <v>4870.576</v>
      </c>
      <c r="J10" s="176">
        <f t="shared" si="3"/>
        <v>4870.576</v>
      </c>
      <c r="K10" s="176">
        <f t="shared" si="3"/>
        <v>4870.576</v>
      </c>
      <c r="L10" s="176">
        <f t="shared" si="3"/>
        <v>4870.576</v>
      </c>
      <c r="M10" s="176">
        <f t="shared" si="3"/>
        <v>4870.576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2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0.92853918947250624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0.92853918947250624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224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222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2016</v>
      </c>
      <c r="C4" s="114" t="s">
        <v>16</v>
      </c>
      <c r="D4" s="104" t="s">
        <v>201</v>
      </c>
      <c r="E4" s="104" t="s">
        <v>202</v>
      </c>
      <c r="F4" s="104" t="s">
        <v>203</v>
      </c>
      <c r="G4" s="104" t="s">
        <v>204</v>
      </c>
      <c r="H4" s="104" t="s">
        <v>205</v>
      </c>
      <c r="I4" s="104" t="s">
        <v>206</v>
      </c>
      <c r="J4" s="104" t="s">
        <v>207</v>
      </c>
      <c r="K4" s="104" t="s">
        <v>208</v>
      </c>
      <c r="L4" s="104" t="s">
        <v>209</v>
      </c>
      <c r="M4" s="104" t="s">
        <v>210</v>
      </c>
      <c r="N4" s="104" t="s">
        <v>211</v>
      </c>
      <c r="O4" s="104" t="s">
        <v>212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223</v>
      </c>
    </row>
    <row r="7" spans="1:17" ht="14.4" customHeight="1" x14ac:dyDescent="0.3">
      <c r="A7" s="15" t="s">
        <v>21</v>
      </c>
      <c r="B7" s="46">
        <v>195.00005375285599</v>
      </c>
      <c r="C7" s="47">
        <v>16.250004479404002</v>
      </c>
      <c r="D7" s="47">
        <v>-1.63507</v>
      </c>
      <c r="E7" s="47">
        <v>2.0237500000000002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0.38868000000000003</v>
      </c>
      <c r="Q7" s="71">
        <v>1.1959381317999999E-2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223</v>
      </c>
    </row>
    <row r="9" spans="1:17" ht="14.4" customHeight="1" x14ac:dyDescent="0.3">
      <c r="A9" s="15" t="s">
        <v>23</v>
      </c>
      <c r="B9" s="46">
        <v>4038.4794093881801</v>
      </c>
      <c r="C9" s="47">
        <v>336.53995078234902</v>
      </c>
      <c r="D9" s="47">
        <v>367.17034999999998</v>
      </c>
      <c r="E9" s="47">
        <v>346.88619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714.05654000000004</v>
      </c>
      <c r="Q9" s="71">
        <v>1.0608793077009999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223</v>
      </c>
    </row>
    <row r="11" spans="1:17" ht="14.4" customHeight="1" x14ac:dyDescent="0.3">
      <c r="A11" s="15" t="s">
        <v>25</v>
      </c>
      <c r="B11" s="46">
        <v>665.99916072118504</v>
      </c>
      <c r="C11" s="47">
        <v>55.499930060098002</v>
      </c>
      <c r="D11" s="47">
        <v>22.851980000000001</v>
      </c>
      <c r="E11" s="47">
        <v>43.957990000000002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66.809970000000007</v>
      </c>
      <c r="Q11" s="71">
        <v>0.60189238011299995</v>
      </c>
    </row>
    <row r="12" spans="1:17" ht="14.4" customHeight="1" x14ac:dyDescent="0.3">
      <c r="A12" s="15" t="s">
        <v>26</v>
      </c>
      <c r="B12" s="46">
        <v>267.69744809431802</v>
      </c>
      <c r="C12" s="47">
        <v>22.308120674525998</v>
      </c>
      <c r="D12" s="47">
        <v>0.59763999999999995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0.59763999999999995</v>
      </c>
      <c r="Q12" s="71">
        <v>1.3395122088E-2</v>
      </c>
    </row>
    <row r="13" spans="1:17" ht="14.4" customHeight="1" x14ac:dyDescent="0.3">
      <c r="A13" s="15" t="s">
        <v>27</v>
      </c>
      <c r="B13" s="46">
        <v>2.081807276478</v>
      </c>
      <c r="C13" s="47">
        <v>0.17348393970600001</v>
      </c>
      <c r="D13" s="47">
        <v>1.65754</v>
      </c>
      <c r="E13" s="47">
        <v>1.7509600000000001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3.4085000000000001</v>
      </c>
      <c r="Q13" s="71">
        <v>9.8236759142229992</v>
      </c>
    </row>
    <row r="14" spans="1:17" ht="14.4" customHeight="1" x14ac:dyDescent="0.3">
      <c r="A14" s="15" t="s">
        <v>28</v>
      </c>
      <c r="B14" s="46">
        <v>5.0810977998159998</v>
      </c>
      <c r="C14" s="47">
        <v>0.42342481665100001</v>
      </c>
      <c r="D14" s="47">
        <v>0.40500000000000003</v>
      </c>
      <c r="E14" s="47">
        <v>0.36099999999999999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0.76600000000000001</v>
      </c>
      <c r="Q14" s="71">
        <v>0.90452893864100004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223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223</v>
      </c>
    </row>
    <row r="17" spans="1:17" ht="14.4" customHeight="1" x14ac:dyDescent="0.3">
      <c r="A17" s="15" t="s">
        <v>31</v>
      </c>
      <c r="B17" s="46">
        <v>355.28588447799598</v>
      </c>
      <c r="C17" s="47">
        <v>29.607157039833002</v>
      </c>
      <c r="D17" s="47">
        <v>0</v>
      </c>
      <c r="E17" s="47">
        <v>0.48399999999999999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0.48399999999999999</v>
      </c>
      <c r="Q17" s="71">
        <v>8.1736993410000004E-3</v>
      </c>
    </row>
    <row r="18" spans="1:17" ht="14.4" customHeight="1" x14ac:dyDescent="0.3">
      <c r="A18" s="15" t="s">
        <v>32</v>
      </c>
      <c r="B18" s="46">
        <v>5.0389173514390002</v>
      </c>
      <c r="C18" s="47">
        <v>0.41990977928599998</v>
      </c>
      <c r="D18" s="47">
        <v>0</v>
      </c>
      <c r="E18" s="47">
        <v>7.8620000000000001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7.8620000000000001</v>
      </c>
      <c r="Q18" s="71">
        <v>9.3615347722499997</v>
      </c>
    </row>
    <row r="19" spans="1:17" ht="14.4" customHeight="1" x14ac:dyDescent="0.3">
      <c r="A19" s="15" t="s">
        <v>33</v>
      </c>
      <c r="B19" s="46">
        <v>331.765798814601</v>
      </c>
      <c r="C19" s="47">
        <v>27.647149901216</v>
      </c>
      <c r="D19" s="47">
        <v>56.66751</v>
      </c>
      <c r="E19" s="47">
        <v>11.05118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67.718689999999995</v>
      </c>
      <c r="Q19" s="71">
        <v>1.2246956782509999</v>
      </c>
    </row>
    <row r="20" spans="1:17" ht="14.4" customHeight="1" x14ac:dyDescent="0.3">
      <c r="A20" s="15" t="s">
        <v>34</v>
      </c>
      <c r="B20" s="46">
        <v>28476.007849571099</v>
      </c>
      <c r="C20" s="47">
        <v>2373.0006541309299</v>
      </c>
      <c r="D20" s="47">
        <v>2121.9390100000001</v>
      </c>
      <c r="E20" s="47">
        <v>2189.0971399999999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4311.0361499999999</v>
      </c>
      <c r="Q20" s="71">
        <v>0.90835123506899995</v>
      </c>
    </row>
    <row r="21" spans="1:17" ht="14.4" customHeight="1" x14ac:dyDescent="0.3">
      <c r="A21" s="16" t="s">
        <v>35</v>
      </c>
      <c r="B21" s="46">
        <v>592.00147682466104</v>
      </c>
      <c r="C21" s="47">
        <v>49.333456402054999</v>
      </c>
      <c r="D21" s="47">
        <v>49.212000000000003</v>
      </c>
      <c r="E21" s="47">
        <v>49.212000000000003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98.424000000000007</v>
      </c>
      <c r="Q21" s="71">
        <v>0.99753805204500001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3.452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3.452</v>
      </c>
      <c r="Q22" s="71" t="s">
        <v>223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223</v>
      </c>
    </row>
    <row r="24" spans="1:17" ht="14.4" customHeight="1" x14ac:dyDescent="0.3">
      <c r="A24" s="16" t="s">
        <v>38</v>
      </c>
      <c r="B24" s="46">
        <v>34.585955767622998</v>
      </c>
      <c r="C24" s="47">
        <v>2.882162980635</v>
      </c>
      <c r="D24" s="47">
        <v>9.9999997473787499E-6</v>
      </c>
      <c r="E24" s="47">
        <v>7.6999999999990001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7.7000099999989997</v>
      </c>
      <c r="Q24" s="71">
        <v>1.335804056143</v>
      </c>
    </row>
    <row r="25" spans="1:17" ht="14.4" customHeight="1" x14ac:dyDescent="0.3">
      <c r="A25" s="17" t="s">
        <v>39</v>
      </c>
      <c r="B25" s="49">
        <v>34969.024859840298</v>
      </c>
      <c r="C25" s="50">
        <v>2914.0854049866898</v>
      </c>
      <c r="D25" s="50">
        <v>2618.8659699999998</v>
      </c>
      <c r="E25" s="50">
        <v>2663.8382099999999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5282.7041799999997</v>
      </c>
      <c r="Q25" s="72">
        <v>0.906408606103</v>
      </c>
    </row>
    <row r="26" spans="1:17" ht="14.4" customHeight="1" x14ac:dyDescent="0.3">
      <c r="A26" s="15" t="s">
        <v>40</v>
      </c>
      <c r="B26" s="46">
        <v>0</v>
      </c>
      <c r="C26" s="47">
        <v>0</v>
      </c>
      <c r="D26" s="47">
        <v>301.59158000000002</v>
      </c>
      <c r="E26" s="47">
        <v>273.23504000000003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574.82662000000005</v>
      </c>
      <c r="Q26" s="71" t="s">
        <v>223</v>
      </c>
    </row>
    <row r="27" spans="1:17" ht="14.4" customHeight="1" x14ac:dyDescent="0.3">
      <c r="A27" s="18" t="s">
        <v>41</v>
      </c>
      <c r="B27" s="49">
        <v>34969.024859840298</v>
      </c>
      <c r="C27" s="50">
        <v>2914.0854049866898</v>
      </c>
      <c r="D27" s="50">
        <v>2920.4575500000001</v>
      </c>
      <c r="E27" s="50">
        <v>2937.0732499999999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5857.5308000000005</v>
      </c>
      <c r="Q27" s="72">
        <v>1.0050375994430001</v>
      </c>
    </row>
    <row r="28" spans="1:17" ht="14.4" customHeight="1" x14ac:dyDescent="0.3">
      <c r="A28" s="16" t="s">
        <v>42</v>
      </c>
      <c r="B28" s="46">
        <v>127.804353982121</v>
      </c>
      <c r="C28" s="47">
        <v>10.650362831842999</v>
      </c>
      <c r="D28" s="47">
        <v>0.74580000000000002</v>
      </c>
      <c r="E28" s="47">
        <v>2.2629999999999999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3.0087999999999999</v>
      </c>
      <c r="Q28" s="71">
        <v>0.14125340364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223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10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223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213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5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222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218</v>
      </c>
      <c r="G4" s="314" t="s">
        <v>50</v>
      </c>
      <c r="H4" s="116" t="s">
        <v>118</v>
      </c>
      <c r="I4" s="312" t="s">
        <v>51</v>
      </c>
      <c r="J4" s="314" t="s">
        <v>193</v>
      </c>
      <c r="K4" s="315" t="s">
        <v>220</v>
      </c>
    </row>
    <row r="5" spans="1:11" ht="42" thickBot="1" x14ac:dyDescent="0.35">
      <c r="A5" s="62"/>
      <c r="B5" s="24" t="s">
        <v>214</v>
      </c>
      <c r="C5" s="25" t="s">
        <v>215</v>
      </c>
      <c r="D5" s="26" t="s">
        <v>216</v>
      </c>
      <c r="E5" s="26" t="s">
        <v>217</v>
      </c>
      <c r="F5" s="313"/>
      <c r="G5" s="313"/>
      <c r="H5" s="25" t="s">
        <v>219</v>
      </c>
      <c r="I5" s="313"/>
      <c r="J5" s="313"/>
      <c r="K5" s="316"/>
    </row>
    <row r="6" spans="1:11" ht="14.4" customHeight="1" thickBot="1" x14ac:dyDescent="0.35">
      <c r="A6" s="379" t="s">
        <v>225</v>
      </c>
      <c r="B6" s="361">
        <v>34941.161316869802</v>
      </c>
      <c r="C6" s="361">
        <v>33603.318879999999</v>
      </c>
      <c r="D6" s="362">
        <v>-1337.84243686983</v>
      </c>
      <c r="E6" s="363">
        <v>0.961711563484</v>
      </c>
      <c r="F6" s="361">
        <v>34969.024859840298</v>
      </c>
      <c r="G6" s="362">
        <v>5828.1708099733796</v>
      </c>
      <c r="H6" s="364">
        <v>2663.8382099999999</v>
      </c>
      <c r="I6" s="361">
        <v>5282.7041799999997</v>
      </c>
      <c r="J6" s="362">
        <v>-545.46662997338399</v>
      </c>
      <c r="K6" s="365">
        <v>0.15106810101699999</v>
      </c>
    </row>
    <row r="7" spans="1:11" ht="14.4" customHeight="1" thickBot="1" x14ac:dyDescent="0.35">
      <c r="A7" s="380" t="s">
        <v>226</v>
      </c>
      <c r="B7" s="361">
        <v>4650.1555150849699</v>
      </c>
      <c r="C7" s="361">
        <v>4934.2811799999999</v>
      </c>
      <c r="D7" s="362">
        <v>284.12566491502798</v>
      </c>
      <c r="E7" s="363">
        <v>1.0611002500860001</v>
      </c>
      <c r="F7" s="361">
        <v>5174.3389770328404</v>
      </c>
      <c r="G7" s="362">
        <v>862.38982950547302</v>
      </c>
      <c r="H7" s="364">
        <v>394.97989000000001</v>
      </c>
      <c r="I7" s="361">
        <v>786.02733999999998</v>
      </c>
      <c r="J7" s="362">
        <v>-76.362489505472993</v>
      </c>
      <c r="K7" s="365">
        <v>0.15190874496000001</v>
      </c>
    </row>
    <row r="8" spans="1:11" ht="14.4" customHeight="1" thickBot="1" x14ac:dyDescent="0.35">
      <c r="A8" s="381" t="s">
        <v>227</v>
      </c>
      <c r="B8" s="361">
        <v>4644.61698088513</v>
      </c>
      <c r="C8" s="361">
        <v>4929.1311800000003</v>
      </c>
      <c r="D8" s="362">
        <v>284.51419911486698</v>
      </c>
      <c r="E8" s="363">
        <v>1.0612567624589999</v>
      </c>
      <c r="F8" s="361">
        <v>5169.2578792330196</v>
      </c>
      <c r="G8" s="362">
        <v>861.54297987217001</v>
      </c>
      <c r="H8" s="364">
        <v>394.61889000000002</v>
      </c>
      <c r="I8" s="361">
        <v>785.26134000000002</v>
      </c>
      <c r="J8" s="362">
        <v>-76.281639872170004</v>
      </c>
      <c r="K8" s="365">
        <v>0.151909879202</v>
      </c>
    </row>
    <row r="9" spans="1:11" ht="14.4" customHeight="1" thickBot="1" x14ac:dyDescent="0.35">
      <c r="A9" s="382" t="s">
        <v>228</v>
      </c>
      <c r="B9" s="366">
        <v>0</v>
      </c>
      <c r="C9" s="366">
        <v>-1.4999999899999999E-4</v>
      </c>
      <c r="D9" s="367">
        <v>-1.4999999899999999E-4</v>
      </c>
      <c r="E9" s="368" t="s">
        <v>223</v>
      </c>
      <c r="F9" s="366">
        <v>0</v>
      </c>
      <c r="G9" s="367">
        <v>0</v>
      </c>
      <c r="H9" s="369">
        <v>0</v>
      </c>
      <c r="I9" s="366">
        <v>1.0000000000000001E-5</v>
      </c>
      <c r="J9" s="367">
        <v>1.0000000000000001E-5</v>
      </c>
      <c r="K9" s="370" t="s">
        <v>223</v>
      </c>
    </row>
    <row r="10" spans="1:11" ht="14.4" customHeight="1" thickBot="1" x14ac:dyDescent="0.35">
      <c r="A10" s="383" t="s">
        <v>229</v>
      </c>
      <c r="B10" s="361">
        <v>0</v>
      </c>
      <c r="C10" s="361">
        <v>-1.4999999899999999E-4</v>
      </c>
      <c r="D10" s="362">
        <v>-1.4999999899999999E-4</v>
      </c>
      <c r="E10" s="371" t="s">
        <v>223</v>
      </c>
      <c r="F10" s="361">
        <v>0</v>
      </c>
      <c r="G10" s="362">
        <v>0</v>
      </c>
      <c r="H10" s="364">
        <v>0</v>
      </c>
      <c r="I10" s="361">
        <v>1.0000000000000001E-5</v>
      </c>
      <c r="J10" s="362">
        <v>1.0000000000000001E-5</v>
      </c>
      <c r="K10" s="372" t="s">
        <v>223</v>
      </c>
    </row>
    <row r="11" spans="1:11" ht="14.4" customHeight="1" thickBot="1" x14ac:dyDescent="0.35">
      <c r="A11" s="382" t="s">
        <v>230</v>
      </c>
      <c r="B11" s="366">
        <v>195.13087158028301</v>
      </c>
      <c r="C11" s="366">
        <v>130.55282</v>
      </c>
      <c r="D11" s="367">
        <v>-64.578051580281993</v>
      </c>
      <c r="E11" s="373">
        <v>0.66905261552200002</v>
      </c>
      <c r="F11" s="366">
        <v>195.00005375285599</v>
      </c>
      <c r="G11" s="367">
        <v>32.500008958808998</v>
      </c>
      <c r="H11" s="369">
        <v>2.0237500000000002</v>
      </c>
      <c r="I11" s="366">
        <v>0.38868000000000003</v>
      </c>
      <c r="J11" s="367">
        <v>-32.111328958808997</v>
      </c>
      <c r="K11" s="374">
        <v>1.9932302189999999E-3</v>
      </c>
    </row>
    <row r="12" spans="1:11" ht="14.4" customHeight="1" thickBot="1" x14ac:dyDescent="0.35">
      <c r="A12" s="383" t="s">
        <v>231</v>
      </c>
      <c r="B12" s="361">
        <v>195.13087158028301</v>
      </c>
      <c r="C12" s="361">
        <v>130.55282</v>
      </c>
      <c r="D12" s="362">
        <v>-64.578051580281993</v>
      </c>
      <c r="E12" s="363">
        <v>0.66905261552200002</v>
      </c>
      <c r="F12" s="361">
        <v>195.00005375285599</v>
      </c>
      <c r="G12" s="362">
        <v>32.500008958808998</v>
      </c>
      <c r="H12" s="364">
        <v>2.0237500000000002</v>
      </c>
      <c r="I12" s="361">
        <v>0.38868000000000003</v>
      </c>
      <c r="J12" s="362">
        <v>-32.111328958808997</v>
      </c>
      <c r="K12" s="365">
        <v>1.9932302189999999E-3</v>
      </c>
    </row>
    <row r="13" spans="1:11" ht="14.4" customHeight="1" thickBot="1" x14ac:dyDescent="0.35">
      <c r="A13" s="382" t="s">
        <v>232</v>
      </c>
      <c r="B13" s="366">
        <v>3957.7293415857298</v>
      </c>
      <c r="C13" s="366">
        <v>4052.7911600000002</v>
      </c>
      <c r="D13" s="367">
        <v>95.061818414271002</v>
      </c>
      <c r="E13" s="373">
        <v>1.0240192823230001</v>
      </c>
      <c r="F13" s="366">
        <v>4038.4794093881801</v>
      </c>
      <c r="G13" s="367">
        <v>673.07990156469702</v>
      </c>
      <c r="H13" s="369">
        <v>346.88619</v>
      </c>
      <c r="I13" s="366">
        <v>714.05654000000004</v>
      </c>
      <c r="J13" s="367">
        <v>40.976638435302</v>
      </c>
      <c r="K13" s="374">
        <v>0.17681321794999999</v>
      </c>
    </row>
    <row r="14" spans="1:11" ht="14.4" customHeight="1" thickBot="1" x14ac:dyDescent="0.35">
      <c r="A14" s="383" t="s">
        <v>233</v>
      </c>
      <c r="B14" s="361">
        <v>3085.99990279848</v>
      </c>
      <c r="C14" s="361">
        <v>3100.8742200000002</v>
      </c>
      <c r="D14" s="362">
        <v>14.874317201522</v>
      </c>
      <c r="E14" s="363">
        <v>1.004819934436</v>
      </c>
      <c r="F14" s="361">
        <v>3075.0008476411899</v>
      </c>
      <c r="G14" s="362">
        <v>512.50014127353097</v>
      </c>
      <c r="H14" s="364">
        <v>278.41789999999997</v>
      </c>
      <c r="I14" s="361">
        <v>565.51944000000003</v>
      </c>
      <c r="J14" s="362">
        <v>53.019298726468001</v>
      </c>
      <c r="K14" s="365">
        <v>0.18390871028</v>
      </c>
    </row>
    <row r="15" spans="1:11" ht="14.4" customHeight="1" thickBot="1" x14ac:dyDescent="0.35">
      <c r="A15" s="383" t="s">
        <v>234</v>
      </c>
      <c r="B15" s="361">
        <v>506.99998560560698</v>
      </c>
      <c r="C15" s="361">
        <v>621.74149999999997</v>
      </c>
      <c r="D15" s="362">
        <v>114.74151439439299</v>
      </c>
      <c r="E15" s="363">
        <v>1.2263146304770001</v>
      </c>
      <c r="F15" s="361">
        <v>630.43046994042504</v>
      </c>
      <c r="G15" s="362">
        <v>105.071744990071</v>
      </c>
      <c r="H15" s="364">
        <v>41.812840000000001</v>
      </c>
      <c r="I15" s="361">
        <v>92.947190000000006</v>
      </c>
      <c r="J15" s="362">
        <v>-12.124554990069999</v>
      </c>
      <c r="K15" s="365">
        <v>0.14743448236000001</v>
      </c>
    </row>
    <row r="16" spans="1:11" ht="14.4" customHeight="1" thickBot="1" x14ac:dyDescent="0.35">
      <c r="A16" s="383" t="s">
        <v>235</v>
      </c>
      <c r="B16" s="361">
        <v>24.999999212559999</v>
      </c>
      <c r="C16" s="361">
        <v>18.601459999999999</v>
      </c>
      <c r="D16" s="362">
        <v>-6.3985392125600002</v>
      </c>
      <c r="E16" s="363">
        <v>0.74405842343600004</v>
      </c>
      <c r="F16" s="361">
        <v>17.000004686145999</v>
      </c>
      <c r="G16" s="362">
        <v>2.8333341143570001</v>
      </c>
      <c r="H16" s="364">
        <v>1.5330999999999999</v>
      </c>
      <c r="I16" s="361">
        <v>2.5743</v>
      </c>
      <c r="J16" s="362">
        <v>-0.25903411435700002</v>
      </c>
      <c r="K16" s="365">
        <v>0.15142937002199999</v>
      </c>
    </row>
    <row r="17" spans="1:11" ht="14.4" customHeight="1" thickBot="1" x14ac:dyDescent="0.35">
      <c r="A17" s="383" t="s">
        <v>236</v>
      </c>
      <c r="B17" s="361">
        <v>311.999990802708</v>
      </c>
      <c r="C17" s="361">
        <v>286.62297999999998</v>
      </c>
      <c r="D17" s="362">
        <v>-25.377010802707002</v>
      </c>
      <c r="E17" s="363">
        <v>0.91866342451600003</v>
      </c>
      <c r="F17" s="361">
        <v>296.00008159407901</v>
      </c>
      <c r="G17" s="362">
        <v>49.333346932345997</v>
      </c>
      <c r="H17" s="364">
        <v>21.875350000000001</v>
      </c>
      <c r="I17" s="361">
        <v>47.547609999999999</v>
      </c>
      <c r="J17" s="362">
        <v>-1.7857369323459999</v>
      </c>
      <c r="K17" s="365">
        <v>0.16063377328699999</v>
      </c>
    </row>
    <row r="18" spans="1:11" ht="14.4" customHeight="1" thickBot="1" x14ac:dyDescent="0.35">
      <c r="A18" s="383" t="s">
        <v>237</v>
      </c>
      <c r="B18" s="361">
        <v>9.5999996975999993E-2</v>
      </c>
      <c r="C18" s="361">
        <v>4.8000000000000001E-2</v>
      </c>
      <c r="D18" s="362">
        <v>-4.7999996975999999E-2</v>
      </c>
      <c r="E18" s="363">
        <v>0.50000001574800002</v>
      </c>
      <c r="F18" s="361">
        <v>4.8000013230999998E-2</v>
      </c>
      <c r="G18" s="362">
        <v>8.0000022050000005E-3</v>
      </c>
      <c r="H18" s="364">
        <v>0</v>
      </c>
      <c r="I18" s="361">
        <v>0</v>
      </c>
      <c r="J18" s="362">
        <v>-8.0000022050000005E-3</v>
      </c>
      <c r="K18" s="365">
        <v>0</v>
      </c>
    </row>
    <row r="19" spans="1:11" ht="14.4" customHeight="1" thickBot="1" x14ac:dyDescent="0.35">
      <c r="A19" s="383" t="s">
        <v>238</v>
      </c>
      <c r="B19" s="361">
        <v>27.633463169397999</v>
      </c>
      <c r="C19" s="361">
        <v>24.902999999999999</v>
      </c>
      <c r="D19" s="362">
        <v>-2.7304631693979999</v>
      </c>
      <c r="E19" s="363">
        <v>0.90118997562199998</v>
      </c>
      <c r="F19" s="361">
        <v>20.000005513112999</v>
      </c>
      <c r="G19" s="362">
        <v>3.3333342521849998</v>
      </c>
      <c r="H19" s="364">
        <v>3.2469999999999999</v>
      </c>
      <c r="I19" s="361">
        <v>5.468</v>
      </c>
      <c r="J19" s="362">
        <v>2.1346657478140001</v>
      </c>
      <c r="K19" s="365">
        <v>0.27339992463500001</v>
      </c>
    </row>
    <row r="20" spans="1:11" ht="14.4" customHeight="1" thickBot="1" x14ac:dyDescent="0.35">
      <c r="A20" s="382" t="s">
        <v>239</v>
      </c>
      <c r="B20" s="366">
        <v>472.57911453682601</v>
      </c>
      <c r="C20" s="366">
        <v>571.63037999999995</v>
      </c>
      <c r="D20" s="367">
        <v>99.051265463174005</v>
      </c>
      <c r="E20" s="373">
        <v>1.2095972132840001</v>
      </c>
      <c r="F20" s="366">
        <v>665.99916072118504</v>
      </c>
      <c r="G20" s="367">
        <v>110.99986012019799</v>
      </c>
      <c r="H20" s="369">
        <v>43.957990000000002</v>
      </c>
      <c r="I20" s="366">
        <v>66.809970000000007</v>
      </c>
      <c r="J20" s="367">
        <v>-44.189890120196999</v>
      </c>
      <c r="K20" s="374">
        <v>0.100315396685</v>
      </c>
    </row>
    <row r="21" spans="1:11" ht="14.4" customHeight="1" thickBot="1" x14ac:dyDescent="0.35">
      <c r="A21" s="383" t="s">
        <v>240</v>
      </c>
      <c r="B21" s="361">
        <v>2.833179002949</v>
      </c>
      <c r="C21" s="361">
        <v>0</v>
      </c>
      <c r="D21" s="362">
        <v>-2.833179002949</v>
      </c>
      <c r="E21" s="363">
        <v>0</v>
      </c>
      <c r="F21" s="361">
        <v>0</v>
      </c>
      <c r="G21" s="362">
        <v>0</v>
      </c>
      <c r="H21" s="364">
        <v>1.15676</v>
      </c>
      <c r="I21" s="361">
        <v>1.15676</v>
      </c>
      <c r="J21" s="362">
        <v>1.15676</v>
      </c>
      <c r="K21" s="372" t="s">
        <v>241</v>
      </c>
    </row>
    <row r="22" spans="1:11" ht="14.4" customHeight="1" thickBot="1" x14ac:dyDescent="0.35">
      <c r="A22" s="383" t="s">
        <v>242</v>
      </c>
      <c r="B22" s="361">
        <v>8</v>
      </c>
      <c r="C22" s="361">
        <v>8.3959299999999999</v>
      </c>
      <c r="D22" s="362">
        <v>0.39593</v>
      </c>
      <c r="E22" s="363">
        <v>1.04949125</v>
      </c>
      <c r="F22" s="361">
        <v>9.4116569000259993</v>
      </c>
      <c r="G22" s="362">
        <v>1.5686094833369999</v>
      </c>
      <c r="H22" s="364">
        <v>0.55813999999999997</v>
      </c>
      <c r="I22" s="361">
        <v>1.2033199999999999</v>
      </c>
      <c r="J22" s="362">
        <v>-0.36528948333700001</v>
      </c>
      <c r="K22" s="365">
        <v>0.127854214489</v>
      </c>
    </row>
    <row r="23" spans="1:11" ht="14.4" customHeight="1" thickBot="1" x14ac:dyDescent="0.35">
      <c r="A23" s="383" t="s">
        <v>243</v>
      </c>
      <c r="B23" s="361">
        <v>11.131058055729</v>
      </c>
      <c r="C23" s="361">
        <v>27.513629999999999</v>
      </c>
      <c r="D23" s="362">
        <v>16.382571944270001</v>
      </c>
      <c r="E23" s="363">
        <v>2.4717892820470002</v>
      </c>
      <c r="F23" s="361">
        <v>17.970817654965</v>
      </c>
      <c r="G23" s="362">
        <v>2.9951362758269999</v>
      </c>
      <c r="H23" s="364">
        <v>0</v>
      </c>
      <c r="I23" s="361">
        <v>4.0529000000000002</v>
      </c>
      <c r="J23" s="362">
        <v>1.0577637241719999</v>
      </c>
      <c r="K23" s="365">
        <v>0.225526744403</v>
      </c>
    </row>
    <row r="24" spans="1:11" ht="14.4" customHeight="1" thickBot="1" x14ac:dyDescent="0.35">
      <c r="A24" s="383" t="s">
        <v>244</v>
      </c>
      <c r="B24" s="361">
        <v>93</v>
      </c>
      <c r="C24" s="361">
        <v>105.71304000000001</v>
      </c>
      <c r="D24" s="362">
        <v>12.713039999999999</v>
      </c>
      <c r="E24" s="363">
        <v>1.136699354838</v>
      </c>
      <c r="F24" s="361">
        <v>109.22115102876199</v>
      </c>
      <c r="G24" s="362">
        <v>18.203525171460001</v>
      </c>
      <c r="H24" s="364">
        <v>0.86375000000000002</v>
      </c>
      <c r="I24" s="361">
        <v>4.4345999999999997</v>
      </c>
      <c r="J24" s="362">
        <v>-13.768925171459999</v>
      </c>
      <c r="K24" s="365">
        <v>4.0602025872999999E-2</v>
      </c>
    </row>
    <row r="25" spans="1:11" ht="14.4" customHeight="1" thickBot="1" x14ac:dyDescent="0.35">
      <c r="A25" s="383" t="s">
        <v>245</v>
      </c>
      <c r="B25" s="361">
        <v>0</v>
      </c>
      <c r="C25" s="361">
        <v>0.23300000000000001</v>
      </c>
      <c r="D25" s="362">
        <v>0.23300000000000001</v>
      </c>
      <c r="E25" s="371" t="s">
        <v>223</v>
      </c>
      <c r="F25" s="361">
        <v>0.25647730416199999</v>
      </c>
      <c r="G25" s="362">
        <v>4.2746217359999998E-2</v>
      </c>
      <c r="H25" s="364">
        <v>0</v>
      </c>
      <c r="I25" s="361">
        <v>0</v>
      </c>
      <c r="J25" s="362">
        <v>-4.2746217359999998E-2</v>
      </c>
      <c r="K25" s="365">
        <v>0</v>
      </c>
    </row>
    <row r="26" spans="1:11" ht="14.4" customHeight="1" thickBot="1" x14ac:dyDescent="0.35">
      <c r="A26" s="383" t="s">
        <v>246</v>
      </c>
      <c r="B26" s="361">
        <v>62.614882832734999</v>
      </c>
      <c r="C26" s="361">
        <v>81.65128</v>
      </c>
      <c r="D26" s="362">
        <v>19.036397167263999</v>
      </c>
      <c r="E26" s="363">
        <v>1.3040235213419999</v>
      </c>
      <c r="F26" s="361">
        <v>81.506909418356003</v>
      </c>
      <c r="G26" s="362">
        <v>13.584484903059</v>
      </c>
      <c r="H26" s="364">
        <v>19.85671</v>
      </c>
      <c r="I26" s="361">
        <v>20.574999999999999</v>
      </c>
      <c r="J26" s="362">
        <v>6.9905150969400003</v>
      </c>
      <c r="K26" s="365">
        <v>0.25243258696499998</v>
      </c>
    </row>
    <row r="27" spans="1:11" ht="14.4" customHeight="1" thickBot="1" x14ac:dyDescent="0.35">
      <c r="A27" s="383" t="s">
        <v>247</v>
      </c>
      <c r="B27" s="361">
        <v>0</v>
      </c>
      <c r="C27" s="361">
        <v>0.60599999999999998</v>
      </c>
      <c r="D27" s="362">
        <v>0.60599999999999998</v>
      </c>
      <c r="E27" s="371" t="s">
        <v>241</v>
      </c>
      <c r="F27" s="361">
        <v>0</v>
      </c>
      <c r="G27" s="362">
        <v>0</v>
      </c>
      <c r="H27" s="364">
        <v>0</v>
      </c>
      <c r="I27" s="361">
        <v>0</v>
      </c>
      <c r="J27" s="362">
        <v>0</v>
      </c>
      <c r="K27" s="372" t="s">
        <v>223</v>
      </c>
    </row>
    <row r="28" spans="1:11" ht="14.4" customHeight="1" thickBot="1" x14ac:dyDescent="0.35">
      <c r="A28" s="383" t="s">
        <v>248</v>
      </c>
      <c r="B28" s="361">
        <v>125</v>
      </c>
      <c r="C28" s="361">
        <v>146.1009</v>
      </c>
      <c r="D28" s="362">
        <v>21.100899999999999</v>
      </c>
      <c r="E28" s="363">
        <v>1.1688072</v>
      </c>
      <c r="F28" s="361">
        <v>143.17250269941999</v>
      </c>
      <c r="G28" s="362">
        <v>23.862083783235999</v>
      </c>
      <c r="H28" s="364">
        <v>9.7323900000000005</v>
      </c>
      <c r="I28" s="361">
        <v>11.80691</v>
      </c>
      <c r="J28" s="362">
        <v>-12.055173783236</v>
      </c>
      <c r="K28" s="365">
        <v>8.2466324031000002E-2</v>
      </c>
    </row>
    <row r="29" spans="1:11" ht="14.4" customHeight="1" thickBot="1" x14ac:dyDescent="0.35">
      <c r="A29" s="383" t="s">
        <v>249</v>
      </c>
      <c r="B29" s="361">
        <v>169.99999464541199</v>
      </c>
      <c r="C29" s="361">
        <v>201.41659999999999</v>
      </c>
      <c r="D29" s="362">
        <v>31.416605354588</v>
      </c>
      <c r="E29" s="363">
        <v>1.1848035667300001</v>
      </c>
      <c r="F29" s="361">
        <v>304.45964571549399</v>
      </c>
      <c r="G29" s="362">
        <v>50.743274285915</v>
      </c>
      <c r="H29" s="364">
        <v>11.790240000000001</v>
      </c>
      <c r="I29" s="361">
        <v>23.580480000000001</v>
      </c>
      <c r="J29" s="362">
        <v>-27.162794285914998</v>
      </c>
      <c r="K29" s="365">
        <v>7.7450264202999997E-2</v>
      </c>
    </row>
    <row r="30" spans="1:11" ht="14.4" customHeight="1" thickBot="1" x14ac:dyDescent="0.35">
      <c r="A30" s="382" t="s">
        <v>250</v>
      </c>
      <c r="B30" s="366">
        <v>1.1776537492520001</v>
      </c>
      <c r="C30" s="366">
        <v>150.85906</v>
      </c>
      <c r="D30" s="367">
        <v>149.68140625074699</v>
      </c>
      <c r="E30" s="373">
        <v>128.10137113370499</v>
      </c>
      <c r="F30" s="366">
        <v>267.69744809431802</v>
      </c>
      <c r="G30" s="367">
        <v>44.616241349051997</v>
      </c>
      <c r="H30" s="369">
        <v>0</v>
      </c>
      <c r="I30" s="366">
        <v>0.59763999999999995</v>
      </c>
      <c r="J30" s="367">
        <v>-44.018601349051998</v>
      </c>
      <c r="K30" s="374">
        <v>2.2325203479999999E-3</v>
      </c>
    </row>
    <row r="31" spans="1:11" ht="14.4" customHeight="1" thickBot="1" x14ac:dyDescent="0.35">
      <c r="A31" s="383" t="s">
        <v>251</v>
      </c>
      <c r="B31" s="361">
        <v>0</v>
      </c>
      <c r="C31" s="361">
        <v>9.1326800000000006</v>
      </c>
      <c r="D31" s="362">
        <v>9.1326800000000006</v>
      </c>
      <c r="E31" s="371" t="s">
        <v>223</v>
      </c>
      <c r="F31" s="361">
        <v>10.968367729942001</v>
      </c>
      <c r="G31" s="362">
        <v>1.8280612883230001</v>
      </c>
      <c r="H31" s="364">
        <v>0</v>
      </c>
      <c r="I31" s="361">
        <v>0</v>
      </c>
      <c r="J31" s="362">
        <v>-1.8280612883230001</v>
      </c>
      <c r="K31" s="365">
        <v>0</v>
      </c>
    </row>
    <row r="32" spans="1:11" ht="14.4" customHeight="1" thickBot="1" x14ac:dyDescent="0.35">
      <c r="A32" s="383" t="s">
        <v>252</v>
      </c>
      <c r="B32" s="361">
        <v>0</v>
      </c>
      <c r="C32" s="361">
        <v>0.35499999999999998</v>
      </c>
      <c r="D32" s="362">
        <v>0.35499999999999998</v>
      </c>
      <c r="E32" s="371" t="s">
        <v>241</v>
      </c>
      <c r="F32" s="361">
        <v>0.63924671326100002</v>
      </c>
      <c r="G32" s="362">
        <v>0.106541118876</v>
      </c>
      <c r="H32" s="364">
        <v>0</v>
      </c>
      <c r="I32" s="361">
        <v>0</v>
      </c>
      <c r="J32" s="362">
        <v>-0.106541118876</v>
      </c>
      <c r="K32" s="365">
        <v>0</v>
      </c>
    </row>
    <row r="33" spans="1:11" ht="14.4" customHeight="1" thickBot="1" x14ac:dyDescent="0.35">
      <c r="A33" s="383" t="s">
        <v>253</v>
      </c>
      <c r="B33" s="361">
        <v>1.1776537492520001</v>
      </c>
      <c r="C33" s="361">
        <v>140.38937999999999</v>
      </c>
      <c r="D33" s="362">
        <v>139.21172625074701</v>
      </c>
      <c r="E33" s="363">
        <v>119.211083978719</v>
      </c>
      <c r="F33" s="361">
        <v>254.94947993559899</v>
      </c>
      <c r="G33" s="362">
        <v>42.491579989266</v>
      </c>
      <c r="H33" s="364">
        <v>0</v>
      </c>
      <c r="I33" s="361">
        <v>0.59763999999999995</v>
      </c>
      <c r="J33" s="362">
        <v>-41.893939989266002</v>
      </c>
      <c r="K33" s="365">
        <v>2.344150692E-3</v>
      </c>
    </row>
    <row r="34" spans="1:11" ht="14.4" customHeight="1" thickBot="1" x14ac:dyDescent="0.35">
      <c r="A34" s="383" t="s">
        <v>254</v>
      </c>
      <c r="B34" s="361">
        <v>0</v>
      </c>
      <c r="C34" s="361">
        <v>0.98199999999999998</v>
      </c>
      <c r="D34" s="362">
        <v>0.98199999999999998</v>
      </c>
      <c r="E34" s="371" t="s">
        <v>241</v>
      </c>
      <c r="F34" s="361">
        <v>1.1403537155150001</v>
      </c>
      <c r="G34" s="362">
        <v>0.190058952585</v>
      </c>
      <c r="H34" s="364">
        <v>0</v>
      </c>
      <c r="I34" s="361">
        <v>0</v>
      </c>
      <c r="J34" s="362">
        <v>-0.190058952585</v>
      </c>
      <c r="K34" s="365">
        <v>0</v>
      </c>
    </row>
    <row r="35" spans="1:11" ht="14.4" customHeight="1" thickBot="1" x14ac:dyDescent="0.35">
      <c r="A35" s="382" t="s">
        <v>255</v>
      </c>
      <c r="B35" s="366">
        <v>17.999999433043001</v>
      </c>
      <c r="C35" s="366">
        <v>23.297910000000002</v>
      </c>
      <c r="D35" s="367">
        <v>5.2979105669560003</v>
      </c>
      <c r="E35" s="373">
        <v>1.2943283741010001</v>
      </c>
      <c r="F35" s="366">
        <v>2.081807276478</v>
      </c>
      <c r="G35" s="367">
        <v>0.346967879413</v>
      </c>
      <c r="H35" s="369">
        <v>1.7509600000000001</v>
      </c>
      <c r="I35" s="366">
        <v>3.4085000000000001</v>
      </c>
      <c r="J35" s="367">
        <v>3.061532120586</v>
      </c>
      <c r="K35" s="374">
        <v>1.6372793190370001</v>
      </c>
    </row>
    <row r="36" spans="1:11" ht="14.4" customHeight="1" thickBot="1" x14ac:dyDescent="0.35">
      <c r="A36" s="383" t="s">
        <v>256</v>
      </c>
      <c r="B36" s="361">
        <v>15.999999496038001</v>
      </c>
      <c r="C36" s="361">
        <v>20.57131</v>
      </c>
      <c r="D36" s="362">
        <v>4.5713105039609996</v>
      </c>
      <c r="E36" s="363">
        <v>1.2857069154959999</v>
      </c>
      <c r="F36" s="361">
        <v>0</v>
      </c>
      <c r="G36" s="362">
        <v>0</v>
      </c>
      <c r="H36" s="364">
        <v>1.7509600000000001</v>
      </c>
      <c r="I36" s="361">
        <v>2.96943</v>
      </c>
      <c r="J36" s="362">
        <v>2.96943</v>
      </c>
      <c r="K36" s="372" t="s">
        <v>223</v>
      </c>
    </row>
    <row r="37" spans="1:11" ht="14.4" customHeight="1" thickBot="1" x14ac:dyDescent="0.35">
      <c r="A37" s="383" t="s">
        <v>257</v>
      </c>
      <c r="B37" s="361">
        <v>1.999999937004</v>
      </c>
      <c r="C37" s="361">
        <v>2.7265999999999999</v>
      </c>
      <c r="D37" s="362">
        <v>0.72660006299500002</v>
      </c>
      <c r="E37" s="363">
        <v>1.36330004294</v>
      </c>
      <c r="F37" s="361">
        <v>2.081807276478</v>
      </c>
      <c r="G37" s="362">
        <v>0.346967879413</v>
      </c>
      <c r="H37" s="364">
        <v>0</v>
      </c>
      <c r="I37" s="361">
        <v>0.43907000000000002</v>
      </c>
      <c r="J37" s="362">
        <v>9.2102120585999994E-2</v>
      </c>
      <c r="K37" s="365">
        <v>0.21090809171399999</v>
      </c>
    </row>
    <row r="38" spans="1:11" ht="14.4" customHeight="1" thickBot="1" x14ac:dyDescent="0.35">
      <c r="A38" s="381" t="s">
        <v>28</v>
      </c>
      <c r="B38" s="361">
        <v>5.5385341998379998</v>
      </c>
      <c r="C38" s="361">
        <v>5.15</v>
      </c>
      <c r="D38" s="362">
        <v>-0.38853419983800003</v>
      </c>
      <c r="E38" s="363">
        <v>0.92984891203700004</v>
      </c>
      <c r="F38" s="361">
        <v>5.0810977998159998</v>
      </c>
      <c r="G38" s="362">
        <v>0.84684963330200003</v>
      </c>
      <c r="H38" s="364">
        <v>0.36099999999999999</v>
      </c>
      <c r="I38" s="361">
        <v>0.76600000000000001</v>
      </c>
      <c r="J38" s="362">
        <v>-8.0849633301999999E-2</v>
      </c>
      <c r="K38" s="365">
        <v>0.150754823106</v>
      </c>
    </row>
    <row r="39" spans="1:11" ht="14.4" customHeight="1" thickBot="1" x14ac:dyDescent="0.35">
      <c r="A39" s="382" t="s">
        <v>258</v>
      </c>
      <c r="B39" s="366">
        <v>5.5385341998379998</v>
      </c>
      <c r="C39" s="366">
        <v>5.15</v>
      </c>
      <c r="D39" s="367">
        <v>-0.38853419983800003</v>
      </c>
      <c r="E39" s="373">
        <v>0.92984891203700004</v>
      </c>
      <c r="F39" s="366">
        <v>5.0810977998159998</v>
      </c>
      <c r="G39" s="367">
        <v>0.84684963330200003</v>
      </c>
      <c r="H39" s="369">
        <v>0.36099999999999999</v>
      </c>
      <c r="I39" s="366">
        <v>0.76600000000000001</v>
      </c>
      <c r="J39" s="367">
        <v>-8.0849633301999999E-2</v>
      </c>
      <c r="K39" s="374">
        <v>0.150754823106</v>
      </c>
    </row>
    <row r="40" spans="1:11" ht="14.4" customHeight="1" thickBot="1" x14ac:dyDescent="0.35">
      <c r="A40" s="383" t="s">
        <v>259</v>
      </c>
      <c r="B40" s="361">
        <v>5.5385341998379998</v>
      </c>
      <c r="C40" s="361">
        <v>5.15</v>
      </c>
      <c r="D40" s="362">
        <v>-0.38853419983800003</v>
      </c>
      <c r="E40" s="363">
        <v>0.92984891203700004</v>
      </c>
      <c r="F40" s="361">
        <v>5.0810977998159998</v>
      </c>
      <c r="G40" s="362">
        <v>0.84684963330200003</v>
      </c>
      <c r="H40" s="364">
        <v>0.36099999999999999</v>
      </c>
      <c r="I40" s="361">
        <v>0.76600000000000001</v>
      </c>
      <c r="J40" s="362">
        <v>-8.0849633301999999E-2</v>
      </c>
      <c r="K40" s="365">
        <v>0.150754823106</v>
      </c>
    </row>
    <row r="41" spans="1:11" ht="14.4" customHeight="1" thickBot="1" x14ac:dyDescent="0.35">
      <c r="A41" s="384" t="s">
        <v>260</v>
      </c>
      <c r="B41" s="366">
        <v>376.65922229901503</v>
      </c>
      <c r="C41" s="366">
        <v>608.15768000000003</v>
      </c>
      <c r="D41" s="367">
        <v>231.498457700985</v>
      </c>
      <c r="E41" s="373">
        <v>1.614609822342</v>
      </c>
      <c r="F41" s="366">
        <v>692.09060064403695</v>
      </c>
      <c r="G41" s="367">
        <v>115.34843344067301</v>
      </c>
      <c r="H41" s="369">
        <v>19.397179999999999</v>
      </c>
      <c r="I41" s="366">
        <v>76.064689999999999</v>
      </c>
      <c r="J41" s="367">
        <v>-39.283743440671998</v>
      </c>
      <c r="K41" s="374">
        <v>0.109905682766</v>
      </c>
    </row>
    <row r="42" spans="1:11" ht="14.4" customHeight="1" thickBot="1" x14ac:dyDescent="0.35">
      <c r="A42" s="381" t="s">
        <v>31</v>
      </c>
      <c r="B42" s="361">
        <v>136.904902141364</v>
      </c>
      <c r="C42" s="361">
        <v>255.01412999999999</v>
      </c>
      <c r="D42" s="362">
        <v>118.109227858636</v>
      </c>
      <c r="E42" s="363">
        <v>1.8627099980440001</v>
      </c>
      <c r="F42" s="361">
        <v>355.28588447799598</v>
      </c>
      <c r="G42" s="362">
        <v>59.214314079665002</v>
      </c>
      <c r="H42" s="364">
        <v>0.48399999999999999</v>
      </c>
      <c r="I42" s="361">
        <v>0.48399999999999999</v>
      </c>
      <c r="J42" s="362">
        <v>-58.730314079665</v>
      </c>
      <c r="K42" s="365">
        <v>1.3622832229999999E-3</v>
      </c>
    </row>
    <row r="43" spans="1:11" ht="14.4" customHeight="1" thickBot="1" x14ac:dyDescent="0.35">
      <c r="A43" s="385" t="s">
        <v>261</v>
      </c>
      <c r="B43" s="361">
        <v>136.904902141364</v>
      </c>
      <c r="C43" s="361">
        <v>255.01412999999999</v>
      </c>
      <c r="D43" s="362">
        <v>118.109227858636</v>
      </c>
      <c r="E43" s="363">
        <v>1.8627099980440001</v>
      </c>
      <c r="F43" s="361">
        <v>355.28588447799598</v>
      </c>
      <c r="G43" s="362">
        <v>59.214314079665002</v>
      </c>
      <c r="H43" s="364">
        <v>0.48399999999999999</v>
      </c>
      <c r="I43" s="361">
        <v>0.48399999999999999</v>
      </c>
      <c r="J43" s="362">
        <v>-58.730314079665</v>
      </c>
      <c r="K43" s="365">
        <v>1.3622832229999999E-3</v>
      </c>
    </row>
    <row r="44" spans="1:11" ht="14.4" customHeight="1" thickBot="1" x14ac:dyDescent="0.35">
      <c r="A44" s="383" t="s">
        <v>262</v>
      </c>
      <c r="B44" s="361">
        <v>111.54496281386</v>
      </c>
      <c r="C44" s="361">
        <v>130.2603</v>
      </c>
      <c r="D44" s="362">
        <v>18.715337186138999</v>
      </c>
      <c r="E44" s="363">
        <v>1.1677828986080001</v>
      </c>
      <c r="F44" s="361">
        <v>142.68784800796701</v>
      </c>
      <c r="G44" s="362">
        <v>23.781308001327002</v>
      </c>
      <c r="H44" s="364">
        <v>0.48399999999999999</v>
      </c>
      <c r="I44" s="361">
        <v>0.48399999999999999</v>
      </c>
      <c r="J44" s="362">
        <v>-23.297308001327</v>
      </c>
      <c r="K44" s="365">
        <v>3.39201976E-3</v>
      </c>
    </row>
    <row r="45" spans="1:11" ht="14.4" customHeight="1" thickBot="1" x14ac:dyDescent="0.35">
      <c r="A45" s="383" t="s">
        <v>263</v>
      </c>
      <c r="B45" s="361">
        <v>0</v>
      </c>
      <c r="C45" s="361">
        <v>7.1310000000000002</v>
      </c>
      <c r="D45" s="362">
        <v>7.1310000000000002</v>
      </c>
      <c r="E45" s="371" t="s">
        <v>241</v>
      </c>
      <c r="F45" s="361">
        <v>11.353642404146999</v>
      </c>
      <c r="G45" s="362">
        <v>1.8922737340239999</v>
      </c>
      <c r="H45" s="364">
        <v>0</v>
      </c>
      <c r="I45" s="361">
        <v>0</v>
      </c>
      <c r="J45" s="362">
        <v>-1.8922737340239999</v>
      </c>
      <c r="K45" s="365">
        <v>0</v>
      </c>
    </row>
    <row r="46" spans="1:11" ht="14.4" customHeight="1" thickBot="1" x14ac:dyDescent="0.35">
      <c r="A46" s="383" t="s">
        <v>264</v>
      </c>
      <c r="B46" s="361">
        <v>11.972241756551</v>
      </c>
      <c r="C46" s="361">
        <v>110.68393</v>
      </c>
      <c r="D46" s="362">
        <v>98.711688243447995</v>
      </c>
      <c r="E46" s="363">
        <v>9.2450463539480001</v>
      </c>
      <c r="F46" s="361">
        <v>197.38422657202301</v>
      </c>
      <c r="G46" s="362">
        <v>32.897371095337</v>
      </c>
      <c r="H46" s="364">
        <v>0</v>
      </c>
      <c r="I46" s="361">
        <v>0</v>
      </c>
      <c r="J46" s="362">
        <v>-32.897371095337</v>
      </c>
      <c r="K46" s="365">
        <v>0</v>
      </c>
    </row>
    <row r="47" spans="1:11" ht="14.4" customHeight="1" thickBot="1" x14ac:dyDescent="0.35">
      <c r="A47" s="383" t="s">
        <v>265</v>
      </c>
      <c r="B47" s="361">
        <v>13.387697570952</v>
      </c>
      <c r="C47" s="361">
        <v>6.9389000000000003</v>
      </c>
      <c r="D47" s="362">
        <v>-6.4487975709520002</v>
      </c>
      <c r="E47" s="363">
        <v>0.51830420901100005</v>
      </c>
      <c r="F47" s="361">
        <v>3.8601674938569999</v>
      </c>
      <c r="G47" s="362">
        <v>0.643361248976</v>
      </c>
      <c r="H47" s="364">
        <v>0</v>
      </c>
      <c r="I47" s="361">
        <v>0</v>
      </c>
      <c r="J47" s="362">
        <v>-0.643361248976</v>
      </c>
      <c r="K47" s="365">
        <v>0</v>
      </c>
    </row>
    <row r="48" spans="1:11" ht="14.4" customHeight="1" thickBot="1" x14ac:dyDescent="0.35">
      <c r="A48" s="386" t="s">
        <v>32</v>
      </c>
      <c r="B48" s="366">
        <v>0</v>
      </c>
      <c r="C48" s="366">
        <v>26.172999999999998</v>
      </c>
      <c r="D48" s="367">
        <v>26.172999999999998</v>
      </c>
      <c r="E48" s="368" t="s">
        <v>223</v>
      </c>
      <c r="F48" s="366">
        <v>5.0389173514390002</v>
      </c>
      <c r="G48" s="367">
        <v>0.83981955857299995</v>
      </c>
      <c r="H48" s="369">
        <v>7.8620000000000001</v>
      </c>
      <c r="I48" s="366">
        <v>7.8620000000000001</v>
      </c>
      <c r="J48" s="367">
        <v>7.0221804414260003</v>
      </c>
      <c r="K48" s="374">
        <v>1.560255795375</v>
      </c>
    </row>
    <row r="49" spans="1:11" ht="14.4" customHeight="1" thickBot="1" x14ac:dyDescent="0.35">
      <c r="A49" s="382" t="s">
        <v>266</v>
      </c>
      <c r="B49" s="366">
        <v>0</v>
      </c>
      <c r="C49" s="366">
        <v>26.172999999999998</v>
      </c>
      <c r="D49" s="367">
        <v>26.172999999999998</v>
      </c>
      <c r="E49" s="368" t="s">
        <v>223</v>
      </c>
      <c r="F49" s="366">
        <v>5.0389173514390002</v>
      </c>
      <c r="G49" s="367">
        <v>0.83981955857299995</v>
      </c>
      <c r="H49" s="369">
        <v>7.8620000000000001</v>
      </c>
      <c r="I49" s="366">
        <v>7.8620000000000001</v>
      </c>
      <c r="J49" s="367">
        <v>7.0221804414260003</v>
      </c>
      <c r="K49" s="374">
        <v>1.560255795375</v>
      </c>
    </row>
    <row r="50" spans="1:11" ht="14.4" customHeight="1" thickBot="1" x14ac:dyDescent="0.35">
      <c r="A50" s="383" t="s">
        <v>267</v>
      </c>
      <c r="B50" s="361">
        <v>0</v>
      </c>
      <c r="C50" s="361">
        <v>22.323</v>
      </c>
      <c r="D50" s="362">
        <v>22.323</v>
      </c>
      <c r="E50" s="371" t="s">
        <v>223</v>
      </c>
      <c r="F50" s="361">
        <v>0</v>
      </c>
      <c r="G50" s="362">
        <v>0</v>
      </c>
      <c r="H50" s="364">
        <v>7.8620000000000001</v>
      </c>
      <c r="I50" s="361">
        <v>7.8620000000000001</v>
      </c>
      <c r="J50" s="362">
        <v>7.8620000000000001</v>
      </c>
      <c r="K50" s="372" t="s">
        <v>223</v>
      </c>
    </row>
    <row r="51" spans="1:11" ht="14.4" customHeight="1" thickBot="1" x14ac:dyDescent="0.35">
      <c r="A51" s="383" t="s">
        <v>268</v>
      </c>
      <c r="B51" s="361">
        <v>0</v>
      </c>
      <c r="C51" s="361">
        <v>3.85</v>
      </c>
      <c r="D51" s="362">
        <v>3.85</v>
      </c>
      <c r="E51" s="371" t="s">
        <v>223</v>
      </c>
      <c r="F51" s="361">
        <v>5.0389173514390002</v>
      </c>
      <c r="G51" s="362">
        <v>0.83981955857299995</v>
      </c>
      <c r="H51" s="364">
        <v>0</v>
      </c>
      <c r="I51" s="361">
        <v>0</v>
      </c>
      <c r="J51" s="362">
        <v>-0.83981955857299995</v>
      </c>
      <c r="K51" s="365">
        <v>0</v>
      </c>
    </row>
    <row r="52" spans="1:11" ht="14.4" customHeight="1" thickBot="1" x14ac:dyDescent="0.35">
      <c r="A52" s="381" t="s">
        <v>33</v>
      </c>
      <c r="B52" s="361">
        <v>239.75432015765099</v>
      </c>
      <c r="C52" s="361">
        <v>326.97055</v>
      </c>
      <c r="D52" s="362">
        <v>87.216229842348994</v>
      </c>
      <c r="E52" s="363">
        <v>1.363773340079</v>
      </c>
      <c r="F52" s="361">
        <v>331.765798814601</v>
      </c>
      <c r="G52" s="362">
        <v>55.294299802433002</v>
      </c>
      <c r="H52" s="364">
        <v>11.05118</v>
      </c>
      <c r="I52" s="361">
        <v>67.718689999999995</v>
      </c>
      <c r="J52" s="362">
        <v>12.424390197566</v>
      </c>
      <c r="K52" s="365">
        <v>0.204115946375</v>
      </c>
    </row>
    <row r="53" spans="1:11" ht="14.4" customHeight="1" thickBot="1" x14ac:dyDescent="0.35">
      <c r="A53" s="382" t="s">
        <v>269</v>
      </c>
      <c r="B53" s="366">
        <v>1.8281597157110001</v>
      </c>
      <c r="C53" s="366">
        <v>0.10299999999999999</v>
      </c>
      <c r="D53" s="367">
        <v>-1.7251597157109999</v>
      </c>
      <c r="E53" s="373">
        <v>5.6340810440999999E-2</v>
      </c>
      <c r="F53" s="366">
        <v>9.4937551746999999E-2</v>
      </c>
      <c r="G53" s="367">
        <v>1.5822925291E-2</v>
      </c>
      <c r="H53" s="369">
        <v>0</v>
      </c>
      <c r="I53" s="366">
        <v>0</v>
      </c>
      <c r="J53" s="367">
        <v>-1.5822925291E-2</v>
      </c>
      <c r="K53" s="374">
        <v>0</v>
      </c>
    </row>
    <row r="54" spans="1:11" ht="14.4" customHeight="1" thickBot="1" x14ac:dyDescent="0.35">
      <c r="A54" s="383" t="s">
        <v>270</v>
      </c>
      <c r="B54" s="361">
        <v>1.8281597157110001</v>
      </c>
      <c r="C54" s="361">
        <v>0.10299999999999999</v>
      </c>
      <c r="D54" s="362">
        <v>-1.7251597157109999</v>
      </c>
      <c r="E54" s="363">
        <v>5.6340810440999999E-2</v>
      </c>
      <c r="F54" s="361">
        <v>9.4937551746999999E-2</v>
      </c>
      <c r="G54" s="362">
        <v>1.5822925291E-2</v>
      </c>
      <c r="H54" s="364">
        <v>0</v>
      </c>
      <c r="I54" s="361">
        <v>0</v>
      </c>
      <c r="J54" s="362">
        <v>-1.5822925291E-2</v>
      </c>
      <c r="K54" s="365">
        <v>0</v>
      </c>
    </row>
    <row r="55" spans="1:11" ht="14.4" customHeight="1" thickBot="1" x14ac:dyDescent="0.35">
      <c r="A55" s="382" t="s">
        <v>271</v>
      </c>
      <c r="B55" s="366">
        <v>16.137948499848001</v>
      </c>
      <c r="C55" s="366">
        <v>16.174320000000002</v>
      </c>
      <c r="D55" s="367">
        <v>3.6371500150999998E-2</v>
      </c>
      <c r="E55" s="373">
        <v>1.0022537870999999</v>
      </c>
      <c r="F55" s="366">
        <v>12.282132019797</v>
      </c>
      <c r="G55" s="367">
        <v>2.0470220032989999</v>
      </c>
      <c r="H55" s="369">
        <v>1.29419</v>
      </c>
      <c r="I55" s="366">
        <v>2.65238</v>
      </c>
      <c r="J55" s="367">
        <v>0.60535799670000001</v>
      </c>
      <c r="K55" s="374">
        <v>0.21595436327500001</v>
      </c>
    </row>
    <row r="56" spans="1:11" ht="14.4" customHeight="1" thickBot="1" x14ac:dyDescent="0.35">
      <c r="A56" s="383" t="s">
        <v>272</v>
      </c>
      <c r="B56" s="361">
        <v>13.933978953171</v>
      </c>
      <c r="C56" s="361">
        <v>12.4565</v>
      </c>
      <c r="D56" s="362">
        <v>-1.477478953171</v>
      </c>
      <c r="E56" s="363">
        <v>0.89396575392099997</v>
      </c>
      <c r="F56" s="361">
        <v>8.1934336439550002</v>
      </c>
      <c r="G56" s="362">
        <v>1.365572273992</v>
      </c>
      <c r="H56" s="364">
        <v>1.1393</v>
      </c>
      <c r="I56" s="361">
        <v>2.3426</v>
      </c>
      <c r="J56" s="362">
        <v>0.97702772600700005</v>
      </c>
      <c r="K56" s="365">
        <v>0.28591187794900003</v>
      </c>
    </row>
    <row r="57" spans="1:11" ht="14.4" customHeight="1" thickBot="1" x14ac:dyDescent="0.35">
      <c r="A57" s="383" t="s">
        <v>273</v>
      </c>
      <c r="B57" s="361">
        <v>2.203969546677</v>
      </c>
      <c r="C57" s="361">
        <v>3.7178200000000001</v>
      </c>
      <c r="D57" s="362">
        <v>1.5138504533220001</v>
      </c>
      <c r="E57" s="363">
        <v>1.6868744877190001</v>
      </c>
      <c r="F57" s="361">
        <v>4.088698375841</v>
      </c>
      <c r="G57" s="362">
        <v>0.68144972930600001</v>
      </c>
      <c r="H57" s="364">
        <v>0.15489</v>
      </c>
      <c r="I57" s="361">
        <v>0.30978</v>
      </c>
      <c r="J57" s="362">
        <v>-0.37166972930600001</v>
      </c>
      <c r="K57" s="365">
        <v>7.5764943148999994E-2</v>
      </c>
    </row>
    <row r="58" spans="1:11" ht="14.4" customHeight="1" thickBot="1" x14ac:dyDescent="0.35">
      <c r="A58" s="382" t="s">
        <v>274</v>
      </c>
      <c r="B58" s="366">
        <v>20.999999338550001</v>
      </c>
      <c r="C58" s="366">
        <v>34.035530000000001</v>
      </c>
      <c r="D58" s="367">
        <v>13.035530661449</v>
      </c>
      <c r="E58" s="373">
        <v>1.620739574858</v>
      </c>
      <c r="F58" s="366">
        <v>36.584897627566001</v>
      </c>
      <c r="G58" s="367">
        <v>6.0974829379270004</v>
      </c>
      <c r="H58" s="369">
        <v>1.39934</v>
      </c>
      <c r="I58" s="366">
        <v>11.840159999999999</v>
      </c>
      <c r="J58" s="367">
        <v>5.7426770620719996</v>
      </c>
      <c r="K58" s="374">
        <v>0.32363518194099999</v>
      </c>
    </row>
    <row r="59" spans="1:11" ht="14.4" customHeight="1" thickBot="1" x14ac:dyDescent="0.35">
      <c r="A59" s="383" t="s">
        <v>275</v>
      </c>
      <c r="B59" s="361">
        <v>0.99999996850200001</v>
      </c>
      <c r="C59" s="361">
        <v>1.08</v>
      </c>
      <c r="D59" s="362">
        <v>8.0000031496999996E-2</v>
      </c>
      <c r="E59" s="363">
        <v>1.080000034017</v>
      </c>
      <c r="F59" s="361">
        <v>1.0000002756549999</v>
      </c>
      <c r="G59" s="362">
        <v>0.16666671260900001</v>
      </c>
      <c r="H59" s="364">
        <v>0</v>
      </c>
      <c r="I59" s="361">
        <v>0.27</v>
      </c>
      <c r="J59" s="362">
        <v>0.10333328739</v>
      </c>
      <c r="K59" s="365">
        <v>0.26999992557199998</v>
      </c>
    </row>
    <row r="60" spans="1:11" ht="14.4" customHeight="1" thickBot="1" x14ac:dyDescent="0.35">
      <c r="A60" s="383" t="s">
        <v>276</v>
      </c>
      <c r="B60" s="361">
        <v>19.999999370047998</v>
      </c>
      <c r="C60" s="361">
        <v>32.955530000000003</v>
      </c>
      <c r="D60" s="362">
        <v>12.955530629950999</v>
      </c>
      <c r="E60" s="363">
        <v>1.6477765519000001</v>
      </c>
      <c r="F60" s="361">
        <v>35.584897351910001</v>
      </c>
      <c r="G60" s="362">
        <v>5.9308162253179999</v>
      </c>
      <c r="H60" s="364">
        <v>1.39934</v>
      </c>
      <c r="I60" s="361">
        <v>11.57016</v>
      </c>
      <c r="J60" s="362">
        <v>5.6393437746809996</v>
      </c>
      <c r="K60" s="365">
        <v>0.32514243010299998</v>
      </c>
    </row>
    <row r="61" spans="1:11" ht="14.4" customHeight="1" thickBot="1" x14ac:dyDescent="0.35">
      <c r="A61" s="382" t="s">
        <v>277</v>
      </c>
      <c r="B61" s="366">
        <v>3.6147431370260001</v>
      </c>
      <c r="C61" s="366">
        <v>7.87277</v>
      </c>
      <c r="D61" s="367">
        <v>4.2580268629729998</v>
      </c>
      <c r="E61" s="373">
        <v>2.1779611168919999</v>
      </c>
      <c r="F61" s="366">
        <v>7.5567821496359997</v>
      </c>
      <c r="G61" s="367">
        <v>1.259463691606</v>
      </c>
      <c r="H61" s="369">
        <v>0.24382999999999999</v>
      </c>
      <c r="I61" s="366">
        <v>0.48668</v>
      </c>
      <c r="J61" s="367">
        <v>-0.77278369160600002</v>
      </c>
      <c r="K61" s="374">
        <v>6.4403074000999996E-2</v>
      </c>
    </row>
    <row r="62" spans="1:11" ht="14.4" customHeight="1" thickBot="1" x14ac:dyDescent="0.35">
      <c r="A62" s="383" t="s">
        <v>278</v>
      </c>
      <c r="B62" s="361">
        <v>0.57106415609000005</v>
      </c>
      <c r="C62" s="361">
        <v>4.1965199999999996</v>
      </c>
      <c r="D62" s="362">
        <v>3.6254558439090001</v>
      </c>
      <c r="E62" s="363">
        <v>7.3485963971699997</v>
      </c>
      <c r="F62" s="361">
        <v>4.2962518258879996</v>
      </c>
      <c r="G62" s="362">
        <v>0.71604197098099998</v>
      </c>
      <c r="H62" s="364">
        <v>0</v>
      </c>
      <c r="I62" s="361">
        <v>0</v>
      </c>
      <c r="J62" s="362">
        <v>-0.71604197098099998</v>
      </c>
      <c r="K62" s="365">
        <v>0</v>
      </c>
    </row>
    <row r="63" spans="1:11" ht="14.4" customHeight="1" thickBot="1" x14ac:dyDescent="0.35">
      <c r="A63" s="383" t="s">
        <v>279</v>
      </c>
      <c r="B63" s="361">
        <v>0</v>
      </c>
      <c r="C63" s="361">
        <v>0.372</v>
      </c>
      <c r="D63" s="362">
        <v>0.372</v>
      </c>
      <c r="E63" s="371" t="s">
        <v>241</v>
      </c>
      <c r="F63" s="361">
        <v>0.41070856320900001</v>
      </c>
      <c r="G63" s="362">
        <v>6.8451427201000004E-2</v>
      </c>
      <c r="H63" s="364">
        <v>0</v>
      </c>
      <c r="I63" s="361">
        <v>0</v>
      </c>
      <c r="J63" s="362">
        <v>-6.8451427201000004E-2</v>
      </c>
      <c r="K63" s="365">
        <v>0</v>
      </c>
    </row>
    <row r="64" spans="1:11" ht="14.4" customHeight="1" thickBot="1" x14ac:dyDescent="0.35">
      <c r="A64" s="383" t="s">
        <v>280</v>
      </c>
      <c r="B64" s="361">
        <v>2.7409382802170001</v>
      </c>
      <c r="C64" s="361">
        <v>3.3042500000000001</v>
      </c>
      <c r="D64" s="362">
        <v>0.56331171978200001</v>
      </c>
      <c r="E64" s="363">
        <v>1.2055178417720001</v>
      </c>
      <c r="F64" s="361">
        <v>2.8498217605380001</v>
      </c>
      <c r="G64" s="362">
        <v>0.47497029342300001</v>
      </c>
      <c r="H64" s="364">
        <v>0.24382999999999999</v>
      </c>
      <c r="I64" s="361">
        <v>0.48668</v>
      </c>
      <c r="J64" s="362">
        <v>1.1709706576E-2</v>
      </c>
      <c r="K64" s="365">
        <v>0.17077559261299999</v>
      </c>
    </row>
    <row r="65" spans="1:11" ht="14.4" customHeight="1" thickBot="1" x14ac:dyDescent="0.35">
      <c r="A65" s="383" t="s">
        <v>281</v>
      </c>
      <c r="B65" s="361">
        <v>0.302740700719</v>
      </c>
      <c r="C65" s="361">
        <v>0</v>
      </c>
      <c r="D65" s="362">
        <v>-0.302740700719</v>
      </c>
      <c r="E65" s="363">
        <v>0</v>
      </c>
      <c r="F65" s="361">
        <v>0</v>
      </c>
      <c r="G65" s="362">
        <v>0</v>
      </c>
      <c r="H65" s="364">
        <v>0</v>
      </c>
      <c r="I65" s="361">
        <v>0</v>
      </c>
      <c r="J65" s="362">
        <v>0</v>
      </c>
      <c r="K65" s="365">
        <v>2</v>
      </c>
    </row>
    <row r="66" spans="1:11" ht="14.4" customHeight="1" thickBot="1" x14ac:dyDescent="0.35">
      <c r="A66" s="382" t="s">
        <v>282</v>
      </c>
      <c r="B66" s="366">
        <v>182.17346993897701</v>
      </c>
      <c r="C66" s="366">
        <v>253.20693</v>
      </c>
      <c r="D66" s="367">
        <v>71.033460061023007</v>
      </c>
      <c r="E66" s="373">
        <v>1.38992208956</v>
      </c>
      <c r="F66" s="366">
        <v>229.346113384765</v>
      </c>
      <c r="G66" s="367">
        <v>38.224352230793997</v>
      </c>
      <c r="H66" s="369">
        <v>7.7418199999999997</v>
      </c>
      <c r="I66" s="366">
        <v>26.957470000000001</v>
      </c>
      <c r="J66" s="367">
        <v>-11.266882230794</v>
      </c>
      <c r="K66" s="374">
        <v>0.117540557379</v>
      </c>
    </row>
    <row r="67" spans="1:11" ht="14.4" customHeight="1" thickBot="1" x14ac:dyDescent="0.35">
      <c r="A67" s="383" t="s">
        <v>283</v>
      </c>
      <c r="B67" s="361">
        <v>101.31771940588099</v>
      </c>
      <c r="C67" s="361">
        <v>160.21385000000001</v>
      </c>
      <c r="D67" s="362">
        <v>58.896130594119001</v>
      </c>
      <c r="E67" s="363">
        <v>1.5813013847870001</v>
      </c>
      <c r="F67" s="361">
        <v>165.608650945042</v>
      </c>
      <c r="G67" s="362">
        <v>27.601441824173001</v>
      </c>
      <c r="H67" s="364">
        <v>5.0116500000000004</v>
      </c>
      <c r="I67" s="361">
        <v>20.184650000000001</v>
      </c>
      <c r="J67" s="362">
        <v>-7.416791824173</v>
      </c>
      <c r="K67" s="365">
        <v>0.121881615995</v>
      </c>
    </row>
    <row r="68" spans="1:11" ht="14.4" customHeight="1" thickBot="1" x14ac:dyDescent="0.35">
      <c r="A68" s="383" t="s">
        <v>284</v>
      </c>
      <c r="B68" s="361">
        <v>80.855750533095005</v>
      </c>
      <c r="C68" s="361">
        <v>92.993080000000006</v>
      </c>
      <c r="D68" s="362">
        <v>12.137329466903999</v>
      </c>
      <c r="E68" s="363">
        <v>1.1501108998039999</v>
      </c>
      <c r="F68" s="361">
        <v>63.737462439722002</v>
      </c>
      <c r="G68" s="362">
        <v>10.622910406620001</v>
      </c>
      <c r="H68" s="364">
        <v>2.7301700000000002</v>
      </c>
      <c r="I68" s="361">
        <v>6.7728200000000003</v>
      </c>
      <c r="J68" s="362">
        <v>-3.8500904066200001</v>
      </c>
      <c r="K68" s="365">
        <v>0.106261211864</v>
      </c>
    </row>
    <row r="69" spans="1:11" ht="14.4" customHeight="1" thickBot="1" x14ac:dyDescent="0.35">
      <c r="A69" s="382" t="s">
        <v>285</v>
      </c>
      <c r="B69" s="366">
        <v>14.999999527536</v>
      </c>
      <c r="C69" s="366">
        <v>15.577999999999999</v>
      </c>
      <c r="D69" s="367">
        <v>0.57800047246300001</v>
      </c>
      <c r="E69" s="373">
        <v>1.0385333660439999</v>
      </c>
      <c r="F69" s="366">
        <v>45.900936081087998</v>
      </c>
      <c r="G69" s="367">
        <v>7.6501560135139997</v>
      </c>
      <c r="H69" s="369">
        <v>0.372</v>
      </c>
      <c r="I69" s="366">
        <v>25.782</v>
      </c>
      <c r="J69" s="367">
        <v>18.131843986484999</v>
      </c>
      <c r="K69" s="374">
        <v>0.56168789138499997</v>
      </c>
    </row>
    <row r="70" spans="1:11" ht="14.4" customHeight="1" thickBot="1" x14ac:dyDescent="0.35">
      <c r="A70" s="383" t="s">
        <v>286</v>
      </c>
      <c r="B70" s="361">
        <v>9.9999996850239992</v>
      </c>
      <c r="C70" s="361">
        <v>11.343</v>
      </c>
      <c r="D70" s="362">
        <v>1.3430003149750001</v>
      </c>
      <c r="E70" s="363">
        <v>1.1343000357270001</v>
      </c>
      <c r="F70" s="361">
        <v>5.9009250548610002</v>
      </c>
      <c r="G70" s="362">
        <v>0.98348750914299998</v>
      </c>
      <c r="H70" s="364">
        <v>0.372</v>
      </c>
      <c r="I70" s="361">
        <v>0.372</v>
      </c>
      <c r="J70" s="362">
        <v>-0.61148750914299999</v>
      </c>
      <c r="K70" s="365">
        <v>6.3040963330000005E-2</v>
      </c>
    </row>
    <row r="71" spans="1:11" ht="14.4" customHeight="1" thickBot="1" x14ac:dyDescent="0.35">
      <c r="A71" s="383" t="s">
        <v>287</v>
      </c>
      <c r="B71" s="361">
        <v>4.9999998425119996</v>
      </c>
      <c r="C71" s="361">
        <v>4.2350000000000003</v>
      </c>
      <c r="D71" s="362">
        <v>-0.76499984251200004</v>
      </c>
      <c r="E71" s="363">
        <v>0.84700002667800001</v>
      </c>
      <c r="F71" s="361">
        <v>40.000011026225998</v>
      </c>
      <c r="G71" s="362">
        <v>6.6666685043709997</v>
      </c>
      <c r="H71" s="364">
        <v>0</v>
      </c>
      <c r="I71" s="361">
        <v>25.41</v>
      </c>
      <c r="J71" s="362">
        <v>18.743331495627999</v>
      </c>
      <c r="K71" s="365">
        <v>0.63524982488899995</v>
      </c>
    </row>
    <row r="72" spans="1:11" ht="14.4" customHeight="1" thickBot="1" x14ac:dyDescent="0.35">
      <c r="A72" s="380" t="s">
        <v>34</v>
      </c>
      <c r="B72" s="361">
        <v>29140.999082129099</v>
      </c>
      <c r="C72" s="361">
        <v>27214.759020000001</v>
      </c>
      <c r="D72" s="362">
        <v>-1926.2400621291199</v>
      </c>
      <c r="E72" s="363">
        <v>0.93389931289899997</v>
      </c>
      <c r="F72" s="361">
        <v>28476.007849571099</v>
      </c>
      <c r="G72" s="362">
        <v>4746.0013082618598</v>
      </c>
      <c r="H72" s="364">
        <v>2189.0971399999999</v>
      </c>
      <c r="I72" s="361">
        <v>4311.0361499999999</v>
      </c>
      <c r="J72" s="362">
        <v>-434.96515826185703</v>
      </c>
      <c r="K72" s="365">
        <v>0.151391872511</v>
      </c>
    </row>
    <row r="73" spans="1:11" ht="14.4" customHeight="1" thickBot="1" x14ac:dyDescent="0.35">
      <c r="A73" s="386" t="s">
        <v>288</v>
      </c>
      <c r="B73" s="366">
        <v>21615.999319148399</v>
      </c>
      <c r="C73" s="366">
        <v>20183.235000000001</v>
      </c>
      <c r="D73" s="367">
        <v>-1432.7643191483801</v>
      </c>
      <c r="E73" s="373">
        <v>0.93371741468000002</v>
      </c>
      <c r="F73" s="366">
        <v>21060.0058053086</v>
      </c>
      <c r="G73" s="367">
        <v>3510.0009675514402</v>
      </c>
      <c r="H73" s="369">
        <v>1617.914</v>
      </c>
      <c r="I73" s="366">
        <v>3185.1660000000002</v>
      </c>
      <c r="J73" s="367">
        <v>-324.83496755143699</v>
      </c>
      <c r="K73" s="374">
        <v>0.15124240845100001</v>
      </c>
    </row>
    <row r="74" spans="1:11" ht="14.4" customHeight="1" thickBot="1" x14ac:dyDescent="0.35">
      <c r="A74" s="382" t="s">
        <v>289</v>
      </c>
      <c r="B74" s="366">
        <v>21499.999322802101</v>
      </c>
      <c r="C74" s="366">
        <v>19995.577000000001</v>
      </c>
      <c r="D74" s="367">
        <v>-1504.4223228021001</v>
      </c>
      <c r="E74" s="373">
        <v>0.93002686650199995</v>
      </c>
      <c r="F74" s="366">
        <v>20890.005758447202</v>
      </c>
      <c r="G74" s="367">
        <v>3481.6676264078601</v>
      </c>
      <c r="H74" s="369">
        <v>1573.4380000000001</v>
      </c>
      <c r="I74" s="366">
        <v>3135.7739999999999</v>
      </c>
      <c r="J74" s="367">
        <v>-345.89362640785902</v>
      </c>
      <c r="K74" s="374">
        <v>0.15010881453300001</v>
      </c>
    </row>
    <row r="75" spans="1:11" ht="14.4" customHeight="1" thickBot="1" x14ac:dyDescent="0.35">
      <c r="A75" s="383" t="s">
        <v>290</v>
      </c>
      <c r="B75" s="361">
        <v>21499.999322802101</v>
      </c>
      <c r="C75" s="361">
        <v>19995.577000000001</v>
      </c>
      <c r="D75" s="362">
        <v>-1504.4223228021001</v>
      </c>
      <c r="E75" s="363">
        <v>0.93002686650199995</v>
      </c>
      <c r="F75" s="361">
        <v>20890.005758447202</v>
      </c>
      <c r="G75" s="362">
        <v>3481.6676264078601</v>
      </c>
      <c r="H75" s="364">
        <v>1573.4380000000001</v>
      </c>
      <c r="I75" s="361">
        <v>3135.7739999999999</v>
      </c>
      <c r="J75" s="362">
        <v>-345.89362640785902</v>
      </c>
      <c r="K75" s="365">
        <v>0.15010881453300001</v>
      </c>
    </row>
    <row r="76" spans="1:11" ht="14.4" customHeight="1" thickBot="1" x14ac:dyDescent="0.35">
      <c r="A76" s="382" t="s">
        <v>291</v>
      </c>
      <c r="B76" s="366">
        <v>49.999998425120999</v>
      </c>
      <c r="C76" s="366">
        <v>109.52</v>
      </c>
      <c r="D76" s="367">
        <v>59.520001574878002</v>
      </c>
      <c r="E76" s="373">
        <v>2.190400068992</v>
      </c>
      <c r="F76" s="366">
        <v>110.000030322125</v>
      </c>
      <c r="G76" s="367">
        <v>18.33333838702</v>
      </c>
      <c r="H76" s="369">
        <v>38.01</v>
      </c>
      <c r="I76" s="366">
        <v>39.22</v>
      </c>
      <c r="J76" s="367">
        <v>20.886661612979001</v>
      </c>
      <c r="K76" s="374">
        <v>0.35654535626099998</v>
      </c>
    </row>
    <row r="77" spans="1:11" ht="14.4" customHeight="1" thickBot="1" x14ac:dyDescent="0.35">
      <c r="A77" s="383" t="s">
        <v>292</v>
      </c>
      <c r="B77" s="361">
        <v>49.999998425120999</v>
      </c>
      <c r="C77" s="361">
        <v>109.52</v>
      </c>
      <c r="D77" s="362">
        <v>59.520001574878002</v>
      </c>
      <c r="E77" s="363">
        <v>2.190400068992</v>
      </c>
      <c r="F77" s="361">
        <v>110.000030322125</v>
      </c>
      <c r="G77" s="362">
        <v>18.33333838702</v>
      </c>
      <c r="H77" s="364">
        <v>38.01</v>
      </c>
      <c r="I77" s="361">
        <v>39.22</v>
      </c>
      <c r="J77" s="362">
        <v>20.886661612979001</v>
      </c>
      <c r="K77" s="365">
        <v>0.35654535626099998</v>
      </c>
    </row>
    <row r="78" spans="1:11" ht="14.4" customHeight="1" thickBot="1" x14ac:dyDescent="0.35">
      <c r="A78" s="382" t="s">
        <v>293</v>
      </c>
      <c r="B78" s="366">
        <v>65.999997921160002</v>
      </c>
      <c r="C78" s="366">
        <v>78.138000000000005</v>
      </c>
      <c r="D78" s="367">
        <v>12.13800207884</v>
      </c>
      <c r="E78" s="373">
        <v>1.183909128199</v>
      </c>
      <c r="F78" s="366">
        <v>60.000016539340002</v>
      </c>
      <c r="G78" s="367">
        <v>10.000002756556</v>
      </c>
      <c r="H78" s="369">
        <v>6.4660000000000002</v>
      </c>
      <c r="I78" s="366">
        <v>10.172000000000001</v>
      </c>
      <c r="J78" s="367">
        <v>0.17199724344299999</v>
      </c>
      <c r="K78" s="374">
        <v>0.1695332866</v>
      </c>
    </row>
    <row r="79" spans="1:11" ht="14.4" customHeight="1" thickBot="1" x14ac:dyDescent="0.35">
      <c r="A79" s="383" t="s">
        <v>294</v>
      </c>
      <c r="B79" s="361">
        <v>65.999997921160002</v>
      </c>
      <c r="C79" s="361">
        <v>78.138000000000005</v>
      </c>
      <c r="D79" s="362">
        <v>12.13800207884</v>
      </c>
      <c r="E79" s="363">
        <v>1.183909128199</v>
      </c>
      <c r="F79" s="361">
        <v>60.000016539340002</v>
      </c>
      <c r="G79" s="362">
        <v>10.000002756556</v>
      </c>
      <c r="H79" s="364">
        <v>6.4660000000000002</v>
      </c>
      <c r="I79" s="361">
        <v>10.172000000000001</v>
      </c>
      <c r="J79" s="362">
        <v>0.17199724344299999</v>
      </c>
      <c r="K79" s="365">
        <v>0.1695332866</v>
      </c>
    </row>
    <row r="80" spans="1:11" ht="14.4" customHeight="1" thickBot="1" x14ac:dyDescent="0.35">
      <c r="A80" s="381" t="s">
        <v>295</v>
      </c>
      <c r="B80" s="361">
        <v>7309.9997697527097</v>
      </c>
      <c r="C80" s="361">
        <v>6830.7874599999996</v>
      </c>
      <c r="D80" s="362">
        <v>-479.21230975271402</v>
      </c>
      <c r="E80" s="363">
        <v>0.93444427840599997</v>
      </c>
      <c r="F80" s="361">
        <v>7103.0019579823002</v>
      </c>
      <c r="G80" s="362">
        <v>1183.83365966372</v>
      </c>
      <c r="H80" s="364">
        <v>547.4837</v>
      </c>
      <c r="I80" s="361">
        <v>1078.6796999999999</v>
      </c>
      <c r="J80" s="362">
        <v>-105.15395966371599</v>
      </c>
      <c r="K80" s="365">
        <v>0.15186250917300001</v>
      </c>
    </row>
    <row r="81" spans="1:11" ht="14.4" customHeight="1" thickBot="1" x14ac:dyDescent="0.35">
      <c r="A81" s="382" t="s">
        <v>296</v>
      </c>
      <c r="B81" s="366">
        <v>1934.99993905219</v>
      </c>
      <c r="C81" s="366">
        <v>1808.1432299999999</v>
      </c>
      <c r="D81" s="367">
        <v>-126.85670905219</v>
      </c>
      <c r="E81" s="373">
        <v>0.93444097516900004</v>
      </c>
      <c r="F81" s="366">
        <v>1880.00051823268</v>
      </c>
      <c r="G81" s="367">
        <v>313.33341970544598</v>
      </c>
      <c r="H81" s="369">
        <v>144.92420000000001</v>
      </c>
      <c r="I81" s="366">
        <v>285.53620000000001</v>
      </c>
      <c r="J81" s="367">
        <v>-27.797219705446</v>
      </c>
      <c r="K81" s="374">
        <v>0.15188091557899999</v>
      </c>
    </row>
    <row r="82" spans="1:11" ht="14.4" customHeight="1" thickBot="1" x14ac:dyDescent="0.35">
      <c r="A82" s="383" t="s">
        <v>297</v>
      </c>
      <c r="B82" s="361">
        <v>1934.99993905219</v>
      </c>
      <c r="C82" s="361">
        <v>1808.1432299999999</v>
      </c>
      <c r="D82" s="362">
        <v>-126.85670905219</v>
      </c>
      <c r="E82" s="363">
        <v>0.93444097516900004</v>
      </c>
      <c r="F82" s="361">
        <v>1880.00051823268</v>
      </c>
      <c r="G82" s="362">
        <v>313.33341970544598</v>
      </c>
      <c r="H82" s="364">
        <v>144.92420000000001</v>
      </c>
      <c r="I82" s="361">
        <v>285.53620000000001</v>
      </c>
      <c r="J82" s="362">
        <v>-27.797219705446</v>
      </c>
      <c r="K82" s="365">
        <v>0.15188091557899999</v>
      </c>
    </row>
    <row r="83" spans="1:11" ht="14.4" customHeight="1" thickBot="1" x14ac:dyDescent="0.35">
      <c r="A83" s="382" t="s">
        <v>298</v>
      </c>
      <c r="B83" s="366">
        <v>5374.9998307005199</v>
      </c>
      <c r="C83" s="366">
        <v>5022.6442299999999</v>
      </c>
      <c r="D83" s="367">
        <v>-352.35560070052497</v>
      </c>
      <c r="E83" s="373">
        <v>0.93444546757199998</v>
      </c>
      <c r="F83" s="366">
        <v>5223.0014397496197</v>
      </c>
      <c r="G83" s="367">
        <v>870.50023995826996</v>
      </c>
      <c r="H83" s="369">
        <v>402.55950000000001</v>
      </c>
      <c r="I83" s="366">
        <v>793.14350000000002</v>
      </c>
      <c r="J83" s="367">
        <v>-77.356739958269003</v>
      </c>
      <c r="K83" s="374">
        <v>0.151855883853</v>
      </c>
    </row>
    <row r="84" spans="1:11" ht="14.4" customHeight="1" thickBot="1" x14ac:dyDescent="0.35">
      <c r="A84" s="383" t="s">
        <v>299</v>
      </c>
      <c r="B84" s="361">
        <v>5374.9998307005199</v>
      </c>
      <c r="C84" s="361">
        <v>5022.6442299999999</v>
      </c>
      <c r="D84" s="362">
        <v>-352.35560070052497</v>
      </c>
      <c r="E84" s="363">
        <v>0.93444546757199998</v>
      </c>
      <c r="F84" s="361">
        <v>5223.0014397496197</v>
      </c>
      <c r="G84" s="362">
        <v>870.50023995826996</v>
      </c>
      <c r="H84" s="364">
        <v>402.55950000000001</v>
      </c>
      <c r="I84" s="361">
        <v>793.14350000000002</v>
      </c>
      <c r="J84" s="362">
        <v>-77.356739958269003</v>
      </c>
      <c r="K84" s="365">
        <v>0.151855883853</v>
      </c>
    </row>
    <row r="85" spans="1:11" ht="14.4" customHeight="1" thickBot="1" x14ac:dyDescent="0.35">
      <c r="A85" s="381" t="s">
        <v>300</v>
      </c>
      <c r="B85" s="361">
        <v>214.999993228021</v>
      </c>
      <c r="C85" s="361">
        <v>200.73656</v>
      </c>
      <c r="D85" s="362">
        <v>-14.263433228021</v>
      </c>
      <c r="E85" s="363">
        <v>0.93365844801200004</v>
      </c>
      <c r="F85" s="361">
        <v>313.000086280228</v>
      </c>
      <c r="G85" s="362">
        <v>52.166681046703999</v>
      </c>
      <c r="H85" s="364">
        <v>23.699439999999999</v>
      </c>
      <c r="I85" s="361">
        <v>47.190449999999998</v>
      </c>
      <c r="J85" s="362">
        <v>-4.9762310467040001</v>
      </c>
      <c r="K85" s="365">
        <v>0.15076816930199999</v>
      </c>
    </row>
    <row r="86" spans="1:11" ht="14.4" customHeight="1" thickBot="1" x14ac:dyDescent="0.35">
      <c r="A86" s="382" t="s">
        <v>301</v>
      </c>
      <c r="B86" s="366">
        <v>214.999993228021</v>
      </c>
      <c r="C86" s="366">
        <v>200.73656</v>
      </c>
      <c r="D86" s="367">
        <v>-14.263433228021</v>
      </c>
      <c r="E86" s="373">
        <v>0.93365844801200004</v>
      </c>
      <c r="F86" s="366">
        <v>313.000086280228</v>
      </c>
      <c r="G86" s="367">
        <v>52.166681046703999</v>
      </c>
      <c r="H86" s="369">
        <v>23.699439999999999</v>
      </c>
      <c r="I86" s="366">
        <v>47.190449999999998</v>
      </c>
      <c r="J86" s="367">
        <v>-4.9762310467040001</v>
      </c>
      <c r="K86" s="374">
        <v>0.15076816930199999</v>
      </c>
    </row>
    <row r="87" spans="1:11" ht="14.4" customHeight="1" thickBot="1" x14ac:dyDescent="0.35">
      <c r="A87" s="383" t="s">
        <v>302</v>
      </c>
      <c r="B87" s="361">
        <v>214.999993228021</v>
      </c>
      <c r="C87" s="361">
        <v>200.73656</v>
      </c>
      <c r="D87" s="362">
        <v>-14.263433228021</v>
      </c>
      <c r="E87" s="363">
        <v>0.93365844801200004</v>
      </c>
      <c r="F87" s="361">
        <v>313.000086280228</v>
      </c>
      <c r="G87" s="362">
        <v>52.166681046703999</v>
      </c>
      <c r="H87" s="364">
        <v>23.699439999999999</v>
      </c>
      <c r="I87" s="361">
        <v>47.190449999999998</v>
      </c>
      <c r="J87" s="362">
        <v>-4.9762310467040001</v>
      </c>
      <c r="K87" s="365">
        <v>0.15076816930199999</v>
      </c>
    </row>
    <row r="88" spans="1:11" ht="14.4" customHeight="1" thickBot="1" x14ac:dyDescent="0.35">
      <c r="A88" s="380" t="s">
        <v>303</v>
      </c>
      <c r="B88" s="361">
        <v>0</v>
      </c>
      <c r="C88" s="361">
        <v>53.902999999999999</v>
      </c>
      <c r="D88" s="362">
        <v>53.902999999999999</v>
      </c>
      <c r="E88" s="371" t="s">
        <v>223</v>
      </c>
      <c r="F88" s="361">
        <v>34.585955767621002</v>
      </c>
      <c r="G88" s="362">
        <v>5.76432596127</v>
      </c>
      <c r="H88" s="364">
        <v>7.7</v>
      </c>
      <c r="I88" s="361">
        <v>7.7</v>
      </c>
      <c r="J88" s="362">
        <v>1.9356740387289999</v>
      </c>
      <c r="K88" s="365">
        <v>0.22263372022200001</v>
      </c>
    </row>
    <row r="89" spans="1:11" ht="14.4" customHeight="1" thickBot="1" x14ac:dyDescent="0.35">
      <c r="A89" s="381" t="s">
        <v>304</v>
      </c>
      <c r="B89" s="361">
        <v>0</v>
      </c>
      <c r="C89" s="361">
        <v>53.902999999999999</v>
      </c>
      <c r="D89" s="362">
        <v>53.902999999999999</v>
      </c>
      <c r="E89" s="371" t="s">
        <v>223</v>
      </c>
      <c r="F89" s="361">
        <v>34.585955767621002</v>
      </c>
      <c r="G89" s="362">
        <v>5.76432596127</v>
      </c>
      <c r="H89" s="364">
        <v>7.7</v>
      </c>
      <c r="I89" s="361">
        <v>7.7</v>
      </c>
      <c r="J89" s="362">
        <v>1.9356740387289999</v>
      </c>
      <c r="K89" s="365">
        <v>0.22263372022200001</v>
      </c>
    </row>
    <row r="90" spans="1:11" ht="14.4" customHeight="1" thickBot="1" x14ac:dyDescent="0.35">
      <c r="A90" s="382" t="s">
        <v>305</v>
      </c>
      <c r="B90" s="366">
        <v>0</v>
      </c>
      <c r="C90" s="366">
        <v>17.721</v>
      </c>
      <c r="D90" s="367">
        <v>17.721</v>
      </c>
      <c r="E90" s="368" t="s">
        <v>223</v>
      </c>
      <c r="F90" s="366">
        <v>22.038615988878998</v>
      </c>
      <c r="G90" s="367">
        <v>3.6731026648129999</v>
      </c>
      <c r="H90" s="369">
        <v>6.6</v>
      </c>
      <c r="I90" s="366">
        <v>6.6</v>
      </c>
      <c r="J90" s="367">
        <v>2.9268973351860001</v>
      </c>
      <c r="K90" s="374">
        <v>0.29947434100800002</v>
      </c>
    </row>
    <row r="91" spans="1:11" ht="14.4" customHeight="1" thickBot="1" x14ac:dyDescent="0.35">
      <c r="A91" s="383" t="s">
        <v>306</v>
      </c>
      <c r="B91" s="361">
        <v>0</v>
      </c>
      <c r="C91" s="361">
        <v>1.74</v>
      </c>
      <c r="D91" s="362">
        <v>1.74</v>
      </c>
      <c r="E91" s="371" t="s">
        <v>223</v>
      </c>
      <c r="F91" s="361">
        <v>2.0805673590449998</v>
      </c>
      <c r="G91" s="362">
        <v>0.34676122650699998</v>
      </c>
      <c r="H91" s="364">
        <v>0</v>
      </c>
      <c r="I91" s="361">
        <v>0</v>
      </c>
      <c r="J91" s="362">
        <v>-0.34676122650699998</v>
      </c>
      <c r="K91" s="365">
        <v>0</v>
      </c>
    </row>
    <row r="92" spans="1:11" ht="14.4" customHeight="1" thickBot="1" x14ac:dyDescent="0.35">
      <c r="A92" s="383" t="s">
        <v>307</v>
      </c>
      <c r="B92" s="361">
        <v>0</v>
      </c>
      <c r="C92" s="361">
        <v>15.881</v>
      </c>
      <c r="D92" s="362">
        <v>15.881</v>
      </c>
      <c r="E92" s="371" t="s">
        <v>223</v>
      </c>
      <c r="F92" s="361">
        <v>19.871604755360998</v>
      </c>
      <c r="G92" s="362">
        <v>3.311934125893</v>
      </c>
      <c r="H92" s="364">
        <v>6.6</v>
      </c>
      <c r="I92" s="361">
        <v>6.6</v>
      </c>
      <c r="J92" s="362">
        <v>3.288065874106</v>
      </c>
      <c r="K92" s="365">
        <v>0.332132209816</v>
      </c>
    </row>
    <row r="93" spans="1:11" ht="14.4" customHeight="1" thickBot="1" x14ac:dyDescent="0.35">
      <c r="A93" s="383" t="s">
        <v>308</v>
      </c>
      <c r="B93" s="361">
        <v>0</v>
      </c>
      <c r="C93" s="361">
        <v>0.1</v>
      </c>
      <c r="D93" s="362">
        <v>0.1</v>
      </c>
      <c r="E93" s="371" t="s">
        <v>223</v>
      </c>
      <c r="F93" s="361">
        <v>8.6443874471999999E-2</v>
      </c>
      <c r="G93" s="362">
        <v>1.4407312412E-2</v>
      </c>
      <c r="H93" s="364">
        <v>0</v>
      </c>
      <c r="I93" s="361">
        <v>0</v>
      </c>
      <c r="J93" s="362">
        <v>-1.4407312412E-2</v>
      </c>
      <c r="K93" s="365">
        <v>0</v>
      </c>
    </row>
    <row r="94" spans="1:11" ht="14.4" customHeight="1" thickBot="1" x14ac:dyDescent="0.35">
      <c r="A94" s="385" t="s">
        <v>309</v>
      </c>
      <c r="B94" s="361">
        <v>0</v>
      </c>
      <c r="C94" s="361">
        <v>22.181999999999999</v>
      </c>
      <c r="D94" s="362">
        <v>22.181999999999999</v>
      </c>
      <c r="E94" s="371" t="s">
        <v>241</v>
      </c>
      <c r="F94" s="361">
        <v>0</v>
      </c>
      <c r="G94" s="362">
        <v>0</v>
      </c>
      <c r="H94" s="364">
        <v>0</v>
      </c>
      <c r="I94" s="361">
        <v>0</v>
      </c>
      <c r="J94" s="362">
        <v>0</v>
      </c>
      <c r="K94" s="372" t="s">
        <v>223</v>
      </c>
    </row>
    <row r="95" spans="1:11" ht="14.4" customHeight="1" thickBot="1" x14ac:dyDescent="0.35">
      <c r="A95" s="383" t="s">
        <v>310</v>
      </c>
      <c r="B95" s="361">
        <v>0</v>
      </c>
      <c r="C95" s="361">
        <v>22.181999999999999</v>
      </c>
      <c r="D95" s="362">
        <v>22.181999999999999</v>
      </c>
      <c r="E95" s="371" t="s">
        <v>241</v>
      </c>
      <c r="F95" s="361">
        <v>0</v>
      </c>
      <c r="G95" s="362">
        <v>0</v>
      </c>
      <c r="H95" s="364">
        <v>0</v>
      </c>
      <c r="I95" s="361">
        <v>0</v>
      </c>
      <c r="J95" s="362">
        <v>0</v>
      </c>
      <c r="K95" s="372" t="s">
        <v>223</v>
      </c>
    </row>
    <row r="96" spans="1:11" ht="14.4" customHeight="1" thickBot="1" x14ac:dyDescent="0.35">
      <c r="A96" s="385" t="s">
        <v>311</v>
      </c>
      <c r="B96" s="361">
        <v>0</v>
      </c>
      <c r="C96" s="361">
        <v>14</v>
      </c>
      <c r="D96" s="362">
        <v>14</v>
      </c>
      <c r="E96" s="371" t="s">
        <v>223</v>
      </c>
      <c r="F96" s="361">
        <v>12.547339778742</v>
      </c>
      <c r="G96" s="362">
        <v>2.0912232964570001</v>
      </c>
      <c r="H96" s="364">
        <v>1.1000000000000001</v>
      </c>
      <c r="I96" s="361">
        <v>1.1000000000000001</v>
      </c>
      <c r="J96" s="362">
        <v>-0.99122329645700002</v>
      </c>
      <c r="K96" s="365">
        <v>8.7667985357000003E-2</v>
      </c>
    </row>
    <row r="97" spans="1:11" ht="14.4" customHeight="1" thickBot="1" x14ac:dyDescent="0.35">
      <c r="A97" s="383" t="s">
        <v>312</v>
      </c>
      <c r="B97" s="361">
        <v>0</v>
      </c>
      <c r="C97" s="361">
        <v>14</v>
      </c>
      <c r="D97" s="362">
        <v>14</v>
      </c>
      <c r="E97" s="371" t="s">
        <v>223</v>
      </c>
      <c r="F97" s="361">
        <v>12.547339778742</v>
      </c>
      <c r="G97" s="362">
        <v>2.0912232964570001</v>
      </c>
      <c r="H97" s="364">
        <v>1.1000000000000001</v>
      </c>
      <c r="I97" s="361">
        <v>1.1000000000000001</v>
      </c>
      <c r="J97" s="362">
        <v>-0.99122329645700002</v>
      </c>
      <c r="K97" s="365">
        <v>8.7667985357000003E-2</v>
      </c>
    </row>
    <row r="98" spans="1:11" ht="14.4" customHeight="1" thickBot="1" x14ac:dyDescent="0.35">
      <c r="A98" s="380" t="s">
        <v>313</v>
      </c>
      <c r="B98" s="361">
        <v>773.34749735672801</v>
      </c>
      <c r="C98" s="361">
        <v>792.21799999999996</v>
      </c>
      <c r="D98" s="362">
        <v>18.870502643272001</v>
      </c>
      <c r="E98" s="363">
        <v>1.0244010651190001</v>
      </c>
      <c r="F98" s="361">
        <v>592.00147682466104</v>
      </c>
      <c r="G98" s="362">
        <v>98.666912804109998</v>
      </c>
      <c r="H98" s="364">
        <v>52.664000000000001</v>
      </c>
      <c r="I98" s="361">
        <v>101.876</v>
      </c>
      <c r="J98" s="362">
        <v>3.2090871958889999</v>
      </c>
      <c r="K98" s="365">
        <v>0.172087408542</v>
      </c>
    </row>
    <row r="99" spans="1:11" ht="14.4" customHeight="1" thickBot="1" x14ac:dyDescent="0.35">
      <c r="A99" s="381" t="s">
        <v>314</v>
      </c>
      <c r="B99" s="361">
        <v>734.34749735672801</v>
      </c>
      <c r="C99" s="361">
        <v>749.79499999999996</v>
      </c>
      <c r="D99" s="362">
        <v>15.447502643271999</v>
      </c>
      <c r="E99" s="363">
        <v>1.0210356850110001</v>
      </c>
      <c r="F99" s="361">
        <v>592.00147682466104</v>
      </c>
      <c r="G99" s="362">
        <v>98.666912804109998</v>
      </c>
      <c r="H99" s="364">
        <v>49.212000000000003</v>
      </c>
      <c r="I99" s="361">
        <v>98.424000000000007</v>
      </c>
      <c r="J99" s="362">
        <v>-0.24291280410999999</v>
      </c>
      <c r="K99" s="365">
        <v>0.16625634200700001</v>
      </c>
    </row>
    <row r="100" spans="1:11" ht="14.4" customHeight="1" thickBot="1" x14ac:dyDescent="0.35">
      <c r="A100" s="382" t="s">
        <v>315</v>
      </c>
      <c r="B100" s="366">
        <v>734.34749735672801</v>
      </c>
      <c r="C100" s="366">
        <v>749.79499999999996</v>
      </c>
      <c r="D100" s="367">
        <v>15.447502643271999</v>
      </c>
      <c r="E100" s="373">
        <v>1.0210356850110001</v>
      </c>
      <c r="F100" s="366">
        <v>592.00147682466104</v>
      </c>
      <c r="G100" s="367">
        <v>98.666912804109998</v>
      </c>
      <c r="H100" s="369">
        <v>49.212000000000003</v>
      </c>
      <c r="I100" s="366">
        <v>98.424000000000007</v>
      </c>
      <c r="J100" s="367">
        <v>-0.24291280410999999</v>
      </c>
      <c r="K100" s="374">
        <v>0.16625634200700001</v>
      </c>
    </row>
    <row r="101" spans="1:11" ht="14.4" customHeight="1" thickBot="1" x14ac:dyDescent="0.35">
      <c r="A101" s="383" t="s">
        <v>316</v>
      </c>
      <c r="B101" s="361">
        <v>42.999998645601998</v>
      </c>
      <c r="C101" s="361">
        <v>42.9</v>
      </c>
      <c r="D101" s="362">
        <v>-9.9998645602000003E-2</v>
      </c>
      <c r="E101" s="363">
        <v>0.99767445002900002</v>
      </c>
      <c r="F101" s="361">
        <v>0</v>
      </c>
      <c r="G101" s="362">
        <v>0</v>
      </c>
      <c r="H101" s="364">
        <v>0</v>
      </c>
      <c r="I101" s="361">
        <v>0</v>
      </c>
      <c r="J101" s="362">
        <v>0</v>
      </c>
      <c r="K101" s="372" t="s">
        <v>223</v>
      </c>
    </row>
    <row r="102" spans="1:11" ht="14.4" customHeight="1" thickBot="1" x14ac:dyDescent="0.35">
      <c r="A102" s="383" t="s">
        <v>317</v>
      </c>
      <c r="B102" s="361">
        <v>2.9999999055069999</v>
      </c>
      <c r="C102" s="361">
        <v>2.6520000000000001</v>
      </c>
      <c r="D102" s="362">
        <v>-0.347999905507</v>
      </c>
      <c r="E102" s="363">
        <v>0.88400002784300002</v>
      </c>
      <c r="F102" s="361">
        <v>3.000007483908</v>
      </c>
      <c r="G102" s="362">
        <v>0.500001247318</v>
      </c>
      <c r="H102" s="364">
        <v>0.221</v>
      </c>
      <c r="I102" s="361">
        <v>0.442</v>
      </c>
      <c r="J102" s="362">
        <v>-5.8001247318E-2</v>
      </c>
      <c r="K102" s="365">
        <v>0.147332965791</v>
      </c>
    </row>
    <row r="103" spans="1:11" ht="14.4" customHeight="1" thickBot="1" x14ac:dyDescent="0.35">
      <c r="A103" s="383" t="s">
        <v>318</v>
      </c>
      <c r="B103" s="361">
        <v>532.99998321178202</v>
      </c>
      <c r="C103" s="361">
        <v>550.31899999999996</v>
      </c>
      <c r="D103" s="362">
        <v>17.319016788218001</v>
      </c>
      <c r="E103" s="363">
        <v>1.0324934659160001</v>
      </c>
      <c r="F103" s="361">
        <v>558.00139200702904</v>
      </c>
      <c r="G103" s="362">
        <v>93.000232001171</v>
      </c>
      <c r="H103" s="364">
        <v>46.469000000000001</v>
      </c>
      <c r="I103" s="361">
        <v>92.938000000000002</v>
      </c>
      <c r="J103" s="362">
        <v>-6.2232001171000001E-2</v>
      </c>
      <c r="K103" s="365">
        <v>0.166555140061</v>
      </c>
    </row>
    <row r="104" spans="1:11" ht="14.4" customHeight="1" thickBot="1" x14ac:dyDescent="0.35">
      <c r="A104" s="383" t="s">
        <v>319</v>
      </c>
      <c r="B104" s="361">
        <v>9.3477911851769999</v>
      </c>
      <c r="C104" s="361">
        <v>8.7119999999999997</v>
      </c>
      <c r="D104" s="362">
        <v>-0.63579118517699995</v>
      </c>
      <c r="E104" s="363">
        <v>0.93198487508000005</v>
      </c>
      <c r="F104" s="361">
        <v>9.0000224517260001</v>
      </c>
      <c r="G104" s="362">
        <v>1.500003741954</v>
      </c>
      <c r="H104" s="364">
        <v>0.72599999999999998</v>
      </c>
      <c r="I104" s="361">
        <v>1.452</v>
      </c>
      <c r="J104" s="362">
        <v>-4.8003741954E-2</v>
      </c>
      <c r="K104" s="365">
        <v>0.16133293086600001</v>
      </c>
    </row>
    <row r="105" spans="1:11" ht="14.4" customHeight="1" thickBot="1" x14ac:dyDescent="0.35">
      <c r="A105" s="383" t="s">
        <v>320</v>
      </c>
      <c r="B105" s="361">
        <v>21.999728314363001</v>
      </c>
      <c r="C105" s="361">
        <v>21.552</v>
      </c>
      <c r="D105" s="362">
        <v>-0.44772831436299998</v>
      </c>
      <c r="E105" s="363">
        <v>0.97964846165499997</v>
      </c>
      <c r="F105" s="361">
        <v>22.000054881996999</v>
      </c>
      <c r="G105" s="362">
        <v>3.666675813666</v>
      </c>
      <c r="H105" s="364">
        <v>1.796</v>
      </c>
      <c r="I105" s="361">
        <v>3.5920000000000001</v>
      </c>
      <c r="J105" s="362">
        <v>-7.4675813665999999E-2</v>
      </c>
      <c r="K105" s="365">
        <v>0.16327231996700001</v>
      </c>
    </row>
    <row r="106" spans="1:11" ht="14.4" customHeight="1" thickBot="1" x14ac:dyDescent="0.35">
      <c r="A106" s="383" t="s">
        <v>321</v>
      </c>
      <c r="B106" s="361">
        <v>123.99999609429599</v>
      </c>
      <c r="C106" s="361">
        <v>123.66</v>
      </c>
      <c r="D106" s="362">
        <v>-0.339996094295</v>
      </c>
      <c r="E106" s="363">
        <v>0.99725809592699999</v>
      </c>
      <c r="F106" s="361">
        <v>0</v>
      </c>
      <c r="G106" s="362">
        <v>0</v>
      </c>
      <c r="H106" s="364">
        <v>0</v>
      </c>
      <c r="I106" s="361">
        <v>0</v>
      </c>
      <c r="J106" s="362">
        <v>0</v>
      </c>
      <c r="K106" s="372" t="s">
        <v>223</v>
      </c>
    </row>
    <row r="107" spans="1:11" ht="14.4" customHeight="1" thickBot="1" x14ac:dyDescent="0.35">
      <c r="A107" s="381" t="s">
        <v>322</v>
      </c>
      <c r="B107" s="361">
        <v>39</v>
      </c>
      <c r="C107" s="361">
        <v>42.423000000000002</v>
      </c>
      <c r="D107" s="362">
        <v>3.423</v>
      </c>
      <c r="E107" s="363">
        <v>1.0877692307689999</v>
      </c>
      <c r="F107" s="361">
        <v>0</v>
      </c>
      <c r="G107" s="362">
        <v>0</v>
      </c>
      <c r="H107" s="364">
        <v>3.452</v>
      </c>
      <c r="I107" s="361">
        <v>3.452</v>
      </c>
      <c r="J107" s="362">
        <v>3.452</v>
      </c>
      <c r="K107" s="372" t="s">
        <v>223</v>
      </c>
    </row>
    <row r="108" spans="1:11" ht="14.4" customHeight="1" thickBot="1" x14ac:dyDescent="0.35">
      <c r="A108" s="382" t="s">
        <v>323</v>
      </c>
      <c r="B108" s="366">
        <v>39</v>
      </c>
      <c r="C108" s="366">
        <v>39.277000000000001</v>
      </c>
      <c r="D108" s="367">
        <v>0.27700000000000002</v>
      </c>
      <c r="E108" s="373">
        <v>1.0071025641019999</v>
      </c>
      <c r="F108" s="366">
        <v>0</v>
      </c>
      <c r="G108" s="367">
        <v>0</v>
      </c>
      <c r="H108" s="369">
        <v>0</v>
      </c>
      <c r="I108" s="366">
        <v>0</v>
      </c>
      <c r="J108" s="367">
        <v>0</v>
      </c>
      <c r="K108" s="370" t="s">
        <v>223</v>
      </c>
    </row>
    <row r="109" spans="1:11" ht="14.4" customHeight="1" thickBot="1" x14ac:dyDescent="0.35">
      <c r="A109" s="383" t="s">
        <v>324</v>
      </c>
      <c r="B109" s="361">
        <v>39</v>
      </c>
      <c r="C109" s="361">
        <v>39.277000000000001</v>
      </c>
      <c r="D109" s="362">
        <v>0.27700000000000002</v>
      </c>
      <c r="E109" s="363">
        <v>1.0071025641019999</v>
      </c>
      <c r="F109" s="361">
        <v>0</v>
      </c>
      <c r="G109" s="362">
        <v>0</v>
      </c>
      <c r="H109" s="364">
        <v>0</v>
      </c>
      <c r="I109" s="361">
        <v>0</v>
      </c>
      <c r="J109" s="362">
        <v>0</v>
      </c>
      <c r="K109" s="372" t="s">
        <v>223</v>
      </c>
    </row>
    <row r="110" spans="1:11" ht="14.4" customHeight="1" thickBot="1" x14ac:dyDescent="0.35">
      <c r="A110" s="382" t="s">
        <v>325</v>
      </c>
      <c r="B110" s="366">
        <v>0</v>
      </c>
      <c r="C110" s="366">
        <v>3.1459999999999999</v>
      </c>
      <c r="D110" s="367">
        <v>3.1459999999999999</v>
      </c>
      <c r="E110" s="368" t="s">
        <v>223</v>
      </c>
      <c r="F110" s="366">
        <v>0</v>
      </c>
      <c r="G110" s="367">
        <v>0</v>
      </c>
      <c r="H110" s="369">
        <v>0</v>
      </c>
      <c r="I110" s="366">
        <v>0</v>
      </c>
      <c r="J110" s="367">
        <v>0</v>
      </c>
      <c r="K110" s="374">
        <v>2</v>
      </c>
    </row>
    <row r="111" spans="1:11" ht="14.4" customHeight="1" thickBot="1" x14ac:dyDescent="0.35">
      <c r="A111" s="383" t="s">
        <v>326</v>
      </c>
      <c r="B111" s="361">
        <v>0</v>
      </c>
      <c r="C111" s="361">
        <v>3.1459999999999999</v>
      </c>
      <c r="D111" s="362">
        <v>3.1459999999999999</v>
      </c>
      <c r="E111" s="371" t="s">
        <v>223</v>
      </c>
      <c r="F111" s="361">
        <v>0</v>
      </c>
      <c r="G111" s="362">
        <v>0</v>
      </c>
      <c r="H111" s="364">
        <v>0</v>
      </c>
      <c r="I111" s="361">
        <v>0</v>
      </c>
      <c r="J111" s="362">
        <v>0</v>
      </c>
      <c r="K111" s="365">
        <v>2</v>
      </c>
    </row>
    <row r="112" spans="1:11" ht="14.4" customHeight="1" thickBot="1" x14ac:dyDescent="0.35">
      <c r="A112" s="382" t="s">
        <v>327</v>
      </c>
      <c r="B112" s="366">
        <v>0</v>
      </c>
      <c r="C112" s="366">
        <v>0</v>
      </c>
      <c r="D112" s="367">
        <v>0</v>
      </c>
      <c r="E112" s="373">
        <v>1</v>
      </c>
      <c r="F112" s="366">
        <v>0</v>
      </c>
      <c r="G112" s="367">
        <v>0</v>
      </c>
      <c r="H112" s="369">
        <v>3.452</v>
      </c>
      <c r="I112" s="366">
        <v>3.452</v>
      </c>
      <c r="J112" s="367">
        <v>3.452</v>
      </c>
      <c r="K112" s="370" t="s">
        <v>241</v>
      </c>
    </row>
    <row r="113" spans="1:11" ht="14.4" customHeight="1" thickBot="1" x14ac:dyDescent="0.35">
      <c r="A113" s="383" t="s">
        <v>328</v>
      </c>
      <c r="B113" s="361">
        <v>0</v>
      </c>
      <c r="C113" s="361">
        <v>0</v>
      </c>
      <c r="D113" s="362">
        <v>0</v>
      </c>
      <c r="E113" s="363">
        <v>1</v>
      </c>
      <c r="F113" s="361">
        <v>0</v>
      </c>
      <c r="G113" s="362">
        <v>0</v>
      </c>
      <c r="H113" s="364">
        <v>3.452</v>
      </c>
      <c r="I113" s="361">
        <v>3.452</v>
      </c>
      <c r="J113" s="362">
        <v>3.452</v>
      </c>
      <c r="K113" s="372" t="s">
        <v>241</v>
      </c>
    </row>
    <row r="114" spans="1:11" ht="14.4" customHeight="1" thickBot="1" x14ac:dyDescent="0.35">
      <c r="A114" s="379" t="s">
        <v>329</v>
      </c>
      <c r="B114" s="361">
        <v>68783.571866138998</v>
      </c>
      <c r="C114" s="361">
        <v>76332.435679999995</v>
      </c>
      <c r="D114" s="362">
        <v>7548.8638138609804</v>
      </c>
      <c r="E114" s="363">
        <v>1.1097480635129999</v>
      </c>
      <c r="F114" s="361">
        <v>76658.757607431602</v>
      </c>
      <c r="G114" s="362">
        <v>12776.459601238599</v>
      </c>
      <c r="H114" s="364">
        <v>6252.0654299999997</v>
      </c>
      <c r="I114" s="361">
        <v>13356.946449999999</v>
      </c>
      <c r="J114" s="362">
        <v>580.48684876140805</v>
      </c>
      <c r="K114" s="365">
        <v>0.17423901543500001</v>
      </c>
    </row>
    <row r="115" spans="1:11" ht="14.4" customHeight="1" thickBot="1" x14ac:dyDescent="0.35">
      <c r="A115" s="380" t="s">
        <v>330</v>
      </c>
      <c r="B115" s="361">
        <v>68749.571866138998</v>
      </c>
      <c r="C115" s="361">
        <v>76331.938930000004</v>
      </c>
      <c r="D115" s="362">
        <v>7582.3670638609901</v>
      </c>
      <c r="E115" s="363">
        <v>1.110289662292</v>
      </c>
      <c r="F115" s="361">
        <v>76658.358927856199</v>
      </c>
      <c r="G115" s="362">
        <v>12776.393154642699</v>
      </c>
      <c r="H115" s="364">
        <v>6247.9332000000004</v>
      </c>
      <c r="I115" s="361">
        <v>13352.81422</v>
      </c>
      <c r="J115" s="362">
        <v>576.421065357305</v>
      </c>
      <c r="K115" s="365">
        <v>0.17418601711199999</v>
      </c>
    </row>
    <row r="116" spans="1:11" ht="14.4" customHeight="1" thickBot="1" x14ac:dyDescent="0.35">
      <c r="A116" s="381" t="s">
        <v>331</v>
      </c>
      <c r="B116" s="361">
        <v>68749.571866138998</v>
      </c>
      <c r="C116" s="361">
        <v>76331.938930000004</v>
      </c>
      <c r="D116" s="362">
        <v>7582.3670638609901</v>
      </c>
      <c r="E116" s="363">
        <v>1.110289662292</v>
      </c>
      <c r="F116" s="361">
        <v>76658.358927856199</v>
      </c>
      <c r="G116" s="362">
        <v>12776.393154642699</v>
      </c>
      <c r="H116" s="364">
        <v>6247.9332000000004</v>
      </c>
      <c r="I116" s="361">
        <v>13352.81422</v>
      </c>
      <c r="J116" s="362">
        <v>576.421065357305</v>
      </c>
      <c r="K116" s="365">
        <v>0.17418601711199999</v>
      </c>
    </row>
    <row r="117" spans="1:11" ht="14.4" customHeight="1" thickBot="1" x14ac:dyDescent="0.35">
      <c r="A117" s="382" t="s">
        <v>332</v>
      </c>
      <c r="B117" s="366">
        <v>66.753118273507994</v>
      </c>
      <c r="C117" s="366">
        <v>151.03792000000001</v>
      </c>
      <c r="D117" s="367">
        <v>84.284801726490997</v>
      </c>
      <c r="E117" s="373">
        <v>2.2626346739510002</v>
      </c>
      <c r="F117" s="366">
        <v>127.804353982121</v>
      </c>
      <c r="G117" s="367">
        <v>21.300725663685999</v>
      </c>
      <c r="H117" s="369">
        <v>2.2629999999999999</v>
      </c>
      <c r="I117" s="366">
        <v>3.0087999999999999</v>
      </c>
      <c r="J117" s="367">
        <v>-18.291925663686001</v>
      </c>
      <c r="K117" s="374">
        <v>2.3542233940000001E-2</v>
      </c>
    </row>
    <row r="118" spans="1:11" ht="14.4" customHeight="1" thickBot="1" x14ac:dyDescent="0.35">
      <c r="A118" s="383" t="s">
        <v>333</v>
      </c>
      <c r="B118" s="361">
        <v>0</v>
      </c>
      <c r="C118" s="361">
        <v>4.6470000000000002</v>
      </c>
      <c r="D118" s="362">
        <v>4.6470000000000002</v>
      </c>
      <c r="E118" s="371" t="s">
        <v>241</v>
      </c>
      <c r="F118" s="361">
        <v>4.7717250071150001</v>
      </c>
      <c r="G118" s="362">
        <v>0.79528750118500002</v>
      </c>
      <c r="H118" s="364">
        <v>0</v>
      </c>
      <c r="I118" s="361">
        <v>0</v>
      </c>
      <c r="J118" s="362">
        <v>-0.79528750118500002</v>
      </c>
      <c r="K118" s="365">
        <v>0</v>
      </c>
    </row>
    <row r="119" spans="1:11" ht="14.4" customHeight="1" thickBot="1" x14ac:dyDescent="0.35">
      <c r="A119" s="383" t="s">
        <v>334</v>
      </c>
      <c r="B119" s="361">
        <v>30</v>
      </c>
      <c r="C119" s="361">
        <v>112.26308</v>
      </c>
      <c r="D119" s="362">
        <v>82.263080000000002</v>
      </c>
      <c r="E119" s="363">
        <v>3.7421026666660002</v>
      </c>
      <c r="F119" s="361">
        <v>90.824934914175998</v>
      </c>
      <c r="G119" s="362">
        <v>15.137489152362001</v>
      </c>
      <c r="H119" s="364">
        <v>1.0780000000000001</v>
      </c>
      <c r="I119" s="361">
        <v>1.0780000000000001</v>
      </c>
      <c r="J119" s="362">
        <v>-14.059489152362</v>
      </c>
      <c r="K119" s="365">
        <v>1.1868987310000001E-2</v>
      </c>
    </row>
    <row r="120" spans="1:11" ht="14.4" customHeight="1" thickBot="1" x14ac:dyDescent="0.35">
      <c r="A120" s="383" t="s">
        <v>335</v>
      </c>
      <c r="B120" s="361">
        <v>36.753118273508001</v>
      </c>
      <c r="C120" s="361">
        <v>34.127839999999999</v>
      </c>
      <c r="D120" s="362">
        <v>-2.625278273508</v>
      </c>
      <c r="E120" s="363">
        <v>0.92856991741499995</v>
      </c>
      <c r="F120" s="361">
        <v>32.207694060828999</v>
      </c>
      <c r="G120" s="362">
        <v>5.3679490101380001</v>
      </c>
      <c r="H120" s="364">
        <v>1.1850000000000001</v>
      </c>
      <c r="I120" s="361">
        <v>1.9308000000000001</v>
      </c>
      <c r="J120" s="362">
        <v>-3.437149010138</v>
      </c>
      <c r="K120" s="365">
        <v>5.9948408486999998E-2</v>
      </c>
    </row>
    <row r="121" spans="1:11" ht="14.4" customHeight="1" thickBot="1" x14ac:dyDescent="0.35">
      <c r="A121" s="382" t="s">
        <v>336</v>
      </c>
      <c r="B121" s="366">
        <v>72.818747847580994</v>
      </c>
      <c r="C121" s="366">
        <v>93.088269999999994</v>
      </c>
      <c r="D121" s="367">
        <v>20.269522152417998</v>
      </c>
      <c r="E121" s="373">
        <v>1.278355818406</v>
      </c>
      <c r="F121" s="366">
        <v>87.799603945247</v>
      </c>
      <c r="G121" s="367">
        <v>14.633267324207999</v>
      </c>
      <c r="H121" s="369">
        <v>8.2575000000000003</v>
      </c>
      <c r="I121" s="366">
        <v>22.948149999999998</v>
      </c>
      <c r="J121" s="367">
        <v>8.3148826757919991</v>
      </c>
      <c r="K121" s="374">
        <v>0.26136963003000002</v>
      </c>
    </row>
    <row r="122" spans="1:11" ht="14.4" customHeight="1" thickBot="1" x14ac:dyDescent="0.35">
      <c r="A122" s="383" t="s">
        <v>337</v>
      </c>
      <c r="B122" s="361">
        <v>72.000000000018005</v>
      </c>
      <c r="C122" s="361">
        <v>85.723770000000002</v>
      </c>
      <c r="D122" s="362">
        <v>13.723769999981</v>
      </c>
      <c r="E122" s="363">
        <v>1.190607916666</v>
      </c>
      <c r="F122" s="361">
        <v>77.000007720686</v>
      </c>
      <c r="G122" s="362">
        <v>12.833334620114</v>
      </c>
      <c r="H122" s="364">
        <v>3.9872999999999998</v>
      </c>
      <c r="I122" s="361">
        <v>17.301850000000002</v>
      </c>
      <c r="J122" s="362">
        <v>4.4685153798849999</v>
      </c>
      <c r="K122" s="365">
        <v>0.22469932811900001</v>
      </c>
    </row>
    <row r="123" spans="1:11" ht="14.4" customHeight="1" thickBot="1" x14ac:dyDescent="0.35">
      <c r="A123" s="383" t="s">
        <v>338</v>
      </c>
      <c r="B123" s="361">
        <v>0.81874784756300001</v>
      </c>
      <c r="C123" s="361">
        <v>7.3644999999999996</v>
      </c>
      <c r="D123" s="362">
        <v>6.5457521524360001</v>
      </c>
      <c r="E123" s="363">
        <v>8.9948328070959995</v>
      </c>
      <c r="F123" s="361">
        <v>10.799596224561</v>
      </c>
      <c r="G123" s="362">
        <v>1.799932704093</v>
      </c>
      <c r="H123" s="364">
        <v>4.2702</v>
      </c>
      <c r="I123" s="361">
        <v>5.6463000000000001</v>
      </c>
      <c r="J123" s="362">
        <v>3.846367295906</v>
      </c>
      <c r="K123" s="365">
        <v>0.52282510221599998</v>
      </c>
    </row>
    <row r="124" spans="1:11" ht="14.4" customHeight="1" thickBot="1" x14ac:dyDescent="0.35">
      <c r="A124" s="382" t="s">
        <v>339</v>
      </c>
      <c r="B124" s="366">
        <v>389.00000000010198</v>
      </c>
      <c r="C124" s="366">
        <v>258.27828</v>
      </c>
      <c r="D124" s="367">
        <v>-130.72172000010201</v>
      </c>
      <c r="E124" s="373">
        <v>0.66395444729999997</v>
      </c>
      <c r="F124" s="366">
        <v>198.74732504530499</v>
      </c>
      <c r="G124" s="367">
        <v>33.124554174217003</v>
      </c>
      <c r="H124" s="369">
        <v>14.82377</v>
      </c>
      <c r="I124" s="366">
        <v>29.926570000000002</v>
      </c>
      <c r="J124" s="367">
        <v>-3.1979841742169999</v>
      </c>
      <c r="K124" s="374">
        <v>0.15057596369199999</v>
      </c>
    </row>
    <row r="125" spans="1:11" ht="14.4" customHeight="1" thickBot="1" x14ac:dyDescent="0.35">
      <c r="A125" s="383" t="s">
        <v>340</v>
      </c>
      <c r="B125" s="361">
        <v>271.000000000071</v>
      </c>
      <c r="C125" s="361">
        <v>231.87628000000001</v>
      </c>
      <c r="D125" s="362">
        <v>-39.123720000070001</v>
      </c>
      <c r="E125" s="363">
        <v>0.85563202951999995</v>
      </c>
      <c r="F125" s="361">
        <v>181.74732334073801</v>
      </c>
      <c r="G125" s="362">
        <v>30.291220556789</v>
      </c>
      <c r="H125" s="364">
        <v>14.789300000000001</v>
      </c>
      <c r="I125" s="361">
        <v>28.743099999999998</v>
      </c>
      <c r="J125" s="362">
        <v>-1.548120556789</v>
      </c>
      <c r="K125" s="365">
        <v>0.15814868396199999</v>
      </c>
    </row>
    <row r="126" spans="1:11" ht="14.4" customHeight="1" thickBot="1" x14ac:dyDescent="0.35">
      <c r="A126" s="383" t="s">
        <v>341</v>
      </c>
      <c r="B126" s="361">
        <v>118.00000000003099</v>
      </c>
      <c r="C126" s="361">
        <v>26.402000000000001</v>
      </c>
      <c r="D126" s="362">
        <v>-91.598000000029998</v>
      </c>
      <c r="E126" s="363">
        <v>0.223745762711</v>
      </c>
      <c r="F126" s="361">
        <v>17.000001704567001</v>
      </c>
      <c r="G126" s="362">
        <v>2.8333336174269999</v>
      </c>
      <c r="H126" s="364">
        <v>3.4470000000000001E-2</v>
      </c>
      <c r="I126" s="361">
        <v>1.18347</v>
      </c>
      <c r="J126" s="362">
        <v>-1.6498636174270001</v>
      </c>
      <c r="K126" s="365">
        <v>6.9615875371999994E-2</v>
      </c>
    </row>
    <row r="127" spans="1:11" ht="14.4" customHeight="1" thickBot="1" x14ac:dyDescent="0.35">
      <c r="A127" s="382" t="s">
        <v>342</v>
      </c>
      <c r="B127" s="366">
        <v>68221.000000017797</v>
      </c>
      <c r="C127" s="366">
        <v>72171.661999999997</v>
      </c>
      <c r="D127" s="367">
        <v>3950.6619999821701</v>
      </c>
      <c r="E127" s="373">
        <v>1.0579097638549999</v>
      </c>
      <c r="F127" s="366">
        <v>76244.007644883503</v>
      </c>
      <c r="G127" s="367">
        <v>12707.3346074806</v>
      </c>
      <c r="H127" s="369">
        <v>6222.5546000000004</v>
      </c>
      <c r="I127" s="366">
        <v>13296.89637</v>
      </c>
      <c r="J127" s="367">
        <v>589.56176251941895</v>
      </c>
      <c r="K127" s="374">
        <v>0.17439923189600001</v>
      </c>
    </row>
    <row r="128" spans="1:11" ht="14.4" customHeight="1" thickBot="1" x14ac:dyDescent="0.35">
      <c r="A128" s="383" t="s">
        <v>343</v>
      </c>
      <c r="B128" s="361">
        <v>30532.000000008</v>
      </c>
      <c r="C128" s="361">
        <v>30584.34246</v>
      </c>
      <c r="D128" s="362">
        <v>52.342459992020999</v>
      </c>
      <c r="E128" s="363">
        <v>1.001714347569</v>
      </c>
      <c r="F128" s="361">
        <v>35182.003527651897</v>
      </c>
      <c r="G128" s="362">
        <v>5863.6672546086502</v>
      </c>
      <c r="H128" s="364">
        <v>2482.42353</v>
      </c>
      <c r="I128" s="361">
        <v>5301.0582199999999</v>
      </c>
      <c r="J128" s="362">
        <v>-562.60903460864995</v>
      </c>
      <c r="K128" s="365">
        <v>0.15067527964399999</v>
      </c>
    </row>
    <row r="129" spans="1:11" ht="14.4" customHeight="1" thickBot="1" x14ac:dyDescent="0.35">
      <c r="A129" s="383" t="s">
        <v>344</v>
      </c>
      <c r="B129" s="361">
        <v>37689.000000009903</v>
      </c>
      <c r="C129" s="361">
        <v>41587.319539999997</v>
      </c>
      <c r="D129" s="362">
        <v>3898.3195399901501</v>
      </c>
      <c r="E129" s="363">
        <v>1.1034338809719999</v>
      </c>
      <c r="F129" s="361">
        <v>41062.004117231598</v>
      </c>
      <c r="G129" s="362">
        <v>6843.6673528719302</v>
      </c>
      <c r="H129" s="364">
        <v>3740.1310699999999</v>
      </c>
      <c r="I129" s="361">
        <v>7995.8381499999996</v>
      </c>
      <c r="J129" s="362">
        <v>1152.17079712807</v>
      </c>
      <c r="K129" s="365">
        <v>0.194725959482</v>
      </c>
    </row>
    <row r="130" spans="1:11" ht="14.4" customHeight="1" thickBot="1" x14ac:dyDescent="0.35">
      <c r="A130" s="382" t="s">
        <v>345</v>
      </c>
      <c r="B130" s="366">
        <v>0</v>
      </c>
      <c r="C130" s="366">
        <v>3657.87246</v>
      </c>
      <c r="D130" s="367">
        <v>3657.87246</v>
      </c>
      <c r="E130" s="368" t="s">
        <v>223</v>
      </c>
      <c r="F130" s="366">
        <v>0</v>
      </c>
      <c r="G130" s="367">
        <v>0</v>
      </c>
      <c r="H130" s="369">
        <v>3.4329999999999999E-2</v>
      </c>
      <c r="I130" s="366">
        <v>3.4329999999999999E-2</v>
      </c>
      <c r="J130" s="367">
        <v>3.4329999999999999E-2</v>
      </c>
      <c r="K130" s="370" t="s">
        <v>223</v>
      </c>
    </row>
    <row r="131" spans="1:11" ht="14.4" customHeight="1" thickBot="1" x14ac:dyDescent="0.35">
      <c r="A131" s="383" t="s">
        <v>346</v>
      </c>
      <c r="B131" s="361">
        <v>0</v>
      </c>
      <c r="C131" s="361">
        <v>798.45176000000004</v>
      </c>
      <c r="D131" s="362">
        <v>798.45176000000004</v>
      </c>
      <c r="E131" s="371" t="s">
        <v>223</v>
      </c>
      <c r="F131" s="361">
        <v>0</v>
      </c>
      <c r="G131" s="362">
        <v>0</v>
      </c>
      <c r="H131" s="364">
        <v>0</v>
      </c>
      <c r="I131" s="361">
        <v>0</v>
      </c>
      <c r="J131" s="362">
        <v>0</v>
      </c>
      <c r="K131" s="372" t="s">
        <v>223</v>
      </c>
    </row>
    <row r="132" spans="1:11" ht="14.4" customHeight="1" thickBot="1" x14ac:dyDescent="0.35">
      <c r="A132" s="383" t="s">
        <v>347</v>
      </c>
      <c r="B132" s="361">
        <v>0</v>
      </c>
      <c r="C132" s="361">
        <v>2859.4207000000001</v>
      </c>
      <c r="D132" s="362">
        <v>2859.4207000000001</v>
      </c>
      <c r="E132" s="371" t="s">
        <v>223</v>
      </c>
      <c r="F132" s="361">
        <v>0</v>
      </c>
      <c r="G132" s="362">
        <v>0</v>
      </c>
      <c r="H132" s="364">
        <v>3.4329999999999999E-2</v>
      </c>
      <c r="I132" s="361">
        <v>3.4329999999999999E-2</v>
      </c>
      <c r="J132" s="362">
        <v>3.4329999999999999E-2</v>
      </c>
      <c r="K132" s="372" t="s">
        <v>223</v>
      </c>
    </row>
    <row r="133" spans="1:11" ht="14.4" customHeight="1" thickBot="1" x14ac:dyDescent="0.35">
      <c r="A133" s="380" t="s">
        <v>348</v>
      </c>
      <c r="B133" s="361">
        <v>34</v>
      </c>
      <c r="C133" s="361">
        <v>0.49675000000000002</v>
      </c>
      <c r="D133" s="362">
        <v>-33.503250000000001</v>
      </c>
      <c r="E133" s="363">
        <v>1.4610294116999999E-2</v>
      </c>
      <c r="F133" s="361">
        <v>0.39867957539400001</v>
      </c>
      <c r="G133" s="362">
        <v>6.6446595898999997E-2</v>
      </c>
      <c r="H133" s="364">
        <v>4.1322299999999998</v>
      </c>
      <c r="I133" s="361">
        <v>4.1322299999999998</v>
      </c>
      <c r="J133" s="362">
        <v>4.0657834041000003</v>
      </c>
      <c r="K133" s="365">
        <v>10.364789808734001</v>
      </c>
    </row>
    <row r="134" spans="1:11" ht="14.4" customHeight="1" thickBot="1" x14ac:dyDescent="0.35">
      <c r="A134" s="386" t="s">
        <v>349</v>
      </c>
      <c r="B134" s="366">
        <v>34</v>
      </c>
      <c r="C134" s="366">
        <v>0.49675000000000002</v>
      </c>
      <c r="D134" s="367">
        <v>-33.503250000000001</v>
      </c>
      <c r="E134" s="373">
        <v>1.4610294116999999E-2</v>
      </c>
      <c r="F134" s="366">
        <v>0.39867957539400001</v>
      </c>
      <c r="G134" s="367">
        <v>6.6446595898999997E-2</v>
      </c>
      <c r="H134" s="369">
        <v>4.1322299999999998</v>
      </c>
      <c r="I134" s="366">
        <v>4.1322299999999998</v>
      </c>
      <c r="J134" s="367">
        <v>4.0657834041000003</v>
      </c>
      <c r="K134" s="374">
        <v>10.364789808734001</v>
      </c>
    </row>
    <row r="135" spans="1:11" ht="14.4" customHeight="1" thickBot="1" x14ac:dyDescent="0.35">
      <c r="A135" s="382" t="s">
        <v>350</v>
      </c>
      <c r="B135" s="366">
        <v>0</v>
      </c>
      <c r="C135" s="366">
        <v>8.8999999999999995E-4</v>
      </c>
      <c r="D135" s="367">
        <v>8.8999999999999995E-4</v>
      </c>
      <c r="E135" s="368" t="s">
        <v>223</v>
      </c>
      <c r="F135" s="366">
        <v>0</v>
      </c>
      <c r="G135" s="367">
        <v>0</v>
      </c>
      <c r="H135" s="369">
        <v>0</v>
      </c>
      <c r="I135" s="366">
        <v>0</v>
      </c>
      <c r="J135" s="367">
        <v>0</v>
      </c>
      <c r="K135" s="370" t="s">
        <v>223</v>
      </c>
    </row>
    <row r="136" spans="1:11" ht="14.4" customHeight="1" thickBot="1" x14ac:dyDescent="0.35">
      <c r="A136" s="383" t="s">
        <v>351</v>
      </c>
      <c r="B136" s="361">
        <v>0</v>
      </c>
      <c r="C136" s="361">
        <v>8.8999999999999995E-4</v>
      </c>
      <c r="D136" s="362">
        <v>8.8999999999999995E-4</v>
      </c>
      <c r="E136" s="371" t="s">
        <v>223</v>
      </c>
      <c r="F136" s="361">
        <v>0</v>
      </c>
      <c r="G136" s="362">
        <v>0</v>
      </c>
      <c r="H136" s="364">
        <v>0</v>
      </c>
      <c r="I136" s="361">
        <v>0</v>
      </c>
      <c r="J136" s="362">
        <v>0</v>
      </c>
      <c r="K136" s="372" t="s">
        <v>223</v>
      </c>
    </row>
    <row r="137" spans="1:11" ht="14.4" customHeight="1" thickBot="1" x14ac:dyDescent="0.35">
      <c r="A137" s="382" t="s">
        <v>352</v>
      </c>
      <c r="B137" s="366">
        <v>34</v>
      </c>
      <c r="C137" s="366">
        <v>0.49586000000000002</v>
      </c>
      <c r="D137" s="367">
        <v>-33.50414</v>
      </c>
      <c r="E137" s="373">
        <v>1.4584117646999999E-2</v>
      </c>
      <c r="F137" s="366">
        <v>0.39867957539400001</v>
      </c>
      <c r="G137" s="367">
        <v>6.6446595898999997E-2</v>
      </c>
      <c r="H137" s="369">
        <v>4.1322299999999998</v>
      </c>
      <c r="I137" s="366">
        <v>4.1322299999999998</v>
      </c>
      <c r="J137" s="367">
        <v>4.0657834041000003</v>
      </c>
      <c r="K137" s="374">
        <v>10.364789808734001</v>
      </c>
    </row>
    <row r="138" spans="1:11" ht="14.4" customHeight="1" thickBot="1" x14ac:dyDescent="0.35">
      <c r="A138" s="383" t="s">
        <v>353</v>
      </c>
      <c r="B138" s="361">
        <v>34</v>
      </c>
      <c r="C138" s="361">
        <v>0.49586000000000002</v>
      </c>
      <c r="D138" s="362">
        <v>-33.50414</v>
      </c>
      <c r="E138" s="363">
        <v>1.4584117646999999E-2</v>
      </c>
      <c r="F138" s="361">
        <v>0.39867957539400001</v>
      </c>
      <c r="G138" s="362">
        <v>6.6446595898999997E-2</v>
      </c>
      <c r="H138" s="364">
        <v>4.1322299999999998</v>
      </c>
      <c r="I138" s="361">
        <v>4.1322299999999998</v>
      </c>
      <c r="J138" s="362">
        <v>4.0657834041000003</v>
      </c>
      <c r="K138" s="365">
        <v>10.364789808734001</v>
      </c>
    </row>
    <row r="139" spans="1:11" ht="14.4" customHeight="1" thickBot="1" x14ac:dyDescent="0.35">
      <c r="A139" s="379" t="s">
        <v>354</v>
      </c>
      <c r="B139" s="361">
        <v>3914.7920582157099</v>
      </c>
      <c r="C139" s="361">
        <v>3735.3312299999998</v>
      </c>
      <c r="D139" s="362">
        <v>-179.460828215709</v>
      </c>
      <c r="E139" s="363">
        <v>0.95415827314699997</v>
      </c>
      <c r="F139" s="361">
        <v>0</v>
      </c>
      <c r="G139" s="362">
        <v>0</v>
      </c>
      <c r="H139" s="364">
        <v>273.23504000000003</v>
      </c>
      <c r="I139" s="361">
        <v>574.82662000000005</v>
      </c>
      <c r="J139" s="362">
        <v>574.82662000000005</v>
      </c>
      <c r="K139" s="372" t="s">
        <v>241</v>
      </c>
    </row>
    <row r="140" spans="1:11" ht="14.4" customHeight="1" thickBot="1" x14ac:dyDescent="0.35">
      <c r="A140" s="384" t="s">
        <v>355</v>
      </c>
      <c r="B140" s="366">
        <v>3914.7920582157099</v>
      </c>
      <c r="C140" s="366">
        <v>3735.3312299999998</v>
      </c>
      <c r="D140" s="367">
        <v>-179.460828215709</v>
      </c>
      <c r="E140" s="373">
        <v>0.95415827314699997</v>
      </c>
      <c r="F140" s="366">
        <v>0</v>
      </c>
      <c r="G140" s="367">
        <v>0</v>
      </c>
      <c r="H140" s="369">
        <v>273.23504000000003</v>
      </c>
      <c r="I140" s="366">
        <v>574.82662000000005</v>
      </c>
      <c r="J140" s="367">
        <v>574.82662000000005</v>
      </c>
      <c r="K140" s="370" t="s">
        <v>241</v>
      </c>
    </row>
    <row r="141" spans="1:11" ht="14.4" customHeight="1" thickBot="1" x14ac:dyDescent="0.35">
      <c r="A141" s="386" t="s">
        <v>40</v>
      </c>
      <c r="B141" s="366">
        <v>3914.7920582157099</v>
      </c>
      <c r="C141" s="366">
        <v>3735.3312299999998</v>
      </c>
      <c r="D141" s="367">
        <v>-179.460828215709</v>
      </c>
      <c r="E141" s="373">
        <v>0.95415827314699997</v>
      </c>
      <c r="F141" s="366">
        <v>0</v>
      </c>
      <c r="G141" s="367">
        <v>0</v>
      </c>
      <c r="H141" s="369">
        <v>273.23504000000003</v>
      </c>
      <c r="I141" s="366">
        <v>574.82662000000005</v>
      </c>
      <c r="J141" s="367">
        <v>574.82662000000005</v>
      </c>
      <c r="K141" s="370" t="s">
        <v>241</v>
      </c>
    </row>
    <row r="142" spans="1:11" ht="14.4" customHeight="1" thickBot="1" x14ac:dyDescent="0.35">
      <c r="A142" s="382" t="s">
        <v>356</v>
      </c>
      <c r="B142" s="366">
        <v>10.392985252593</v>
      </c>
      <c r="C142" s="366">
        <v>6.3631200000000003</v>
      </c>
      <c r="D142" s="367">
        <v>-4.0298652525929999</v>
      </c>
      <c r="E142" s="373">
        <v>0.61225142202600003</v>
      </c>
      <c r="F142" s="366">
        <v>0</v>
      </c>
      <c r="G142" s="367">
        <v>0</v>
      </c>
      <c r="H142" s="369">
        <v>0.46489999999999998</v>
      </c>
      <c r="I142" s="366">
        <v>0.90590000000000004</v>
      </c>
      <c r="J142" s="367">
        <v>0.90590000000000004</v>
      </c>
      <c r="K142" s="370" t="s">
        <v>241</v>
      </c>
    </row>
    <row r="143" spans="1:11" ht="14.4" customHeight="1" thickBot="1" x14ac:dyDescent="0.35">
      <c r="A143" s="383" t="s">
        <v>357</v>
      </c>
      <c r="B143" s="361">
        <v>0</v>
      </c>
      <c r="C143" s="361">
        <v>1.1100000000000001</v>
      </c>
      <c r="D143" s="362">
        <v>1.1100000000000001</v>
      </c>
      <c r="E143" s="371" t="s">
        <v>241</v>
      </c>
      <c r="F143" s="361">
        <v>0</v>
      </c>
      <c r="G143" s="362">
        <v>0</v>
      </c>
      <c r="H143" s="364">
        <v>0</v>
      </c>
      <c r="I143" s="361">
        <v>0</v>
      </c>
      <c r="J143" s="362">
        <v>0</v>
      </c>
      <c r="K143" s="365">
        <v>2</v>
      </c>
    </row>
    <row r="144" spans="1:11" ht="14.4" customHeight="1" thickBot="1" x14ac:dyDescent="0.35">
      <c r="A144" s="383" t="s">
        <v>358</v>
      </c>
      <c r="B144" s="361">
        <v>2.4363767074039999</v>
      </c>
      <c r="C144" s="361">
        <v>0.96660000000000001</v>
      </c>
      <c r="D144" s="362">
        <v>-1.469776707404</v>
      </c>
      <c r="E144" s="363">
        <v>0.39673667748500002</v>
      </c>
      <c r="F144" s="361">
        <v>0</v>
      </c>
      <c r="G144" s="362">
        <v>0</v>
      </c>
      <c r="H144" s="364">
        <v>9.74E-2</v>
      </c>
      <c r="I144" s="361">
        <v>9.74E-2</v>
      </c>
      <c r="J144" s="362">
        <v>9.74E-2</v>
      </c>
      <c r="K144" s="372" t="s">
        <v>241</v>
      </c>
    </row>
    <row r="145" spans="1:11" ht="14.4" customHeight="1" thickBot="1" x14ac:dyDescent="0.35">
      <c r="A145" s="383" t="s">
        <v>359</v>
      </c>
      <c r="B145" s="361">
        <v>7.9566085451879998</v>
      </c>
      <c r="C145" s="361">
        <v>4.2865200000000003</v>
      </c>
      <c r="D145" s="362">
        <v>-3.6700885451879999</v>
      </c>
      <c r="E145" s="363">
        <v>0.53873707316999997</v>
      </c>
      <c r="F145" s="361">
        <v>0</v>
      </c>
      <c r="G145" s="362">
        <v>0</v>
      </c>
      <c r="H145" s="364">
        <v>0.36749999999999999</v>
      </c>
      <c r="I145" s="361">
        <v>0.8085</v>
      </c>
      <c r="J145" s="362">
        <v>0.8085</v>
      </c>
      <c r="K145" s="372" t="s">
        <v>241</v>
      </c>
    </row>
    <row r="146" spans="1:11" ht="14.4" customHeight="1" thickBot="1" x14ac:dyDescent="0.35">
      <c r="A146" s="382" t="s">
        <v>360</v>
      </c>
      <c r="B146" s="366">
        <v>43.661223157933001</v>
      </c>
      <c r="C146" s="366">
        <v>36.098370000000003</v>
      </c>
      <c r="D146" s="367">
        <v>-7.5628531579329996</v>
      </c>
      <c r="E146" s="373">
        <v>0.826783296231</v>
      </c>
      <c r="F146" s="366">
        <v>0</v>
      </c>
      <c r="G146" s="367">
        <v>0</v>
      </c>
      <c r="H146" s="369">
        <v>2.9142999999999999</v>
      </c>
      <c r="I146" s="366">
        <v>5.8129999999999997</v>
      </c>
      <c r="J146" s="367">
        <v>5.8129999999999997</v>
      </c>
      <c r="K146" s="370" t="s">
        <v>241</v>
      </c>
    </row>
    <row r="147" spans="1:11" ht="14.4" customHeight="1" thickBot="1" x14ac:dyDescent="0.35">
      <c r="A147" s="383" t="s">
        <v>361</v>
      </c>
      <c r="B147" s="361">
        <v>43.661223157933001</v>
      </c>
      <c r="C147" s="361">
        <v>36.098370000000003</v>
      </c>
      <c r="D147" s="362">
        <v>-7.5628531579329996</v>
      </c>
      <c r="E147" s="363">
        <v>0.826783296231</v>
      </c>
      <c r="F147" s="361">
        <v>0</v>
      </c>
      <c r="G147" s="362">
        <v>0</v>
      </c>
      <c r="H147" s="364">
        <v>2.9142999999999999</v>
      </c>
      <c r="I147" s="361">
        <v>5.8129999999999997</v>
      </c>
      <c r="J147" s="362">
        <v>5.8129999999999997</v>
      </c>
      <c r="K147" s="372" t="s">
        <v>241</v>
      </c>
    </row>
    <row r="148" spans="1:11" ht="14.4" customHeight="1" thickBot="1" x14ac:dyDescent="0.35">
      <c r="A148" s="382" t="s">
        <v>362</v>
      </c>
      <c r="B148" s="366">
        <v>938</v>
      </c>
      <c r="C148" s="366">
        <v>857.23447000000101</v>
      </c>
      <c r="D148" s="367">
        <v>-80.765529999999004</v>
      </c>
      <c r="E148" s="373">
        <v>0.91389602345400001</v>
      </c>
      <c r="F148" s="366">
        <v>0</v>
      </c>
      <c r="G148" s="367">
        <v>0</v>
      </c>
      <c r="H148" s="369">
        <v>83.809510000000003</v>
      </c>
      <c r="I148" s="366">
        <v>146.24102999999999</v>
      </c>
      <c r="J148" s="367">
        <v>146.24102999999999</v>
      </c>
      <c r="K148" s="370" t="s">
        <v>241</v>
      </c>
    </row>
    <row r="149" spans="1:11" ht="14.4" customHeight="1" thickBot="1" x14ac:dyDescent="0.35">
      <c r="A149" s="383" t="s">
        <v>363</v>
      </c>
      <c r="B149" s="361">
        <v>938</v>
      </c>
      <c r="C149" s="361">
        <v>857.23447000000101</v>
      </c>
      <c r="D149" s="362">
        <v>-80.765529999999004</v>
      </c>
      <c r="E149" s="363">
        <v>0.91389602345400001</v>
      </c>
      <c r="F149" s="361">
        <v>0</v>
      </c>
      <c r="G149" s="362">
        <v>0</v>
      </c>
      <c r="H149" s="364">
        <v>83.809510000000003</v>
      </c>
      <c r="I149" s="361">
        <v>146.24102999999999</v>
      </c>
      <c r="J149" s="362">
        <v>146.24102999999999</v>
      </c>
      <c r="K149" s="372" t="s">
        <v>241</v>
      </c>
    </row>
    <row r="150" spans="1:11" ht="14.4" customHeight="1" thickBot="1" x14ac:dyDescent="0.35">
      <c r="A150" s="382" t="s">
        <v>364</v>
      </c>
      <c r="B150" s="366">
        <v>2922.7378498051899</v>
      </c>
      <c r="C150" s="366">
        <v>2835.6352700000002</v>
      </c>
      <c r="D150" s="367">
        <v>-87.102579805182998</v>
      </c>
      <c r="E150" s="373">
        <v>0.97019829205300001</v>
      </c>
      <c r="F150" s="366">
        <v>0</v>
      </c>
      <c r="G150" s="367">
        <v>0</v>
      </c>
      <c r="H150" s="369">
        <v>186.04633000000001</v>
      </c>
      <c r="I150" s="366">
        <v>421.86669000000001</v>
      </c>
      <c r="J150" s="367">
        <v>421.86669000000001</v>
      </c>
      <c r="K150" s="370" t="s">
        <v>241</v>
      </c>
    </row>
    <row r="151" spans="1:11" ht="14.4" customHeight="1" thickBot="1" x14ac:dyDescent="0.35">
      <c r="A151" s="383" t="s">
        <v>365</v>
      </c>
      <c r="B151" s="361">
        <v>2922.7378498051899</v>
      </c>
      <c r="C151" s="361">
        <v>2835.6352700000002</v>
      </c>
      <c r="D151" s="362">
        <v>-87.102579805182998</v>
      </c>
      <c r="E151" s="363">
        <v>0.97019829205300001</v>
      </c>
      <c r="F151" s="361">
        <v>0</v>
      </c>
      <c r="G151" s="362">
        <v>0</v>
      </c>
      <c r="H151" s="364">
        <v>186.04633000000001</v>
      </c>
      <c r="I151" s="361">
        <v>421.86669000000001</v>
      </c>
      <c r="J151" s="362">
        <v>421.86669000000001</v>
      </c>
      <c r="K151" s="372" t="s">
        <v>241</v>
      </c>
    </row>
    <row r="152" spans="1:11" ht="14.4" customHeight="1" thickBot="1" x14ac:dyDescent="0.35">
      <c r="A152" s="387" t="s">
        <v>366</v>
      </c>
      <c r="B152" s="366">
        <v>0</v>
      </c>
      <c r="C152" s="366">
        <v>30.812200000000001</v>
      </c>
      <c r="D152" s="367">
        <v>30.812200000000001</v>
      </c>
      <c r="E152" s="368" t="s">
        <v>223</v>
      </c>
      <c r="F152" s="366">
        <v>0</v>
      </c>
      <c r="G152" s="367">
        <v>0</v>
      </c>
      <c r="H152" s="369">
        <v>2.363</v>
      </c>
      <c r="I152" s="366">
        <v>2.363</v>
      </c>
      <c r="J152" s="367">
        <v>2.363</v>
      </c>
      <c r="K152" s="370" t="s">
        <v>241</v>
      </c>
    </row>
    <row r="153" spans="1:11" ht="14.4" customHeight="1" thickBot="1" x14ac:dyDescent="0.35">
      <c r="A153" s="384" t="s">
        <v>367</v>
      </c>
      <c r="B153" s="366">
        <v>0</v>
      </c>
      <c r="C153" s="366">
        <v>30.812200000000001</v>
      </c>
      <c r="D153" s="367">
        <v>30.812200000000001</v>
      </c>
      <c r="E153" s="368" t="s">
        <v>223</v>
      </c>
      <c r="F153" s="366">
        <v>0</v>
      </c>
      <c r="G153" s="367">
        <v>0</v>
      </c>
      <c r="H153" s="369">
        <v>2.363</v>
      </c>
      <c r="I153" s="366">
        <v>2.363</v>
      </c>
      <c r="J153" s="367">
        <v>2.363</v>
      </c>
      <c r="K153" s="370" t="s">
        <v>241</v>
      </c>
    </row>
    <row r="154" spans="1:11" ht="14.4" customHeight="1" thickBot="1" x14ac:dyDescent="0.35">
      <c r="A154" s="386" t="s">
        <v>368</v>
      </c>
      <c r="B154" s="366">
        <v>0</v>
      </c>
      <c r="C154" s="366">
        <v>30.812200000000001</v>
      </c>
      <c r="D154" s="367">
        <v>30.812200000000001</v>
      </c>
      <c r="E154" s="368" t="s">
        <v>223</v>
      </c>
      <c r="F154" s="366">
        <v>0</v>
      </c>
      <c r="G154" s="367">
        <v>0</v>
      </c>
      <c r="H154" s="369">
        <v>2.363</v>
      </c>
      <c r="I154" s="366">
        <v>2.363</v>
      </c>
      <c r="J154" s="367">
        <v>2.363</v>
      </c>
      <c r="K154" s="370" t="s">
        <v>241</v>
      </c>
    </row>
    <row r="155" spans="1:11" ht="14.4" customHeight="1" thickBot="1" x14ac:dyDescent="0.35">
      <c r="A155" s="382" t="s">
        <v>369</v>
      </c>
      <c r="B155" s="366">
        <v>0</v>
      </c>
      <c r="C155" s="366">
        <v>30.812200000000001</v>
      </c>
      <c r="D155" s="367">
        <v>30.812200000000001</v>
      </c>
      <c r="E155" s="368" t="s">
        <v>223</v>
      </c>
      <c r="F155" s="366">
        <v>0</v>
      </c>
      <c r="G155" s="367">
        <v>0</v>
      </c>
      <c r="H155" s="369">
        <v>2.363</v>
      </c>
      <c r="I155" s="366">
        <v>2.363</v>
      </c>
      <c r="J155" s="367">
        <v>2.363</v>
      </c>
      <c r="K155" s="370" t="s">
        <v>241</v>
      </c>
    </row>
    <row r="156" spans="1:11" ht="14.4" customHeight="1" thickBot="1" x14ac:dyDescent="0.35">
      <c r="A156" s="383" t="s">
        <v>370</v>
      </c>
      <c r="B156" s="361">
        <v>0</v>
      </c>
      <c r="C156" s="361">
        <v>30.812200000000001</v>
      </c>
      <c r="D156" s="362">
        <v>30.812200000000001</v>
      </c>
      <c r="E156" s="371" t="s">
        <v>223</v>
      </c>
      <c r="F156" s="361">
        <v>0</v>
      </c>
      <c r="G156" s="362">
        <v>0</v>
      </c>
      <c r="H156" s="364">
        <v>2.363</v>
      </c>
      <c r="I156" s="361">
        <v>2.363</v>
      </c>
      <c r="J156" s="362">
        <v>2.363</v>
      </c>
      <c r="K156" s="372" t="s">
        <v>241</v>
      </c>
    </row>
    <row r="157" spans="1:11" ht="14.4" customHeight="1" thickBot="1" x14ac:dyDescent="0.35">
      <c r="A157" s="388"/>
      <c r="B157" s="361">
        <v>29927.618491053501</v>
      </c>
      <c r="C157" s="361">
        <v>39024.59777</v>
      </c>
      <c r="D157" s="362">
        <v>9096.97927894651</v>
      </c>
      <c r="E157" s="363">
        <v>1.3039660266199999</v>
      </c>
      <c r="F157" s="361">
        <v>41689.732747591297</v>
      </c>
      <c r="G157" s="362">
        <v>6948.2887912652104</v>
      </c>
      <c r="H157" s="364">
        <v>3317.35518</v>
      </c>
      <c r="I157" s="361">
        <v>7501.7786500000002</v>
      </c>
      <c r="J157" s="362">
        <v>553.48985873479296</v>
      </c>
      <c r="K157" s="365">
        <v>0.179943073644</v>
      </c>
    </row>
    <row r="158" spans="1:11" ht="14.4" customHeight="1" thickBot="1" x14ac:dyDescent="0.35">
      <c r="A158" s="389" t="s">
        <v>52</v>
      </c>
      <c r="B158" s="375">
        <v>29927.618491053501</v>
      </c>
      <c r="C158" s="375">
        <v>39024.59777</v>
      </c>
      <c r="D158" s="376">
        <v>9096.9792789465191</v>
      </c>
      <c r="E158" s="377" t="s">
        <v>223</v>
      </c>
      <c r="F158" s="375">
        <v>41689.732747591297</v>
      </c>
      <c r="G158" s="376">
        <v>6948.2887912652104</v>
      </c>
      <c r="H158" s="375">
        <v>3317.35518</v>
      </c>
      <c r="I158" s="375">
        <v>7501.7786500000002</v>
      </c>
      <c r="J158" s="376">
        <v>553.48985873479205</v>
      </c>
      <c r="K158" s="378">
        <v>0.179943073644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222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371</v>
      </c>
      <c r="B5" s="391" t="s">
        <v>372</v>
      </c>
      <c r="C5" s="392" t="s">
        <v>373</v>
      </c>
      <c r="D5" s="392" t="s">
        <v>373</v>
      </c>
      <c r="E5" s="392"/>
      <c r="F5" s="392" t="s">
        <v>373</v>
      </c>
      <c r="G5" s="392" t="s">
        <v>373</v>
      </c>
      <c r="H5" s="392" t="s">
        <v>373</v>
      </c>
      <c r="I5" s="393" t="s">
        <v>373</v>
      </c>
      <c r="J5" s="394" t="s">
        <v>55</v>
      </c>
    </row>
    <row r="6" spans="1:10" ht="14.4" customHeight="1" x14ac:dyDescent="0.3">
      <c r="A6" s="390" t="s">
        <v>371</v>
      </c>
      <c r="B6" s="391" t="s">
        <v>231</v>
      </c>
      <c r="C6" s="392">
        <v>15.750160000000001</v>
      </c>
      <c r="D6" s="392">
        <v>29.040929999999999</v>
      </c>
      <c r="E6" s="392"/>
      <c r="F6" s="392">
        <v>0.38868000000000014</v>
      </c>
      <c r="G6" s="392">
        <v>32.500008958809332</v>
      </c>
      <c r="H6" s="392">
        <v>-32.111328958809331</v>
      </c>
      <c r="I6" s="393">
        <v>1.1959381318713328E-2</v>
      </c>
      <c r="J6" s="394" t="s">
        <v>1</v>
      </c>
    </row>
    <row r="7" spans="1:10" ht="14.4" customHeight="1" x14ac:dyDescent="0.3">
      <c r="A7" s="390" t="s">
        <v>371</v>
      </c>
      <c r="B7" s="391" t="s">
        <v>374</v>
      </c>
      <c r="C7" s="392">
        <v>0</v>
      </c>
      <c r="D7" s="392" t="s">
        <v>373</v>
      </c>
      <c r="E7" s="392"/>
      <c r="F7" s="392" t="s">
        <v>373</v>
      </c>
      <c r="G7" s="392" t="s">
        <v>373</v>
      </c>
      <c r="H7" s="392" t="s">
        <v>373</v>
      </c>
      <c r="I7" s="393" t="s">
        <v>373</v>
      </c>
      <c r="J7" s="394" t="s">
        <v>1</v>
      </c>
    </row>
    <row r="8" spans="1:10" ht="14.4" customHeight="1" x14ac:dyDescent="0.3">
      <c r="A8" s="390" t="s">
        <v>371</v>
      </c>
      <c r="B8" s="391" t="s">
        <v>375</v>
      </c>
      <c r="C8" s="392">
        <v>0</v>
      </c>
      <c r="D8" s="392" t="s">
        <v>373</v>
      </c>
      <c r="E8" s="392"/>
      <c r="F8" s="392" t="s">
        <v>373</v>
      </c>
      <c r="G8" s="392" t="s">
        <v>373</v>
      </c>
      <c r="H8" s="392" t="s">
        <v>373</v>
      </c>
      <c r="I8" s="393" t="s">
        <v>373</v>
      </c>
      <c r="J8" s="394" t="s">
        <v>1</v>
      </c>
    </row>
    <row r="9" spans="1:10" ht="14.4" customHeight="1" x14ac:dyDescent="0.3">
      <c r="A9" s="390" t="s">
        <v>371</v>
      </c>
      <c r="B9" s="391" t="s">
        <v>376</v>
      </c>
      <c r="C9" s="392">
        <v>-1.7181999999999999</v>
      </c>
      <c r="D9" s="392" t="s">
        <v>373</v>
      </c>
      <c r="E9" s="392"/>
      <c r="F9" s="392" t="s">
        <v>373</v>
      </c>
      <c r="G9" s="392" t="s">
        <v>373</v>
      </c>
      <c r="H9" s="392" t="s">
        <v>373</v>
      </c>
      <c r="I9" s="393" t="s">
        <v>373</v>
      </c>
      <c r="J9" s="394" t="s">
        <v>1</v>
      </c>
    </row>
    <row r="10" spans="1:10" ht="14.4" customHeight="1" x14ac:dyDescent="0.3">
      <c r="A10" s="390" t="s">
        <v>371</v>
      </c>
      <c r="B10" s="391" t="s">
        <v>377</v>
      </c>
      <c r="C10" s="392">
        <v>14.031960000000002</v>
      </c>
      <c r="D10" s="392">
        <v>29.040929999999999</v>
      </c>
      <c r="E10" s="392"/>
      <c r="F10" s="392">
        <v>0.38868000000000014</v>
      </c>
      <c r="G10" s="392">
        <v>32.500008958809332</v>
      </c>
      <c r="H10" s="392">
        <v>-32.111328958809331</v>
      </c>
      <c r="I10" s="393">
        <v>1.1959381318713328E-2</v>
      </c>
      <c r="J10" s="394" t="s">
        <v>378</v>
      </c>
    </row>
    <row r="12" spans="1:10" ht="14.4" customHeight="1" x14ac:dyDescent="0.3">
      <c r="A12" s="390" t="s">
        <v>371</v>
      </c>
      <c r="B12" s="391" t="s">
        <v>372</v>
      </c>
      <c r="C12" s="392" t="s">
        <v>373</v>
      </c>
      <c r="D12" s="392" t="s">
        <v>373</v>
      </c>
      <c r="E12" s="392"/>
      <c r="F12" s="392" t="s">
        <v>373</v>
      </c>
      <c r="G12" s="392" t="s">
        <v>373</v>
      </c>
      <c r="H12" s="392" t="s">
        <v>373</v>
      </c>
      <c r="I12" s="393" t="s">
        <v>373</v>
      </c>
      <c r="J12" s="394" t="s">
        <v>55</v>
      </c>
    </row>
    <row r="13" spans="1:10" ht="14.4" customHeight="1" x14ac:dyDescent="0.3">
      <c r="A13" s="390" t="s">
        <v>379</v>
      </c>
      <c r="B13" s="391" t="s">
        <v>380</v>
      </c>
      <c r="C13" s="392" t="s">
        <v>373</v>
      </c>
      <c r="D13" s="392" t="s">
        <v>373</v>
      </c>
      <c r="E13" s="392"/>
      <c r="F13" s="392" t="s">
        <v>373</v>
      </c>
      <c r="G13" s="392" t="s">
        <v>373</v>
      </c>
      <c r="H13" s="392" t="s">
        <v>373</v>
      </c>
      <c r="I13" s="393" t="s">
        <v>373</v>
      </c>
      <c r="J13" s="394" t="s">
        <v>0</v>
      </c>
    </row>
    <row r="14" spans="1:10" ht="14.4" customHeight="1" x14ac:dyDescent="0.3">
      <c r="A14" s="390" t="s">
        <v>379</v>
      </c>
      <c r="B14" s="391" t="s">
        <v>231</v>
      </c>
      <c r="C14" s="392">
        <v>15.750160000000001</v>
      </c>
      <c r="D14" s="392">
        <v>29.040929999999999</v>
      </c>
      <c r="E14" s="392"/>
      <c r="F14" s="392">
        <v>0.38868000000000014</v>
      </c>
      <c r="G14" s="392">
        <v>32.500008958809332</v>
      </c>
      <c r="H14" s="392">
        <v>-32.111328958809331</v>
      </c>
      <c r="I14" s="393">
        <v>1.1959381318713328E-2</v>
      </c>
      <c r="J14" s="394" t="s">
        <v>1</v>
      </c>
    </row>
    <row r="15" spans="1:10" ht="14.4" customHeight="1" x14ac:dyDescent="0.3">
      <c r="A15" s="390" t="s">
        <v>379</v>
      </c>
      <c r="B15" s="391" t="s">
        <v>375</v>
      </c>
      <c r="C15" s="392">
        <v>0</v>
      </c>
      <c r="D15" s="392" t="s">
        <v>373</v>
      </c>
      <c r="E15" s="392"/>
      <c r="F15" s="392" t="s">
        <v>373</v>
      </c>
      <c r="G15" s="392" t="s">
        <v>373</v>
      </c>
      <c r="H15" s="392" t="s">
        <v>373</v>
      </c>
      <c r="I15" s="393" t="s">
        <v>373</v>
      </c>
      <c r="J15" s="394" t="s">
        <v>1</v>
      </c>
    </row>
    <row r="16" spans="1:10" ht="14.4" customHeight="1" x14ac:dyDescent="0.3">
      <c r="A16" s="390" t="s">
        <v>379</v>
      </c>
      <c r="B16" s="391" t="s">
        <v>381</v>
      </c>
      <c r="C16" s="392">
        <v>15.750160000000001</v>
      </c>
      <c r="D16" s="392">
        <v>29.040929999999999</v>
      </c>
      <c r="E16" s="392"/>
      <c r="F16" s="392">
        <v>0.38868000000000014</v>
      </c>
      <c r="G16" s="392">
        <v>32.500008958809332</v>
      </c>
      <c r="H16" s="392">
        <v>-32.111328958809331</v>
      </c>
      <c r="I16" s="393">
        <v>1.1959381318713328E-2</v>
      </c>
      <c r="J16" s="394" t="s">
        <v>382</v>
      </c>
    </row>
    <row r="17" spans="1:10" ht="14.4" customHeight="1" x14ac:dyDescent="0.3">
      <c r="A17" s="390" t="s">
        <v>373</v>
      </c>
      <c r="B17" s="391" t="s">
        <v>373</v>
      </c>
      <c r="C17" s="392" t="s">
        <v>373</v>
      </c>
      <c r="D17" s="392" t="s">
        <v>373</v>
      </c>
      <c r="E17" s="392"/>
      <c r="F17" s="392" t="s">
        <v>373</v>
      </c>
      <c r="G17" s="392" t="s">
        <v>373</v>
      </c>
      <c r="H17" s="392" t="s">
        <v>373</v>
      </c>
      <c r="I17" s="393" t="s">
        <v>373</v>
      </c>
      <c r="J17" s="394" t="s">
        <v>383</v>
      </c>
    </row>
    <row r="18" spans="1:10" ht="14.4" customHeight="1" x14ac:dyDescent="0.3">
      <c r="A18" s="390" t="s">
        <v>384</v>
      </c>
      <c r="B18" s="391" t="s">
        <v>385</v>
      </c>
      <c r="C18" s="392" t="s">
        <v>373</v>
      </c>
      <c r="D18" s="392" t="s">
        <v>373</v>
      </c>
      <c r="E18" s="392"/>
      <c r="F18" s="392" t="s">
        <v>373</v>
      </c>
      <c r="G18" s="392" t="s">
        <v>373</v>
      </c>
      <c r="H18" s="392" t="s">
        <v>373</v>
      </c>
      <c r="I18" s="393" t="s">
        <v>373</v>
      </c>
      <c r="J18" s="394" t="s">
        <v>0</v>
      </c>
    </row>
    <row r="19" spans="1:10" ht="14.4" customHeight="1" x14ac:dyDescent="0.3">
      <c r="A19" s="390" t="s">
        <v>384</v>
      </c>
      <c r="B19" s="391" t="s">
        <v>374</v>
      </c>
      <c r="C19" s="392">
        <v>0</v>
      </c>
      <c r="D19" s="392" t="s">
        <v>373</v>
      </c>
      <c r="E19" s="392"/>
      <c r="F19" s="392" t="s">
        <v>373</v>
      </c>
      <c r="G19" s="392" t="s">
        <v>373</v>
      </c>
      <c r="H19" s="392" t="s">
        <v>373</v>
      </c>
      <c r="I19" s="393" t="s">
        <v>373</v>
      </c>
      <c r="J19" s="394" t="s">
        <v>1</v>
      </c>
    </row>
    <row r="20" spans="1:10" ht="14.4" customHeight="1" x14ac:dyDescent="0.3">
      <c r="A20" s="390" t="s">
        <v>384</v>
      </c>
      <c r="B20" s="391" t="s">
        <v>386</v>
      </c>
      <c r="C20" s="392">
        <v>0</v>
      </c>
      <c r="D20" s="392" t="s">
        <v>373</v>
      </c>
      <c r="E20" s="392"/>
      <c r="F20" s="392" t="s">
        <v>373</v>
      </c>
      <c r="G20" s="392" t="s">
        <v>373</v>
      </c>
      <c r="H20" s="392" t="s">
        <v>373</v>
      </c>
      <c r="I20" s="393" t="s">
        <v>373</v>
      </c>
      <c r="J20" s="394" t="s">
        <v>382</v>
      </c>
    </row>
    <row r="21" spans="1:10" ht="14.4" customHeight="1" x14ac:dyDescent="0.3">
      <c r="A21" s="390" t="s">
        <v>373</v>
      </c>
      <c r="B21" s="391" t="s">
        <v>373</v>
      </c>
      <c r="C21" s="392" t="s">
        <v>373</v>
      </c>
      <c r="D21" s="392" t="s">
        <v>373</v>
      </c>
      <c r="E21" s="392"/>
      <c r="F21" s="392" t="s">
        <v>373</v>
      </c>
      <c r="G21" s="392" t="s">
        <v>373</v>
      </c>
      <c r="H21" s="392" t="s">
        <v>373</v>
      </c>
      <c r="I21" s="393" t="s">
        <v>373</v>
      </c>
      <c r="J21" s="394" t="s">
        <v>383</v>
      </c>
    </row>
    <row r="22" spans="1:10" ht="14.4" customHeight="1" x14ac:dyDescent="0.3">
      <c r="A22" s="390" t="s">
        <v>387</v>
      </c>
      <c r="B22" s="391" t="s">
        <v>388</v>
      </c>
      <c r="C22" s="392" t="s">
        <v>373</v>
      </c>
      <c r="D22" s="392" t="s">
        <v>373</v>
      </c>
      <c r="E22" s="392"/>
      <c r="F22" s="392" t="s">
        <v>373</v>
      </c>
      <c r="G22" s="392" t="s">
        <v>373</v>
      </c>
      <c r="H22" s="392" t="s">
        <v>373</v>
      </c>
      <c r="I22" s="393" t="s">
        <v>373</v>
      </c>
      <c r="J22" s="394" t="s">
        <v>0</v>
      </c>
    </row>
    <row r="23" spans="1:10" ht="14.4" customHeight="1" x14ac:dyDescent="0.3">
      <c r="A23" s="390" t="s">
        <v>387</v>
      </c>
      <c r="B23" s="391" t="s">
        <v>231</v>
      </c>
      <c r="C23" s="392">
        <v>0</v>
      </c>
      <c r="D23" s="392" t="s">
        <v>373</v>
      </c>
      <c r="E23" s="392"/>
      <c r="F23" s="392" t="s">
        <v>373</v>
      </c>
      <c r="G23" s="392" t="s">
        <v>373</v>
      </c>
      <c r="H23" s="392" t="s">
        <v>373</v>
      </c>
      <c r="I23" s="393" t="s">
        <v>373</v>
      </c>
      <c r="J23" s="394" t="s">
        <v>1</v>
      </c>
    </row>
    <row r="24" spans="1:10" ht="14.4" customHeight="1" x14ac:dyDescent="0.3">
      <c r="A24" s="390" t="s">
        <v>387</v>
      </c>
      <c r="B24" s="391" t="s">
        <v>376</v>
      </c>
      <c r="C24" s="392">
        <v>-1.7181999999999999</v>
      </c>
      <c r="D24" s="392" t="s">
        <v>373</v>
      </c>
      <c r="E24" s="392"/>
      <c r="F24" s="392" t="s">
        <v>373</v>
      </c>
      <c r="G24" s="392" t="s">
        <v>373</v>
      </c>
      <c r="H24" s="392" t="s">
        <v>373</v>
      </c>
      <c r="I24" s="393" t="s">
        <v>373</v>
      </c>
      <c r="J24" s="394" t="s">
        <v>1</v>
      </c>
    </row>
    <row r="25" spans="1:10" ht="14.4" customHeight="1" x14ac:dyDescent="0.3">
      <c r="A25" s="390" t="s">
        <v>387</v>
      </c>
      <c r="B25" s="391" t="s">
        <v>389</v>
      </c>
      <c r="C25" s="392">
        <v>-1.7181999999999999</v>
      </c>
      <c r="D25" s="392" t="s">
        <v>373</v>
      </c>
      <c r="E25" s="392"/>
      <c r="F25" s="392" t="s">
        <v>373</v>
      </c>
      <c r="G25" s="392" t="s">
        <v>373</v>
      </c>
      <c r="H25" s="392" t="s">
        <v>373</v>
      </c>
      <c r="I25" s="393" t="s">
        <v>373</v>
      </c>
      <c r="J25" s="394" t="s">
        <v>382</v>
      </c>
    </row>
    <row r="26" spans="1:10" ht="14.4" customHeight="1" x14ac:dyDescent="0.3">
      <c r="A26" s="390" t="s">
        <v>373</v>
      </c>
      <c r="B26" s="391" t="s">
        <v>373</v>
      </c>
      <c r="C26" s="392" t="s">
        <v>373</v>
      </c>
      <c r="D26" s="392" t="s">
        <v>373</v>
      </c>
      <c r="E26" s="392"/>
      <c r="F26" s="392" t="s">
        <v>373</v>
      </c>
      <c r="G26" s="392" t="s">
        <v>373</v>
      </c>
      <c r="H26" s="392" t="s">
        <v>373</v>
      </c>
      <c r="I26" s="393" t="s">
        <v>373</v>
      </c>
      <c r="J26" s="394" t="s">
        <v>383</v>
      </c>
    </row>
    <row r="27" spans="1:10" ht="14.4" customHeight="1" x14ac:dyDescent="0.3">
      <c r="A27" s="390" t="s">
        <v>371</v>
      </c>
      <c r="B27" s="391" t="s">
        <v>377</v>
      </c>
      <c r="C27" s="392">
        <v>14.031960000000002</v>
      </c>
      <c r="D27" s="392">
        <v>29.040929999999999</v>
      </c>
      <c r="E27" s="392"/>
      <c r="F27" s="392">
        <v>0.38868000000000014</v>
      </c>
      <c r="G27" s="392">
        <v>32.500008958809332</v>
      </c>
      <c r="H27" s="392">
        <v>-32.111328958809331</v>
      </c>
      <c r="I27" s="393">
        <v>1.1959381318713328E-2</v>
      </c>
      <c r="J27" s="394" t="s">
        <v>378</v>
      </c>
    </row>
  </sheetData>
  <mergeCells count="3">
    <mergeCell ref="F3:I3"/>
    <mergeCell ref="C4:D4"/>
    <mergeCell ref="A1:I1"/>
  </mergeCells>
  <conditionalFormatting sqref="F11 F28:F65537">
    <cfRule type="cellIs" dxfId="41" priority="18" stopIfTrue="1" operator="greaterThan">
      <formula>1</formula>
    </cfRule>
  </conditionalFormatting>
  <conditionalFormatting sqref="H5:H10">
    <cfRule type="expression" dxfId="40" priority="14">
      <formula>$H5&gt;0</formula>
    </cfRule>
  </conditionalFormatting>
  <conditionalFormatting sqref="I5:I10">
    <cfRule type="expression" dxfId="39" priority="15">
      <formula>$I5&gt;1</formula>
    </cfRule>
  </conditionalFormatting>
  <conditionalFormatting sqref="B5:B10">
    <cfRule type="expression" dxfId="38" priority="11">
      <formula>OR($J5="NS",$J5="SumaNS",$J5="Účet")</formula>
    </cfRule>
  </conditionalFormatting>
  <conditionalFormatting sqref="B5:D10 F5:I10">
    <cfRule type="expression" dxfId="37" priority="17">
      <formula>AND($J5&lt;&gt;"",$J5&lt;&gt;"mezeraKL")</formula>
    </cfRule>
  </conditionalFormatting>
  <conditionalFormatting sqref="B5:D10 F5:I10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5" priority="13">
      <formula>OR($J5="SumaNS",$J5="NS")</formula>
    </cfRule>
  </conditionalFormatting>
  <conditionalFormatting sqref="A5:A10">
    <cfRule type="expression" dxfId="34" priority="9">
      <formula>AND($J5&lt;&gt;"mezeraKL",$J5&lt;&gt;"")</formula>
    </cfRule>
  </conditionalFormatting>
  <conditionalFormatting sqref="A5:A10">
    <cfRule type="expression" dxfId="33" priority="10">
      <formula>AND($J5&lt;&gt;"",$J5&lt;&gt;"mezeraKL")</formula>
    </cfRule>
  </conditionalFormatting>
  <conditionalFormatting sqref="H12:H27">
    <cfRule type="expression" dxfId="32" priority="5">
      <formula>$H12&gt;0</formula>
    </cfRule>
  </conditionalFormatting>
  <conditionalFormatting sqref="A12:A27">
    <cfRule type="expression" dxfId="31" priority="2">
      <formula>AND($J12&lt;&gt;"mezeraKL",$J12&lt;&gt;"")</formula>
    </cfRule>
  </conditionalFormatting>
  <conditionalFormatting sqref="I12:I27">
    <cfRule type="expression" dxfId="30" priority="6">
      <formula>$I12&gt;1</formula>
    </cfRule>
  </conditionalFormatting>
  <conditionalFormatting sqref="B12:B27">
    <cfRule type="expression" dxfId="29" priority="1">
      <formula>OR($J12="NS",$J12="SumaNS",$J12="Účet")</formula>
    </cfRule>
  </conditionalFormatting>
  <conditionalFormatting sqref="A12:D27 F12:I27">
    <cfRule type="expression" dxfId="28" priority="8">
      <formula>AND($J12&lt;&gt;"",$J12&lt;&gt;"mezeraKL")</formula>
    </cfRule>
  </conditionalFormatting>
  <conditionalFormatting sqref="B12:D27 F12:I27">
    <cfRule type="expression" dxfId="27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7 F12:I27">
    <cfRule type="expression" dxfId="26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1.109375" style="180" customWidth="1"/>
    <col min="15" max="16384" width="8.88671875" style="105"/>
  </cols>
  <sheetData>
    <row r="1" spans="1:14" ht="18.600000000000001" customHeight="1" thickBot="1" x14ac:dyDescent="0.4">
      <c r="A1" s="329" t="s">
        <v>131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222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242.07451910473642</v>
      </c>
      <c r="M3" s="74">
        <f>SUBTOTAL(9,M5:M1048576)</f>
        <v>32</v>
      </c>
      <c r="N3" s="75">
        <f>SUBTOTAL(9,N5:N1048576)</f>
        <v>7746.3846113515656</v>
      </c>
    </row>
    <row r="4" spans="1:14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8</v>
      </c>
      <c r="H4" s="396" t="s">
        <v>9</v>
      </c>
      <c r="I4" s="396" t="s">
        <v>10</v>
      </c>
      <c r="J4" s="397" t="s">
        <v>11</v>
      </c>
      <c r="K4" s="397" t="s">
        <v>12</v>
      </c>
      <c r="L4" s="398" t="s">
        <v>119</v>
      </c>
      <c r="M4" s="398" t="s">
        <v>13</v>
      </c>
      <c r="N4" s="399" t="s">
        <v>127</v>
      </c>
    </row>
    <row r="5" spans="1:14" ht="14.4" customHeight="1" x14ac:dyDescent="0.3">
      <c r="A5" s="400" t="s">
        <v>371</v>
      </c>
      <c r="B5" s="401" t="s">
        <v>372</v>
      </c>
      <c r="C5" s="402" t="s">
        <v>379</v>
      </c>
      <c r="D5" s="403" t="s">
        <v>431</v>
      </c>
      <c r="E5" s="402" t="s">
        <v>390</v>
      </c>
      <c r="F5" s="403" t="s">
        <v>432</v>
      </c>
      <c r="G5" s="402" t="s">
        <v>391</v>
      </c>
      <c r="H5" s="402" t="s">
        <v>392</v>
      </c>
      <c r="I5" s="402" t="s">
        <v>393</v>
      </c>
      <c r="J5" s="402" t="s">
        <v>394</v>
      </c>
      <c r="K5" s="402" t="s">
        <v>395</v>
      </c>
      <c r="L5" s="404">
        <v>78.24730761393252</v>
      </c>
      <c r="M5" s="404">
        <v>2</v>
      </c>
      <c r="N5" s="405">
        <v>156.49461522786504</v>
      </c>
    </row>
    <row r="6" spans="1:14" ht="14.4" customHeight="1" x14ac:dyDescent="0.3">
      <c r="A6" s="406" t="s">
        <v>371</v>
      </c>
      <c r="B6" s="407" t="s">
        <v>372</v>
      </c>
      <c r="C6" s="408" t="s">
        <v>379</v>
      </c>
      <c r="D6" s="409" t="s">
        <v>431</v>
      </c>
      <c r="E6" s="408" t="s">
        <v>390</v>
      </c>
      <c r="F6" s="409" t="s">
        <v>432</v>
      </c>
      <c r="G6" s="408" t="s">
        <v>391</v>
      </c>
      <c r="H6" s="408" t="s">
        <v>396</v>
      </c>
      <c r="I6" s="408" t="s">
        <v>397</v>
      </c>
      <c r="J6" s="408" t="s">
        <v>398</v>
      </c>
      <c r="K6" s="408" t="s">
        <v>399</v>
      </c>
      <c r="L6" s="410">
        <v>37.400000000000034</v>
      </c>
      <c r="M6" s="410">
        <v>1</v>
      </c>
      <c r="N6" s="411">
        <v>37.400000000000034</v>
      </c>
    </row>
    <row r="7" spans="1:14" ht="14.4" customHeight="1" x14ac:dyDescent="0.3">
      <c r="A7" s="406" t="s">
        <v>371</v>
      </c>
      <c r="B7" s="407" t="s">
        <v>372</v>
      </c>
      <c r="C7" s="408" t="s">
        <v>379</v>
      </c>
      <c r="D7" s="409" t="s">
        <v>431</v>
      </c>
      <c r="E7" s="408" t="s">
        <v>390</v>
      </c>
      <c r="F7" s="409" t="s">
        <v>432</v>
      </c>
      <c r="G7" s="408" t="s">
        <v>391</v>
      </c>
      <c r="H7" s="408" t="s">
        <v>400</v>
      </c>
      <c r="I7" s="408" t="s">
        <v>401</v>
      </c>
      <c r="J7" s="408" t="s">
        <v>402</v>
      </c>
      <c r="K7" s="408" t="s">
        <v>403</v>
      </c>
      <c r="L7" s="410">
        <v>77.337616891754777</v>
      </c>
      <c r="M7" s="410">
        <v>3</v>
      </c>
      <c r="N7" s="411">
        <v>232.01285067526433</v>
      </c>
    </row>
    <row r="8" spans="1:14" ht="14.4" customHeight="1" x14ac:dyDescent="0.3">
      <c r="A8" s="406" t="s">
        <v>371</v>
      </c>
      <c r="B8" s="407" t="s">
        <v>372</v>
      </c>
      <c r="C8" s="408" t="s">
        <v>379</v>
      </c>
      <c r="D8" s="409" t="s">
        <v>431</v>
      </c>
      <c r="E8" s="408" t="s">
        <v>390</v>
      </c>
      <c r="F8" s="409" t="s">
        <v>432</v>
      </c>
      <c r="G8" s="408" t="s">
        <v>391</v>
      </c>
      <c r="H8" s="408" t="s">
        <v>404</v>
      </c>
      <c r="I8" s="408" t="s">
        <v>405</v>
      </c>
      <c r="J8" s="408" t="s">
        <v>406</v>
      </c>
      <c r="K8" s="408" t="s">
        <v>407</v>
      </c>
      <c r="L8" s="410">
        <v>62.08</v>
      </c>
      <c r="M8" s="410">
        <v>2</v>
      </c>
      <c r="N8" s="411">
        <v>124.16</v>
      </c>
    </row>
    <row r="9" spans="1:14" ht="14.4" customHeight="1" x14ac:dyDescent="0.3">
      <c r="A9" s="406" t="s">
        <v>371</v>
      </c>
      <c r="B9" s="407" t="s">
        <v>372</v>
      </c>
      <c r="C9" s="408" t="s">
        <v>379</v>
      </c>
      <c r="D9" s="409" t="s">
        <v>431</v>
      </c>
      <c r="E9" s="408" t="s">
        <v>390</v>
      </c>
      <c r="F9" s="409" t="s">
        <v>432</v>
      </c>
      <c r="G9" s="408" t="s">
        <v>391</v>
      </c>
      <c r="H9" s="408" t="s">
        <v>408</v>
      </c>
      <c r="I9" s="408" t="s">
        <v>408</v>
      </c>
      <c r="J9" s="408" t="s">
        <v>409</v>
      </c>
      <c r="K9" s="408" t="s">
        <v>410</v>
      </c>
      <c r="L9" s="410">
        <v>48.430000000000021</v>
      </c>
      <c r="M9" s="410">
        <v>2</v>
      </c>
      <c r="N9" s="411">
        <v>96.860000000000042</v>
      </c>
    </row>
    <row r="10" spans="1:14" ht="14.4" customHeight="1" x14ac:dyDescent="0.3">
      <c r="A10" s="406" t="s">
        <v>371</v>
      </c>
      <c r="B10" s="407" t="s">
        <v>372</v>
      </c>
      <c r="C10" s="408" t="s">
        <v>379</v>
      </c>
      <c r="D10" s="409" t="s">
        <v>431</v>
      </c>
      <c r="E10" s="408" t="s">
        <v>390</v>
      </c>
      <c r="F10" s="409" t="s">
        <v>432</v>
      </c>
      <c r="G10" s="408" t="s">
        <v>391</v>
      </c>
      <c r="H10" s="408" t="s">
        <v>411</v>
      </c>
      <c r="I10" s="408" t="s">
        <v>412</v>
      </c>
      <c r="J10" s="408" t="s">
        <v>413</v>
      </c>
      <c r="K10" s="408"/>
      <c r="L10" s="410">
        <v>1107.3415243251529</v>
      </c>
      <c r="M10" s="410">
        <v>-2</v>
      </c>
      <c r="N10" s="411">
        <v>-2214.6830486503059</v>
      </c>
    </row>
    <row r="11" spans="1:14" ht="14.4" customHeight="1" x14ac:dyDescent="0.3">
      <c r="A11" s="406" t="s">
        <v>371</v>
      </c>
      <c r="B11" s="407" t="s">
        <v>372</v>
      </c>
      <c r="C11" s="408" t="s">
        <v>379</v>
      </c>
      <c r="D11" s="409" t="s">
        <v>431</v>
      </c>
      <c r="E11" s="408" t="s">
        <v>390</v>
      </c>
      <c r="F11" s="409" t="s">
        <v>432</v>
      </c>
      <c r="G11" s="408" t="s">
        <v>391</v>
      </c>
      <c r="H11" s="408" t="s">
        <v>414</v>
      </c>
      <c r="I11" s="408" t="s">
        <v>412</v>
      </c>
      <c r="J11" s="408" t="s">
        <v>415</v>
      </c>
      <c r="K11" s="408" t="s">
        <v>416</v>
      </c>
      <c r="L11" s="410">
        <v>8131.2</v>
      </c>
      <c r="M11" s="410">
        <v>1</v>
      </c>
      <c r="N11" s="411">
        <v>8131.2</v>
      </c>
    </row>
    <row r="12" spans="1:14" ht="14.4" customHeight="1" x14ac:dyDescent="0.3">
      <c r="A12" s="406" t="s">
        <v>371</v>
      </c>
      <c r="B12" s="407" t="s">
        <v>372</v>
      </c>
      <c r="C12" s="408" t="s">
        <v>379</v>
      </c>
      <c r="D12" s="409" t="s">
        <v>431</v>
      </c>
      <c r="E12" s="408" t="s">
        <v>390</v>
      </c>
      <c r="F12" s="409" t="s">
        <v>432</v>
      </c>
      <c r="G12" s="408" t="s">
        <v>391</v>
      </c>
      <c r="H12" s="408" t="s">
        <v>417</v>
      </c>
      <c r="I12" s="408" t="s">
        <v>417</v>
      </c>
      <c r="J12" s="408" t="s">
        <v>418</v>
      </c>
      <c r="K12" s="408" t="s">
        <v>419</v>
      </c>
      <c r="L12" s="410">
        <v>111.72</v>
      </c>
      <c r="M12" s="410">
        <v>2</v>
      </c>
      <c r="N12" s="411">
        <v>223.44</v>
      </c>
    </row>
    <row r="13" spans="1:14" ht="14.4" customHeight="1" x14ac:dyDescent="0.3">
      <c r="A13" s="406" t="s">
        <v>371</v>
      </c>
      <c r="B13" s="407" t="s">
        <v>372</v>
      </c>
      <c r="C13" s="408" t="s">
        <v>379</v>
      </c>
      <c r="D13" s="409" t="s">
        <v>431</v>
      </c>
      <c r="E13" s="408" t="s">
        <v>390</v>
      </c>
      <c r="F13" s="409" t="s">
        <v>432</v>
      </c>
      <c r="G13" s="408" t="s">
        <v>391</v>
      </c>
      <c r="H13" s="408" t="s">
        <v>420</v>
      </c>
      <c r="I13" s="408" t="s">
        <v>412</v>
      </c>
      <c r="J13" s="408" t="s">
        <v>421</v>
      </c>
      <c r="K13" s="408"/>
      <c r="L13" s="410">
        <v>45.830038819748651</v>
      </c>
      <c r="M13" s="410">
        <v>5</v>
      </c>
      <c r="N13" s="411">
        <v>229.15019409874324</v>
      </c>
    </row>
    <row r="14" spans="1:14" ht="14.4" customHeight="1" x14ac:dyDescent="0.3">
      <c r="A14" s="406" t="s">
        <v>371</v>
      </c>
      <c r="B14" s="407" t="s">
        <v>372</v>
      </c>
      <c r="C14" s="408" t="s">
        <v>379</v>
      </c>
      <c r="D14" s="409" t="s">
        <v>431</v>
      </c>
      <c r="E14" s="408" t="s">
        <v>390</v>
      </c>
      <c r="F14" s="409" t="s">
        <v>432</v>
      </c>
      <c r="G14" s="408" t="s">
        <v>391</v>
      </c>
      <c r="H14" s="408" t="s">
        <v>422</v>
      </c>
      <c r="I14" s="408" t="s">
        <v>412</v>
      </c>
      <c r="J14" s="408" t="s">
        <v>423</v>
      </c>
      <c r="K14" s="408"/>
      <c r="L14" s="410">
        <v>45.83</v>
      </c>
      <c r="M14" s="410">
        <v>5</v>
      </c>
      <c r="N14" s="411">
        <v>229.14999999999998</v>
      </c>
    </row>
    <row r="15" spans="1:14" ht="14.4" customHeight="1" x14ac:dyDescent="0.3">
      <c r="A15" s="406" t="s">
        <v>371</v>
      </c>
      <c r="B15" s="407" t="s">
        <v>372</v>
      </c>
      <c r="C15" s="408" t="s">
        <v>379</v>
      </c>
      <c r="D15" s="409" t="s">
        <v>431</v>
      </c>
      <c r="E15" s="408" t="s">
        <v>390</v>
      </c>
      <c r="F15" s="409" t="s">
        <v>432</v>
      </c>
      <c r="G15" s="408" t="s">
        <v>391</v>
      </c>
      <c r="H15" s="408" t="s">
        <v>424</v>
      </c>
      <c r="I15" s="408" t="s">
        <v>412</v>
      </c>
      <c r="J15" s="408" t="s">
        <v>425</v>
      </c>
      <c r="K15" s="408"/>
      <c r="L15" s="410">
        <v>45.83</v>
      </c>
      <c r="M15" s="410">
        <v>5</v>
      </c>
      <c r="N15" s="411">
        <v>229.15</v>
      </c>
    </row>
    <row r="16" spans="1:14" ht="14.4" customHeight="1" x14ac:dyDescent="0.3">
      <c r="A16" s="406" t="s">
        <v>371</v>
      </c>
      <c r="B16" s="407" t="s">
        <v>372</v>
      </c>
      <c r="C16" s="408" t="s">
        <v>379</v>
      </c>
      <c r="D16" s="409" t="s">
        <v>431</v>
      </c>
      <c r="E16" s="408" t="s">
        <v>390</v>
      </c>
      <c r="F16" s="409" t="s">
        <v>432</v>
      </c>
      <c r="G16" s="408" t="s">
        <v>391</v>
      </c>
      <c r="H16" s="408" t="s">
        <v>426</v>
      </c>
      <c r="I16" s="408" t="s">
        <v>412</v>
      </c>
      <c r="J16" s="408" t="s">
        <v>427</v>
      </c>
      <c r="K16" s="408"/>
      <c r="L16" s="410">
        <v>45.829999999999991</v>
      </c>
      <c r="M16" s="410">
        <v>5</v>
      </c>
      <c r="N16" s="411">
        <v>229.14999999999995</v>
      </c>
    </row>
    <row r="17" spans="1:14" ht="14.4" customHeight="1" thickBot="1" x14ac:dyDescent="0.35">
      <c r="A17" s="412" t="s">
        <v>371</v>
      </c>
      <c r="B17" s="413" t="s">
        <v>372</v>
      </c>
      <c r="C17" s="414" t="s">
        <v>379</v>
      </c>
      <c r="D17" s="415" t="s">
        <v>431</v>
      </c>
      <c r="E17" s="414" t="s">
        <v>390</v>
      </c>
      <c r="F17" s="415" t="s">
        <v>432</v>
      </c>
      <c r="G17" s="414" t="s">
        <v>391</v>
      </c>
      <c r="H17" s="414" t="s">
        <v>428</v>
      </c>
      <c r="I17" s="414" t="s">
        <v>428</v>
      </c>
      <c r="J17" s="414" t="s">
        <v>429</v>
      </c>
      <c r="K17" s="414" t="s">
        <v>430</v>
      </c>
      <c r="L17" s="416">
        <v>42.9</v>
      </c>
      <c r="M17" s="416">
        <v>1</v>
      </c>
      <c r="N17" s="417">
        <v>42.9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179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222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18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9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181</v>
      </c>
      <c r="C4" s="335"/>
      <c r="D4" s="335"/>
      <c r="E4" s="336"/>
      <c r="F4" s="331" t="s">
        <v>186</v>
      </c>
      <c r="G4" s="332"/>
      <c r="H4" s="332"/>
      <c r="I4" s="333"/>
      <c r="J4" s="334" t="s">
        <v>187</v>
      </c>
      <c r="K4" s="335"/>
      <c r="L4" s="335"/>
      <c r="M4" s="336"/>
      <c r="N4" s="331" t="s">
        <v>188</v>
      </c>
      <c r="O4" s="332"/>
      <c r="P4" s="332"/>
      <c r="Q4" s="333"/>
    </row>
    <row r="5" spans="1:17" ht="14.4" customHeight="1" thickBot="1" x14ac:dyDescent="0.35">
      <c r="A5" s="418" t="s">
        <v>180</v>
      </c>
      <c r="B5" s="419" t="s">
        <v>182</v>
      </c>
      <c r="C5" s="419" t="s">
        <v>183</v>
      </c>
      <c r="D5" s="419" t="s">
        <v>184</v>
      </c>
      <c r="E5" s="420" t="s">
        <v>185</v>
      </c>
      <c r="F5" s="421" t="s">
        <v>182</v>
      </c>
      <c r="G5" s="422" t="s">
        <v>183</v>
      </c>
      <c r="H5" s="422" t="s">
        <v>184</v>
      </c>
      <c r="I5" s="423" t="s">
        <v>185</v>
      </c>
      <c r="J5" s="419" t="s">
        <v>182</v>
      </c>
      <c r="K5" s="419" t="s">
        <v>183</v>
      </c>
      <c r="L5" s="419" t="s">
        <v>184</v>
      </c>
      <c r="M5" s="420" t="s">
        <v>185</v>
      </c>
      <c r="N5" s="421" t="s">
        <v>182</v>
      </c>
      <c r="O5" s="422" t="s">
        <v>183</v>
      </c>
      <c r="P5" s="422" t="s">
        <v>184</v>
      </c>
      <c r="Q5" s="423" t="s">
        <v>185</v>
      </c>
    </row>
    <row r="6" spans="1:17" ht="14.4" customHeight="1" x14ac:dyDescent="0.3">
      <c r="A6" s="429" t="s">
        <v>433</v>
      </c>
      <c r="B6" s="433"/>
      <c r="C6" s="404"/>
      <c r="D6" s="404"/>
      <c r="E6" s="405"/>
      <c r="F6" s="431"/>
      <c r="G6" s="425"/>
      <c r="H6" s="425"/>
      <c r="I6" s="435"/>
      <c r="J6" s="433"/>
      <c r="K6" s="404"/>
      <c r="L6" s="404"/>
      <c r="M6" s="405"/>
      <c r="N6" s="431"/>
      <c r="O6" s="425"/>
      <c r="P6" s="425"/>
      <c r="Q6" s="426"/>
    </row>
    <row r="7" spans="1:17" ht="14.4" customHeight="1" thickBot="1" x14ac:dyDescent="0.35">
      <c r="A7" s="430" t="s">
        <v>434</v>
      </c>
      <c r="B7" s="434">
        <v>18</v>
      </c>
      <c r="C7" s="416"/>
      <c r="D7" s="416"/>
      <c r="E7" s="417"/>
      <c r="F7" s="432">
        <v>1</v>
      </c>
      <c r="G7" s="427">
        <v>0</v>
      </c>
      <c r="H7" s="427">
        <v>0</v>
      </c>
      <c r="I7" s="436">
        <v>0</v>
      </c>
      <c r="J7" s="434">
        <v>9</v>
      </c>
      <c r="K7" s="416"/>
      <c r="L7" s="416"/>
      <c r="M7" s="417"/>
      <c r="N7" s="432">
        <v>1</v>
      </c>
      <c r="O7" s="427">
        <v>0</v>
      </c>
      <c r="P7" s="427">
        <v>0</v>
      </c>
      <c r="Q7" s="42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2016-03-30T20:51:59Z</dcterms:modified>
</cp:coreProperties>
</file>