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M26" i="419" l="1"/>
  <c r="M25" i="419"/>
  <c r="G26" i="419"/>
  <c r="M28" i="419" l="1"/>
  <c r="M27" i="419"/>
  <c r="G25" i="419"/>
  <c r="C25" i="419"/>
  <c r="M20" i="419"/>
  <c r="L20" i="419"/>
  <c r="K20" i="419"/>
  <c r="J20" i="419"/>
  <c r="M19" i="419"/>
  <c r="L19" i="419"/>
  <c r="K19" i="419"/>
  <c r="J19" i="419"/>
  <c r="M17" i="419"/>
  <c r="L17" i="419"/>
  <c r="K17" i="419"/>
  <c r="J17" i="419"/>
  <c r="M16" i="419"/>
  <c r="L16" i="419"/>
  <c r="K16" i="419"/>
  <c r="J16" i="419"/>
  <c r="M14" i="419"/>
  <c r="L14" i="419"/>
  <c r="K14" i="419"/>
  <c r="J14" i="419"/>
  <c r="M13" i="419"/>
  <c r="L13" i="419"/>
  <c r="K13" i="419"/>
  <c r="J13" i="419"/>
  <c r="M12" i="419"/>
  <c r="L12" i="419"/>
  <c r="K12" i="419"/>
  <c r="J12" i="419"/>
  <c r="M11" i="419"/>
  <c r="L11" i="419"/>
  <c r="K11" i="419"/>
  <c r="J11" i="419"/>
  <c r="AW3" i="418"/>
  <c r="AV3" i="418"/>
  <c r="AU3" i="418"/>
  <c r="AT3" i="418"/>
  <c r="AS3" i="418"/>
  <c r="AR3" i="418"/>
  <c r="AQ3" i="418"/>
  <c r="AP3" i="418"/>
  <c r="J18" i="419" l="1"/>
  <c r="K18" i="419"/>
  <c r="L18" i="419"/>
  <c r="M18" i="419"/>
  <c r="B25" i="419"/>
  <c r="G27" i="419" l="1"/>
  <c r="B26" i="419"/>
  <c r="B27" i="419" s="1"/>
  <c r="G28" i="419"/>
  <c r="A8" i="414"/>
  <c r="A7" i="414"/>
  <c r="F3" i="344" l="1"/>
  <c r="D3" i="344"/>
  <c r="B3" i="344"/>
  <c r="J21" i="419" l="1"/>
  <c r="J22" i="419" s="1"/>
  <c r="I21" i="419"/>
  <c r="H21" i="419"/>
  <c r="H22" i="419" s="1"/>
  <c r="G21" i="419"/>
  <c r="I20" i="419"/>
  <c r="H20" i="419"/>
  <c r="G20" i="419"/>
  <c r="I19" i="419"/>
  <c r="H19" i="419"/>
  <c r="G19" i="419"/>
  <c r="I17" i="419"/>
  <c r="H17" i="419"/>
  <c r="G17" i="419"/>
  <c r="I16" i="419"/>
  <c r="H16" i="419"/>
  <c r="G16" i="419"/>
  <c r="I14" i="419"/>
  <c r="H14" i="419"/>
  <c r="G14" i="419"/>
  <c r="I13" i="419"/>
  <c r="H13" i="419"/>
  <c r="G13" i="419"/>
  <c r="I12" i="419"/>
  <c r="H12" i="419"/>
  <c r="G12" i="419"/>
  <c r="I11" i="419"/>
  <c r="H11" i="419"/>
  <c r="G11" i="419"/>
  <c r="G18" i="419" l="1"/>
  <c r="I18" i="419"/>
  <c r="G23" i="419"/>
  <c r="I23" i="419"/>
  <c r="I22" i="419"/>
  <c r="H18" i="419"/>
  <c r="H23" i="419"/>
  <c r="G22" i="419"/>
  <c r="J23" i="419"/>
  <c r="M3" i="418"/>
  <c r="F21" i="419" l="1"/>
  <c r="F22" i="419" s="1"/>
  <c r="E21" i="419"/>
  <c r="E22" i="419" s="1"/>
  <c r="D21" i="419"/>
  <c r="C21" i="419"/>
  <c r="C22" i="419" s="1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D18" i="419" l="1"/>
  <c r="D23" i="419"/>
  <c r="E18" i="419"/>
  <c r="C18" i="419"/>
  <c r="F18" i="419"/>
  <c r="C23" i="419"/>
  <c r="F23" i="419"/>
  <c r="D22" i="419"/>
  <c r="E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K6" i="419" l="1"/>
  <c r="J6" i="419"/>
  <c r="M6" i="419"/>
  <c r="L6" i="419"/>
  <c r="I6" i="419"/>
  <c r="G6" i="419"/>
  <c r="H6" i="419"/>
  <c r="D6" i="419"/>
  <c r="F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3" i="414"/>
  <c r="D16" i="414"/>
  <c r="D13" i="414"/>
  <c r="C16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K3" i="345"/>
  <c r="J3" i="345"/>
  <c r="G3" i="345"/>
  <c r="P3" i="345" s="1"/>
  <c r="F3" i="345"/>
  <c r="N3" i="220"/>
  <c r="L3" i="220" s="1"/>
  <c r="C19" i="414"/>
  <c r="D19" i="414"/>
  <c r="Q3" i="345" l="1"/>
  <c r="F13" i="339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<sst xmlns="http://schemas.openxmlformats.org/spreadsheetml/2006/main" count="7191" uniqueCount="1006">
  <si>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</si>
  <si>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</si>
  <si>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</si>
  <si>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</si>
  <si>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</si>
  <si>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</si>
  <si>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</si>
  <si>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</si>
  <si>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</si>
  <si>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</si>
  <si>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</si>
  <si>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</si>
  <si>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</si>
  <si>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</si>
  <si>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</si>
  <si>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</si>
  <si>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</si>
  <si>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</si>
  <si>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</si>
  <si>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</si>
  <si>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</si>
  <si>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</si>
  <si>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</si>
  <si>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</si>
  <si>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</si>
  <si>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</si>
  <si>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</si>
  <si>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</si>
  <si>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</si>
  <si>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</si>
  <si>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</si>
  <si>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</si>
  <si>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</si>
  <si>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</si>
  <si>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</si>
  <si>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</si>
  <si>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</si>
  <si>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</si>
  <si>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</si>
  <si>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</si>
  <si>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</si>
  <si>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</si>
  <si>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</si>
  <si>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</si>
  <si>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</si>
  <si>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</si>
  <si>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</si>
  <si>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</si>
  <si>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</si>
  <si>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</si>
  <si>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</si>
  <si>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</si>
  <si>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</si>
  <si>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</si>
  <si>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</si>
  <si>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</si>
  <si>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</si>
  <si>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</si>
  <si>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</si>
  <si>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</si>
  <si>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</si>
  <si>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</si>
  <si>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</si>
  <si>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</si>
  <si>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</si>
  <si>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</si>
  <si>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</si>
  <si>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</si>
  <si>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</si>
  <si>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</si>
  <si>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</si>
  <si>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</si>
  <si>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</si>
  <si>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</si>
  <si>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</si>
  <si>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</si>
  <si>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</si>
  <si>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</si>
  <si>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</si>
  <si>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</si>
  <si>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</si>
  <si>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</si>
  <si>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</si>
  <si>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</si>
  <si>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</si>
  <si>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</si>
  <si>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</si>
  <si>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</si>
  <si>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</si>
  <si>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</si>
  <si>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</si>
  <si>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</si>
  <si>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</si>
  <si>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</si>
  <si>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</si>
  <si>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</si>
  <si>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</si>
  <si>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</si>
  <si>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</si>
  <si>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</si>
  <si>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</si>
  <si>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</si>
  <si>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</si>
  <si>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</si>
  <si>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</si>
  <si>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</si>
  <si>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</si>
  <si>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</si>
  <si>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</si>
  <si>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</si>
  <si>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</si>
  <si>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</si>
  <si>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</si>
  <si>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</si>
  <si>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</si>
  <si>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</si>
  <si>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</si>
  <si>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</si>
  <si>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</si>
  <si>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</si>
  <si>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</si>
  <si>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</si>
  <si>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</si>
  <si>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</si>
  <si>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</si>
  <si>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</si>
  <si>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</si>
  <si>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</si>
  <si>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</si>
  <si>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</si>
  <si>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</si>
  <si>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</si>
  <si>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</si>
  <si>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</si>
  <si>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</si>
  <si>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</si>
  <si>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</si>
  <si>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</si>
  <si>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</si>
  <si>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</si>
  <si>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</si>
  <si>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</si>
  <si>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</si>
  <si>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</si>
  <si>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</si>
  <si>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</si>
  <si>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</si>
  <si>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</si>
  <si>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</si>
  <si>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</si>
  <si>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</si>
  <si>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</si>
  <si>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</si>
  <si>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</si>
  <si>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</si>
  <si>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</si>
  <si>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</si>
  <si>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</si>
  <si>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</si>
  <si>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</si>
  <si>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</si>
  <si>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</si>
  <si>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</si>
  <si>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</si>
  <si>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</si>
  <si>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</si>
  <si>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</si>
  <si>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</si>
  <si>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</si>
  <si>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</si>
  <si>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</si>
  <si>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</si>
  <si>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</si>
  <si>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</si>
  <si>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radiologičtí fyzici</t>
  </si>
  <si>
    <t>sanitáři</t>
  </si>
  <si>
    <t>abs. stud. oboru přirodověd. zaměření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</si>
  <si>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</si>
  <si>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</si>
  <si>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</si>
  <si>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</si>
  <si>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</si>
  <si>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</si>
  <si>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</si>
  <si>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</si>
  <si>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</si>
  <si>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</si>
  <si>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</si>
  <si>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</si>
  <si>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</si>
  <si>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</si>
  <si>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</si>
  <si>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</si>
  <si>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</si>
  <si>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</si>
  <si>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</si>
  <si>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</si>
  <si>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</si>
  <si>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</si>
  <si>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</si>
  <si>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</si>
  <si>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</si>
  <si>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</si>
  <si>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</si>
  <si>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</si>
  <si>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</si>
  <si>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</si>
  <si>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</si>
  <si>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</si>
  <si>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</si>
  <si>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</si>
  <si>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</si>
  <si>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</si>
  <si>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</si>
  <si>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</si>
  <si>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</si>
  <si>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</si>
  <si>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</si>
  <si>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</si>
  <si>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</si>
  <si>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</si>
  <si>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</si>
  <si>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</si>
  <si>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</si>
  <si>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</si>
  <si>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</si>
  <si>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</si>
  <si>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</si>
  <si>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</si>
  <si>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</si>
  <si>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</si>
  <si>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</si>
  <si>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</si>
  <si>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</si>
  <si>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</si>
  <si>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</si>
  <si>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</si>
  <si>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</si>
  <si>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</si>
  <si>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</si>
  <si>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</si>
  <si>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</si>
  <si>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</si>
  <si>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</si>
  <si>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</si>
  <si>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</si>
  <si>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</si>
  <si>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</si>
  <si>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</si>
  <si>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</si>
  <si>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</si>
  <si>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</si>
  <si>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</si>
  <si>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</si>
  <si>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</si>
  <si>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</si>
  <si>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</si>
  <si>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</si>
  <si>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</si>
  <si>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</si>
  <si>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</si>
  <si>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</si>
  <si>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</si>
  <si>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</si>
  <si>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</si>
  <si>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</si>
  <si>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</si>
  <si>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</si>
  <si>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</si>
  <si>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</si>
  <si>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</si>
  <si>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</si>
  <si>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</si>
  <si>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</si>
  <si>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</si>
  <si>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</si>
  <si>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</si>
  <si>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</si>
  <si>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</si>
  <si>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</si>
  <si>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</si>
  <si>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</si>
  <si>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</si>
  <si>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</si>
  <si>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</si>
  <si>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</si>
  <si>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</si>
  <si>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</si>
  <si>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</si>
  <si>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</si>
  <si>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</si>
  <si>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</si>
  <si>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</si>
  <si>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</si>
  <si>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</si>
  <si>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</si>
  <si>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</si>
  <si>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</si>
  <si>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</si>
  <si>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</si>
  <si>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</si>
  <si>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</si>
  <si>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</si>
  <si>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</si>
  <si>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</si>
  <si>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</si>
  <si>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</si>
  <si>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</si>
  <si>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</si>
  <si>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</si>
  <si>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</si>
  <si>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</si>
  <si>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</si>
  <si>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</si>
  <si>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</si>
  <si>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</si>
  <si>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</si>
  <si>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</si>
  <si>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</si>
  <si>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</si>
  <si>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</si>
  <si>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</si>
  <si>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</si>
  <si>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</si>
  <si>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</si>
  <si>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</si>
  <si>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</si>
  <si>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</si>
  <si>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</si>
  <si>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</si>
  <si>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</si>
  <si>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</si>
  <si>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</si>
  <si>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</si>
  <si>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</si>
  <si>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</si>
  <si>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</si>
  <si>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</si>
  <si>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</si>
  <si>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</si>
  <si>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</si>
  <si>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</si>
  <si>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</si>
  <si>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</si>
  <si>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</si>
  <si>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</si>
  <si>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</si>
  <si>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</si>
  <si>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</si>
  <si>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</si>
  <si>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</si>
  <si>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</si>
  <si>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</si>
  <si>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</si>
  <si>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</si>
  <si>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</si>
  <si>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</si>
  <si>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</si>
  <si>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</si>
  <si>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</si>
  <si>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</si>
  <si>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</si>
  <si>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</si>
  <si>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</si>
  <si>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</si>
  <si>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</si>
  <si>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</si>
  <si>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</si>
  <si>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</si>
  <si>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</si>
  <si>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</si>
  <si>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</si>
  <si>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</si>
  <si>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Ústav klinické a molekulární patologie</t>
  </si>
  <si>
    <t/>
  </si>
  <si>
    <t>50113009     léky - RTG diagnostika ZUL (LEK)</t>
  </si>
  <si>
    <t>50113190     léky - medicinální plyny (sklad SVm.)</t>
  </si>
  <si>
    <t>Ústav klinické a molekulární patologie Celkem</t>
  </si>
  <si>
    <t>SumaKL</t>
  </si>
  <si>
    <t>3741</t>
  </si>
  <si>
    <t>laboratoř</t>
  </si>
  <si>
    <t>laboratoř Celkem</t>
  </si>
  <si>
    <t>SumaNS</t>
  </si>
  <si>
    <t>mezeraNS</t>
  </si>
  <si>
    <t>3742</t>
  </si>
  <si>
    <t>laboratoř - referenční diagnostika</t>
  </si>
  <si>
    <t>laboratoř - referenční diagnostika Celkem</t>
  </si>
  <si>
    <t>3743</t>
  </si>
  <si>
    <t>(prázdné)</t>
  </si>
  <si>
    <t>(prázdné) Celkem</t>
  </si>
  <si>
    <t>50113001</t>
  </si>
  <si>
    <t>O</t>
  </si>
  <si>
    <t>100802</t>
  </si>
  <si>
    <t>1000</t>
  </si>
  <si>
    <t>IR OG. OPHTHALMO-SEPTONEX</t>
  </si>
  <si>
    <t>GTT OPH 1X10ML</t>
  </si>
  <si>
    <t>100876</t>
  </si>
  <si>
    <t>876</t>
  </si>
  <si>
    <t>OPHTHALMO-SEPTONEX</t>
  </si>
  <si>
    <t>UNG OPH 1X5GM</t>
  </si>
  <si>
    <t>110502</t>
  </si>
  <si>
    <t>10502</t>
  </si>
  <si>
    <t>ENTEROL</t>
  </si>
  <si>
    <t>POR CPS DUR10X250MG</t>
  </si>
  <si>
    <t>846629</t>
  </si>
  <si>
    <t>100013</t>
  </si>
  <si>
    <t>IBALGIN 400 TBL 24</t>
  </si>
  <si>
    <t xml:space="preserve">POR TBL FLM 24X400MG </t>
  </si>
  <si>
    <t>849941</t>
  </si>
  <si>
    <t>162142</t>
  </si>
  <si>
    <t>PARALEN 500</t>
  </si>
  <si>
    <t>POR TBL NOB 24X500MG</t>
  </si>
  <si>
    <t>841498</t>
  </si>
  <si>
    <t>0</t>
  </si>
  <si>
    <t>Carbosorb tbl.20-blistr</t>
  </si>
  <si>
    <t>846813</t>
  </si>
  <si>
    <t>137120</t>
  </si>
  <si>
    <t>MAGNESIUM 250 MG PHARMAVIT</t>
  </si>
  <si>
    <t>POR TBL EFF 20</t>
  </si>
  <si>
    <t>188900</t>
  </si>
  <si>
    <t>88900</t>
  </si>
  <si>
    <t>STOPTUSSIN</t>
  </si>
  <si>
    <t>POR GTT SOL 1X25ML</t>
  </si>
  <si>
    <t>192414</t>
  </si>
  <si>
    <t>92414</t>
  </si>
  <si>
    <t>SEPTONEX</t>
  </si>
  <si>
    <t>SPR 1X45ML</t>
  </si>
  <si>
    <t>142771</t>
  </si>
  <si>
    <t>42771</t>
  </si>
  <si>
    <t>PARALEN EXTRA PROTI BOLESTI</t>
  </si>
  <si>
    <t>POR TBL FLM 24</t>
  </si>
  <si>
    <t>57338</t>
  </si>
  <si>
    <t>CARBO MEDICINALIS</t>
  </si>
  <si>
    <t>POR TBL NOB 20X300MG</t>
  </si>
  <si>
    <t>500474</t>
  </si>
  <si>
    <t>MO SUD</t>
  </si>
  <si>
    <t>920144</t>
  </si>
  <si>
    <t>KL ETHANOLUM B.DENAT SUD 200 l</t>
  </si>
  <si>
    <t>UN 1170</t>
  </si>
  <si>
    <t>201452</t>
  </si>
  <si>
    <t>OPHTAL</t>
  </si>
  <si>
    <t>OPH AQA 4X25ML PLAST</t>
  </si>
  <si>
    <t>202362</t>
  </si>
  <si>
    <t>IBALGIN 400</t>
  </si>
  <si>
    <t>POR TBL FLM 48X400MG</t>
  </si>
  <si>
    <t>397598</t>
  </si>
  <si>
    <t>Indulona ochranná 85ml</t>
  </si>
  <si>
    <t>990695</t>
  </si>
  <si>
    <t>Indulona Měsíčková 85ml</t>
  </si>
  <si>
    <t>990718</t>
  </si>
  <si>
    <t>Indulona Olivová 85ml</t>
  </si>
  <si>
    <t>990723</t>
  </si>
  <si>
    <t>Indulona Original 85ml</t>
  </si>
  <si>
    <t>186198</t>
  </si>
  <si>
    <t>VALETOL</t>
  </si>
  <si>
    <t>POR TBL NOB 12</t>
  </si>
  <si>
    <t>50113013</t>
  </si>
  <si>
    <t>101066</t>
  </si>
  <si>
    <t>1066</t>
  </si>
  <si>
    <t>FRAMYKOIN</t>
  </si>
  <si>
    <t>UNG 1X10GM</t>
  </si>
  <si>
    <t>168999</t>
  </si>
  <si>
    <t>68999</t>
  </si>
  <si>
    <t>AMPICILIN 0,5 BIOTIKA</t>
  </si>
  <si>
    <t>INJ PLV SOL 10X500MG</t>
  </si>
  <si>
    <t>PATOL: laboratoř</t>
  </si>
  <si>
    <t>Lékárna - léčiva</t>
  </si>
  <si>
    <t>Lékárna - antibiotika</t>
  </si>
  <si>
    <t>37 - Ústav klinické a molekulární patologie</t>
  </si>
  <si>
    <t>3741 - laboratoř</t>
  </si>
  <si>
    <t>50115090     ZPr - zubolékařský materiál (Z509)</t>
  </si>
  <si>
    <t>ZA090</t>
  </si>
  <si>
    <t>Vata buničitá přířezy 37 x 57 cm 2730152</t>
  </si>
  <si>
    <t>ZA321</t>
  </si>
  <si>
    <t>Kompresa gáza 7,5 cm x 7,5 cm/100 ks nesterilní 06002</t>
  </si>
  <si>
    <t>ZA451</t>
  </si>
  <si>
    <t>Náplast omniplast 5,0 cm x 9,2 m 9004540 (900429)</t>
  </si>
  <si>
    <t>ZB404</t>
  </si>
  <si>
    <t>Náplast cosmos 8 cm x 1 m 5403353</t>
  </si>
  <si>
    <t>ZA471</t>
  </si>
  <si>
    <t>Náplast curaplast poinjekční bal. á 250 ks 30625</t>
  </si>
  <si>
    <t>ZA751</t>
  </si>
  <si>
    <t>Papír filtrační archy 50 x 50 cm bal. 12,5 kg PPER2R/80G/50X50</t>
  </si>
  <si>
    <t>ZA817</t>
  </si>
  <si>
    <t>Zkumavka PS 10 ml sterilní modrá zátka bal. á 20 ks 400914</t>
  </si>
  <si>
    <t>ZA952</t>
  </si>
  <si>
    <t>Cryospray 200 40-0110-00</t>
  </si>
  <si>
    <t>ZB370</t>
  </si>
  <si>
    <t>Pipeta pasteurova 1 ml nesterilní bal. á 500 ks 1501</t>
  </si>
  <si>
    <t>ZB523</t>
  </si>
  <si>
    <t>Kazeta standard bez víčka-bílá 3001</t>
  </si>
  <si>
    <t>ZB558</t>
  </si>
  <si>
    <t>Žiletka mikrotomová á 50 ks JP-BR35</t>
  </si>
  <si>
    <t>ZC757</t>
  </si>
  <si>
    <t>Čepelka skalpelová 24 BB524</t>
  </si>
  <si>
    <t>ZI179</t>
  </si>
  <si>
    <t>Zkumavka s mediem+ flovakovaný tampon eSwab růžový 490CE.A</t>
  </si>
  <si>
    <t>ZA816</t>
  </si>
  <si>
    <t>Zkumavka PS 15 ml sterilní 400915</t>
  </si>
  <si>
    <t>ZL678</t>
  </si>
  <si>
    <t>Kazeta super mega bílá DE bal. á 100 ks vel. 74 x 52 x 18 mm (38VSP59060E) 070750EN</t>
  </si>
  <si>
    <t>ZB966</t>
  </si>
  <si>
    <t>Nůžky rovné chirurgické hrotnaté 150 mm B397113920005</t>
  </si>
  <si>
    <t>ZB963</t>
  </si>
  <si>
    <t>Pinzeta anatomická úzká 145 mm B397114920019</t>
  </si>
  <si>
    <t>ZF911</t>
  </si>
  <si>
    <t>Nůžky oční rovné hrotnaté 105 mm B397113920043</t>
  </si>
  <si>
    <t>ZH868</t>
  </si>
  <si>
    <t>Žiletka mikrotomová á 20 ks JP-BC35</t>
  </si>
  <si>
    <t>ZJ035</t>
  </si>
  <si>
    <t>Papír bílý filtrační do cytocentrifugy á 200 ks 599 1022</t>
  </si>
  <si>
    <t>ZL454</t>
  </si>
  <si>
    <t>Kazeta na tkáně standard bez víčka zelená bal. á 4000 ks 3009</t>
  </si>
  <si>
    <t>ZE157</t>
  </si>
  <si>
    <t>Špička epDuafilter Tips 0,1-10 ul M bal. á 960 ks 0030077512</t>
  </si>
  <si>
    <t>ZE821</t>
  </si>
  <si>
    <t>Špička eppendorf Tips 50-1000 ul á 2 x 500 ks 0030000919</t>
  </si>
  <si>
    <t>ZK055</t>
  </si>
  <si>
    <t>Fólie coverslipping film 5 x 70 m  4770</t>
  </si>
  <si>
    <t>ZK339</t>
  </si>
  <si>
    <t>Sklo podložní matovaná bal. á 100 ks PAR002A</t>
  </si>
  <si>
    <t>ZC079</t>
  </si>
  <si>
    <t>Sklo podložní mikroskopické superfrost plus 25 x 75 x 1 mm bal. á 72 ks 2530</t>
  </si>
  <si>
    <t>ZB581</t>
  </si>
  <si>
    <t>Špička loudovací 1-200ul U220600.1</t>
  </si>
  <si>
    <t>ZC056</t>
  </si>
  <si>
    <t>Sklo krycí 24 x 32 mm, á 1000 ks BD2432</t>
  </si>
  <si>
    <t>ZN027</t>
  </si>
  <si>
    <t>Sklo podložní čiré 50 x 76 mm, á 1000 ks VY11100050076</t>
  </si>
  <si>
    <t>ZN351</t>
  </si>
  <si>
    <t>Sklo pro elektroforézu Plain Glass Plates with Bonded Spacers 200 x 100 x 1 mm bal. á 2 ks VS10WPGS1</t>
  </si>
  <si>
    <t>ZA863</t>
  </si>
  <si>
    <t>Špička pipetovací žlutá krátká manžeta 1105</t>
  </si>
  <si>
    <t>ZO067</t>
  </si>
  <si>
    <t>Rámeček pro bioptický materiál Paraform Frames weit bal. á 500 ks 7040</t>
  </si>
  <si>
    <t>ZO068</t>
  </si>
  <si>
    <t>Kazeta pro bioptický materiál Paraform bioppsy cassette 13 x 13 bal. á 500 ks 7019</t>
  </si>
  <si>
    <t>ZN320</t>
  </si>
  <si>
    <t>Sklo krycí sklo 50 x 70 mm Knittel bal. á 1000 ks VE105000700YA</t>
  </si>
  <si>
    <t>ZO110</t>
  </si>
  <si>
    <t>Sklo podložní mikroskopické TOMO IHC Adhesive 25 x 75 x 1 mm bal. á 1.000 ks 07098928</t>
  </si>
  <si>
    <t>ZN350</t>
  </si>
  <si>
    <t>Sklo pro elektroforézu Notched Glass Plates Think 200 x 100 x 4 mm bal. á 2 ks VS10WGN</t>
  </si>
  <si>
    <t>ZC062</t>
  </si>
  <si>
    <t>Sklo krycí 24 x 50 mm, á 1000 ks BD2450</t>
  </si>
  <si>
    <t>ZK474</t>
  </si>
  <si>
    <t>Rukavice operační latexové s pudrem ansell medigrip plus vel. 6,5 303503</t>
  </si>
  <si>
    <t>ZK475</t>
  </si>
  <si>
    <t>Rukavice operační latexové s pudrem ansell medigrip plus vel. 7,0 303504EU (303364)</t>
  </si>
  <si>
    <t>ZK477</t>
  </si>
  <si>
    <t>Rukavice operační latexové s pudrem ansell medigrip plus vel. 8,0 303506EU (303366)</t>
  </si>
  <si>
    <t>ZK478</t>
  </si>
  <si>
    <t>Rukavice operační latexové s pudrem ansell medigrip plus vel. 8,5 303507EU (302927)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</si>
  <si>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</si>
  <si>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</si>
  <si>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</si>
  <si>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</si>
  <si>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</si>
  <si>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</si>
  <si>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ZN040</t>
  </si>
  <si>
    <t>Rukavice operační gammex ansell PF bez pudru 8,5 330048085</t>
  </si>
  <si>
    <t>804536</t>
  </si>
  <si>
    <t xml:space="preserve">-Diagnostikum připr. </t>
  </si>
  <si>
    <t>DE430</t>
  </si>
  <si>
    <t>EnVision™+/HRP, Dual Link  Rabbit/Mouse  110ml</t>
  </si>
  <si>
    <t>DG145</t>
  </si>
  <si>
    <t>kyselina CHLOROVODÍKOVÁ 35% P.A.</t>
  </si>
  <si>
    <t>DF571</t>
  </si>
  <si>
    <t>Formaldehyd 36-38% p.a., 5 L</t>
  </si>
  <si>
    <t>DE251</t>
  </si>
  <si>
    <t>Reaction buffer (2l)</t>
  </si>
  <si>
    <t>DA827</t>
  </si>
  <si>
    <t>Ultra view DAB detection kit</t>
  </si>
  <si>
    <t>DG209</t>
  </si>
  <si>
    <t>MAY-GRUNWALD</t>
  </si>
  <si>
    <t>DD659</t>
  </si>
  <si>
    <t>kyselina octová p.a.</t>
  </si>
  <si>
    <t>DC166</t>
  </si>
  <si>
    <t>ETHANOL 99,5%,  P.A.</t>
  </si>
  <si>
    <t>DB434</t>
  </si>
  <si>
    <t>Liquid DAB+ 110ml</t>
  </si>
  <si>
    <t>DC982</t>
  </si>
  <si>
    <t>CHEMMATE Antibody Diluent, 250 ml</t>
  </si>
  <si>
    <t>DB849</t>
  </si>
  <si>
    <t>ROZTOK KYS.CHROMSIROVE</t>
  </si>
  <si>
    <t>DA208</t>
  </si>
  <si>
    <t>FLEX MAb Mo X-H Cytokeratin HMW, Clone 34</t>
  </si>
  <si>
    <t>DA964</t>
  </si>
  <si>
    <t>Paraffinum solidum pecky</t>
  </si>
  <si>
    <t>DG229</t>
  </si>
  <si>
    <t>METHANOL P.A.</t>
  </si>
  <si>
    <t>DC681</t>
  </si>
  <si>
    <t>GOLD/III/CHLORIDE HYDRATE - 1g</t>
  </si>
  <si>
    <t>DA730</t>
  </si>
  <si>
    <t>ULTRA LCS roche</t>
  </si>
  <si>
    <t>DD276</t>
  </si>
  <si>
    <t>Xylen p.a.</t>
  </si>
  <si>
    <t>DC490</t>
  </si>
  <si>
    <t>TTF-1 Thyroid &amp; Lung Epithelial 6ml</t>
  </si>
  <si>
    <t>DC342</t>
  </si>
  <si>
    <t>ACETON P.A.</t>
  </si>
  <si>
    <t>DE995</t>
  </si>
  <si>
    <t>HercepTest 35 test</t>
  </si>
  <si>
    <t>DC312</t>
  </si>
  <si>
    <t>ESTROGEN RECEPT ER,1D5/DK 1ml</t>
  </si>
  <si>
    <t>DA876</t>
  </si>
  <si>
    <t>Peroxid vodíku p.a.,vodný roztok 30%,</t>
  </si>
  <si>
    <t>DD079</t>
  </si>
  <si>
    <t>AMONIAK VODNY ROZTOK 25%</t>
  </si>
  <si>
    <t>DA551</t>
  </si>
  <si>
    <t>c-Myc Rabbit Monoclonal (Y69)</t>
  </si>
  <si>
    <t>DA585</t>
  </si>
  <si>
    <t>Mo A-Hu Cytokeratin 19,CloneRCK108, 12ml</t>
  </si>
  <si>
    <t>DB868</t>
  </si>
  <si>
    <t>A-Hu-Mo CD 34 class 11 QBE nd 10</t>
  </si>
  <si>
    <t>DD425</t>
  </si>
  <si>
    <t>UHLIČITAN VAPENATY SRAZ. P.A.</t>
  </si>
  <si>
    <t>DD352</t>
  </si>
  <si>
    <t>A-HU CD138.MI15/DK</t>
  </si>
  <si>
    <t>DA683</t>
  </si>
  <si>
    <t>Decalcifier DC1 2500 ml</t>
  </si>
  <si>
    <t>DE810</t>
  </si>
  <si>
    <t>A-Hu-Mo PSA, Clone ER-PR8, 0,2 ml</t>
  </si>
  <si>
    <t>DE076</t>
  </si>
  <si>
    <t>Rabbit polyclonal A-Hu C4D</t>
  </si>
  <si>
    <t>DF866</t>
  </si>
  <si>
    <t>ANTI-BCL2-ONCOPROTEIN 100 (10 ml)</t>
  </si>
  <si>
    <t>DG755</t>
  </si>
  <si>
    <t>EnVision™ FLEX Plus, Mouse, High pH</t>
  </si>
  <si>
    <t>DC167</t>
  </si>
  <si>
    <t>CD23,1B12 1ml</t>
  </si>
  <si>
    <t>DD038</t>
  </si>
  <si>
    <t>PERTEX 1000 ML</t>
  </si>
  <si>
    <t>DD577</t>
  </si>
  <si>
    <t>RB A-HU T-Cell CD3/DK</t>
  </si>
  <si>
    <t>DF389</t>
  </si>
  <si>
    <t>Proteinase K (650 µl) (D-5005)</t>
  </si>
  <si>
    <t>DA296</t>
  </si>
  <si>
    <t>EOSIN Y disodium salt - for microscopy 25g (≥90%)</t>
  </si>
  <si>
    <t>DG558</t>
  </si>
  <si>
    <t>Anti-MAP2 antibody produced in rabbit</t>
  </si>
  <si>
    <t>DG887</t>
  </si>
  <si>
    <t>Immolase DNA Polymerase</t>
  </si>
  <si>
    <t>DD524</t>
  </si>
  <si>
    <t>GUM ARABIC 500G</t>
  </si>
  <si>
    <t>DH062</t>
  </si>
  <si>
    <t>Haematoxylin 25g</t>
  </si>
  <si>
    <t>DH411</t>
  </si>
  <si>
    <t>CD15 clone Carb-3</t>
  </si>
  <si>
    <t>803418</t>
  </si>
  <si>
    <t>-CHLORID RTUTNATY P.A. UN 1624    1000 G</t>
  </si>
  <si>
    <t>DD528</t>
  </si>
  <si>
    <t>Faramount,Aqueous Mounting Medium</t>
  </si>
  <si>
    <t>DC500</t>
  </si>
  <si>
    <t>A-HUMAN KI-1 ANTIG.CD30,BERH2 , 1ml</t>
  </si>
  <si>
    <t>DE341</t>
  </si>
  <si>
    <t>SOX 11, klon MRQ-58  0,5 ml</t>
  </si>
  <si>
    <t>DD430</t>
  </si>
  <si>
    <t>Mo A-HU CD3,CL.F7.2.38 -1 ml</t>
  </si>
  <si>
    <t>DH491</t>
  </si>
  <si>
    <t>4% roztok formaldehydu pufrovaný fosfátovým pufrem, kanystr 10l</t>
  </si>
  <si>
    <t>DH492</t>
  </si>
  <si>
    <t>4% roztok formaldehydu, kanystr 10l</t>
  </si>
  <si>
    <t>DA676</t>
  </si>
  <si>
    <t>Polyclon. Rb A-Hu Calcitonin, 6 ml</t>
  </si>
  <si>
    <t>DG835</t>
  </si>
  <si>
    <t>Thermo-Start Taq DNA Polymerase, 2500 units</t>
  </si>
  <si>
    <t>DB377</t>
  </si>
  <si>
    <t>OptiView Amplification kit - 50 tests</t>
  </si>
  <si>
    <t>DB376</t>
  </si>
  <si>
    <t>OptiView DAB det. kit - 250 tests</t>
  </si>
  <si>
    <t>DA417</t>
  </si>
  <si>
    <t>protilátka ALK (D5F3) - 50 tests</t>
  </si>
  <si>
    <t>DB375</t>
  </si>
  <si>
    <t>Rabbit Mono Neg Ctl Ig Antibody - 250 tests</t>
  </si>
  <si>
    <t>DH487</t>
  </si>
  <si>
    <t>SOX 10  0,5 ml</t>
  </si>
  <si>
    <t>DB919</t>
  </si>
  <si>
    <t>Monoclonal Antibody TIA-1, Clon 2G9 /or 2G9A10F5 or TIA-1/ 1 ml</t>
  </si>
  <si>
    <t>DD838</t>
  </si>
  <si>
    <t>GeneProof Mycobacterium tuberculosis PCR Kit, 50reakcí</t>
  </si>
  <si>
    <t>DG025</t>
  </si>
  <si>
    <t>HER-2/neu (4B5) CE Br/Ga  antibody 50 testů</t>
  </si>
  <si>
    <t>DC162</t>
  </si>
  <si>
    <t>Mo A-Hu CD20cy,L26/DK (1ml)</t>
  </si>
  <si>
    <t>DC758</t>
  </si>
  <si>
    <t>FLEX Monoclonal Mouse Anti-Human CalretininClone DAK-Calret 1</t>
  </si>
  <si>
    <t>DH004</t>
  </si>
  <si>
    <t>SÍRAN DRASELNO-HLINITÝ DODEKAHYDRÁT p.a.</t>
  </si>
  <si>
    <t>DC956</t>
  </si>
  <si>
    <t>Mo A-Hu Melanosome HMB 45, 1ml</t>
  </si>
  <si>
    <t>DF479</t>
  </si>
  <si>
    <t>Polyc.Rab.Anti-S100 1ml</t>
  </si>
  <si>
    <t>DC209</t>
  </si>
  <si>
    <t>RB A-HU C-ERB-2 ONCOPROTEIN</t>
  </si>
  <si>
    <t>DF640</t>
  </si>
  <si>
    <t>Direct red 80</t>
  </si>
  <si>
    <t>DG749</t>
  </si>
  <si>
    <t>Mo-Anti Hu CD4, clone 4B12, 30 tests, 6 mL</t>
  </si>
  <si>
    <t>DH000</t>
  </si>
  <si>
    <t>Hexamethylenetetramine -250g</t>
  </si>
  <si>
    <t>DG148</t>
  </si>
  <si>
    <t>CITRONAN SOD.2H20 P.A.</t>
  </si>
  <si>
    <t>DA803</t>
  </si>
  <si>
    <t>HER2 IQFISH pharmDX</t>
  </si>
  <si>
    <t>DC309</t>
  </si>
  <si>
    <t>PROPYLENOXID P.A.</t>
  </si>
  <si>
    <t>DA684</t>
  </si>
  <si>
    <t>Ultra CC1 (2 litry)</t>
  </si>
  <si>
    <t>DG615</t>
  </si>
  <si>
    <t>Renal Cell Carcinoma Marker, clone SPM314- 6 ml</t>
  </si>
  <si>
    <t>DE003</t>
  </si>
  <si>
    <t>Mo A-Hu Melan-A, Cl A103 1ml</t>
  </si>
  <si>
    <t>DG024</t>
  </si>
  <si>
    <t>Polyc. Rab. Anti-Human C3c Comlement</t>
  </si>
  <si>
    <t>DG900</t>
  </si>
  <si>
    <t>anti DOG1 (SP31) Cell Marque 7 ml</t>
  </si>
  <si>
    <t>DB662</t>
  </si>
  <si>
    <t>NCL-CD5-4C7-L-CE          1ml</t>
  </si>
  <si>
    <t>DH580</t>
  </si>
  <si>
    <t>Silver proteinate - Protargol 25 g</t>
  </si>
  <si>
    <t>DA938</t>
  </si>
  <si>
    <t>NCL-CD8-295 1ml</t>
  </si>
  <si>
    <t>DE446</t>
  </si>
  <si>
    <t>Wilms Tumor 1 (WT1) Protein, klon 6F-H2,  1ml</t>
  </si>
  <si>
    <t>DE758</t>
  </si>
  <si>
    <t>NCAM (CD56), 1 ml</t>
  </si>
  <si>
    <t>DA731</t>
  </si>
  <si>
    <t>rabbit polyclonal  IgG VEGF A-20</t>
  </si>
  <si>
    <t>DF697</t>
  </si>
  <si>
    <t>Proteinový precipitační roztok  50ml</t>
  </si>
  <si>
    <t>DH601</t>
  </si>
  <si>
    <t>Combi PPP Master Mix, 200 reakcí - 5x0,5 ml</t>
  </si>
  <si>
    <t>DC102</t>
  </si>
  <si>
    <t>SIRAN ZELEZITO-AMONNY.12H2O PA</t>
  </si>
  <si>
    <t>DB111</t>
  </si>
  <si>
    <t>Poly-L-lysine solution</t>
  </si>
  <si>
    <t>DE971</t>
  </si>
  <si>
    <t>QIAamp DNA FFPE Tissue Kit</t>
  </si>
  <si>
    <t>DF577</t>
  </si>
  <si>
    <t>Anti-FGF 23 antibody</t>
  </si>
  <si>
    <t>DH377</t>
  </si>
  <si>
    <t>Bcl6 antibody</t>
  </si>
  <si>
    <t>DB122</t>
  </si>
  <si>
    <t>p16CINtec histol.kit 50t</t>
  </si>
  <si>
    <t>DE580</t>
  </si>
  <si>
    <t>EZ prep. 2 L</t>
  </si>
  <si>
    <t>ZL999</t>
  </si>
  <si>
    <t>Rychloobvaz 8 x 4 cm / 3 ks 001445510</t>
  </si>
  <si>
    <t>DG146</t>
  </si>
  <si>
    <t>kyselina OCTOVA 99,8%  P.A. - ledova</t>
  </si>
  <si>
    <t>DG208</t>
  </si>
  <si>
    <t>GIEMSA-ROMANOWSKI</t>
  </si>
  <si>
    <t>DE934</t>
  </si>
  <si>
    <t>RNase A (650 µl) (D-5006)</t>
  </si>
  <si>
    <t>DE332</t>
  </si>
  <si>
    <t>Mo A-Human Progesterone rec. Clone PgR 636</t>
  </si>
  <si>
    <t>DD195</t>
  </si>
  <si>
    <t>kyselina CITRONOVA BEZV. P.A.</t>
  </si>
  <si>
    <t>DA981</t>
  </si>
  <si>
    <t>Formaldehyd 35% p.a., 10l</t>
  </si>
  <si>
    <t>DC475</t>
  </si>
  <si>
    <t>Glycerin bezvody p.a.</t>
  </si>
  <si>
    <t>DF259</t>
  </si>
  <si>
    <t>Cell Lysis (125 ml) (D-5002)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</si>
  <si>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</si>
  <si>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</si>
  <si>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</si>
  <si>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</si>
  <si>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</si>
  <si>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</si>
  <si>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</si>
  <si>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</si>
  <si>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</si>
  <si>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</si>
  <si>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PATOL: laboratoř - referenční diagnostika</t>
  </si>
  <si>
    <t>Spotřeba zdravotnického materiálu - orientační přehled</t>
  </si>
  <si>
    <t>ON Data</t>
  </si>
  <si>
    <t>807 - Pracoviště patologické anatomie</t>
  </si>
  <si>
    <t>813 - Laboratoř alergologická a imunologická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</si>
  <si>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</si>
  <si>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</si>
  <si>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</si>
  <si>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</si>
  <si>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</si>
  <si>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Brychtová Světlana</t>
  </si>
  <si>
    <t>Dohnalová Dagmar</t>
  </si>
  <si>
    <t>Dušková Milada</t>
  </si>
  <si>
    <t>Ehrmann Jiří</t>
  </si>
  <si>
    <t>Flodr Patrik</t>
  </si>
  <si>
    <t>Flodrová Pavla</t>
  </si>
  <si>
    <t>Geierová Marie</t>
  </si>
  <si>
    <t>Hlobilková Alice</t>
  </si>
  <si>
    <t>Horáček Jaroslav</t>
  </si>
  <si>
    <t>Janková Jana</t>
  </si>
  <si>
    <t>Kolář Zdeněk</t>
  </si>
  <si>
    <t>Kučerová Ladislava</t>
  </si>
  <si>
    <t>Makuša Michal</t>
  </si>
  <si>
    <t>Michálek Jaroslav</t>
  </si>
  <si>
    <t>Prouzová Zuzana</t>
  </si>
  <si>
    <t>Škarda Jozef</t>
  </si>
  <si>
    <t>Šopíková Barbora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</si>
  <si>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</si>
  <si>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</si>
  <si>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</si>
  <si>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</si>
  <si>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</si>
  <si>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</si>
  <si>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807</t>
  </si>
  <si>
    <t>V</t>
  </si>
  <si>
    <t>87113</t>
  </si>
  <si>
    <t>PITVA TECHNICKY OBTÍŽNÁ (SLOŽITÉ ANATOMICKÉ VZTAHY</t>
  </si>
  <si>
    <t>87121</t>
  </si>
  <si>
    <t>PITVA MÍCHY</t>
  </si>
  <si>
    <t>87123</t>
  </si>
  <si>
    <t>ODBĚR ALLOGENNÍHO ŠTĚPU Z TĚLA ZEMŘELÉHO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</si>
  <si>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</si>
  <si>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</si>
  <si>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</si>
  <si>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</si>
  <si>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</si>
  <si>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</si>
  <si>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</si>
  <si>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</si>
  <si>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</si>
  <si>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</si>
  <si>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</si>
  <si>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</si>
  <si>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</si>
  <si>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</si>
  <si>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</si>
  <si>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</si>
  <si>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</si>
  <si>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</si>
  <si>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</si>
  <si>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</si>
  <si>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</si>
  <si>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</si>
  <si>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</si>
  <si>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</si>
  <si>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</si>
  <si>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</si>
  <si>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</si>
  <si>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</si>
  <si>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</si>
  <si>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</si>
  <si>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</si>
  <si>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</si>
  <si>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</si>
  <si>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</si>
  <si>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</si>
  <si>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</si>
  <si>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87441</t>
  </si>
  <si>
    <t>ENZYMOVÁ CYTOCHEMIE I.  -  ZA KAŽDÝ MARKER Z JEDNO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</si>
  <si>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</si>
  <si>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</si>
  <si>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</si>
  <si>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</si>
  <si>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</si>
  <si>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</si>
  <si>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</si>
  <si>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</si>
  <si>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</si>
  <si>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</si>
  <si>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</si>
  <si>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</si>
  <si>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</si>
  <si>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</si>
  <si>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</si>
  <si>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</si>
  <si>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</si>
  <si>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</si>
  <si>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</si>
  <si>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</si>
  <si>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</si>
  <si>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</si>
  <si>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</si>
  <si>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</si>
  <si>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</si>
  <si>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</si>
  <si>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</si>
  <si>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</si>
  <si>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</si>
  <si>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</si>
  <si>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</si>
  <si>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</si>
  <si>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</si>
  <si>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</si>
  <si>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</si>
  <si>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</si>
  <si>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</si>
  <si>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</si>
  <si>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</si>
  <si>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</si>
  <si>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</si>
  <si>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</si>
  <si>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</si>
  <si>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</si>
  <si>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</si>
  <si>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</si>
  <si>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</si>
  <si>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</si>
  <si>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</si>
  <si>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</si>
  <si>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</si>
  <si>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</si>
  <si>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</si>
  <si>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</si>
  <si>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</si>
  <si>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</si>
  <si>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</si>
  <si>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</si>
  <si>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</si>
  <si>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</si>
  <si>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</si>
  <si>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</si>
  <si>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</si>
  <si>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</si>
  <si>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</si>
  <si>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</si>
  <si>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</si>
  <si>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87211</t>
  </si>
  <si>
    <t>ZMRAZOVACÍ HISTOLOGICKÉ  VYŠETŘENÍ PITEVNÍHO MATER</t>
  </si>
  <si>
    <t>87445</t>
  </si>
  <si>
    <t>IMUNOCYTOCHEMIE -  ZA KAŽDÝ MARKER Z 1 VZORKU</t>
  </si>
  <si>
    <t>87119</t>
  </si>
  <si>
    <t>PITVA FIXOVANÉHO MOZKU (NEUROPATOLOGICKÁ)</t>
  </si>
  <si>
    <t>87229</t>
  </si>
  <si>
    <t>ENZYMOVÁ HISTOCHEMIE II. (ZA KAŽDÝ MARKER Z 1 BLOK</t>
  </si>
  <si>
    <t>99790</t>
  </si>
  <si>
    <t>(VZP) EXPRESE HER2-IHC</t>
  </si>
  <si>
    <t>99792</t>
  </si>
  <si>
    <t>(VZP) EXPRESE ALK-IHC</t>
  </si>
  <si>
    <t>813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</si>
  <si>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</si>
  <si>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</si>
  <si>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</si>
  <si>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</si>
  <si>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</si>
  <si>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</si>
  <si>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</si>
  <si>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</si>
  <si>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</si>
  <si>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</si>
  <si>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</si>
  <si>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</si>
  <si>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</si>
  <si>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</si>
  <si>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</si>
  <si>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</si>
  <si>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</si>
  <si>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</si>
  <si>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</si>
  <si>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</si>
  <si>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</si>
  <si>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</si>
  <si>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</si>
  <si>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</si>
  <si>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</si>
  <si>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</si>
  <si>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</si>
  <si>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</si>
  <si>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</si>
  <si>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</si>
  <si>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</si>
  <si>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87439</t>
  </si>
  <si>
    <t>SPECIÁLNÍ CYTOLOGICKÉ BARVENÍ - 1-3  PREPARÁTY,  J</t>
  </si>
  <si>
    <t>03</t>
  </si>
  <si>
    <t>87321</t>
  </si>
  <si>
    <t>ELEKTRONMIKROSKOPICKÁ METODA ZPRACOVÁNÍ CYTOLOGICK</t>
  </si>
  <si>
    <t>04</t>
  </si>
  <si>
    <t>87443</t>
  </si>
  <si>
    <t>ENZYMOVÁ CYTOCHEMIE II. -  ZA KAŽDÝ MARKER Z 1 VZO</t>
  </si>
  <si>
    <t>87415</t>
  </si>
  <si>
    <t>CYTOLOGICKÉ OTISKY A STĚRY -  ZA 4-10 PREPARÁTŮ</t>
  </si>
  <si>
    <t>05</t>
  </si>
  <si>
    <t>06</t>
  </si>
  <si>
    <t>07</t>
  </si>
  <si>
    <t>08</t>
  </si>
  <si>
    <t>87417</t>
  </si>
  <si>
    <t>CYTOLOGICKÉ OTISKY A STĚRY -  ZA VÍCE NEŽ 10 PREPA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</si>
  <si>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</si>
  <si>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</si>
  <si>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</si>
  <si>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</si>
  <si>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</si>
  <si>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</si>
  <si>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</si>
  <si>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</si>
  <si>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</si>
  <si>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</si>
  <si>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</si>
  <si>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</si>
  <si>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</si>
  <si>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</si>
  <si>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</si>
  <si>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</si>
  <si>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</si>
  <si>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</si>
  <si>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94115</t>
  </si>
  <si>
    <t>IN SITU HYBRIDIZACE LIDSKÉ DNA SE ZNAČENOU SONDOU</t>
  </si>
  <si>
    <t>50</t>
  </si>
  <si>
    <t>59</t>
  </si>
  <si>
    <t>87115</t>
  </si>
  <si>
    <t xml:space="preserve">PITVA ZEMŘELÉHO S INFEKČNÍM ONEMOCNĚNÍM ZAŘAZENÝM 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</si>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</sst>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02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0" fontId="35" fillId="0" borderId="109" xfId="0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0" fontId="0" fillId="0" borderId="114" xfId="0" applyBorder="1" applyAlignment="1"/>
    <xf numFmtId="0" fontId="0" fillId="0" borderId="114" xfId="0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0" fontId="0" fillId="0" borderId="116" xfId="0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0" fontId="0" fillId="0" borderId="116" xfId="0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0" fillId="0" borderId="118" xfId="0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20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20" xfId="0" applyNumberFormat="1" applyFont="1" applyBorder="1"/>
    <xf numFmtId="173" fontId="32" fillId="0" borderId="90" xfId="0" applyNumberFormat="1" applyFont="1" applyBorder="1"/>
    <xf numFmtId="173" fontId="39" fillId="4" borderId="121" xfId="0" applyNumberFormat="1" applyFont="1" applyFill="1" applyBorder="1" applyAlignment="1">
      <alignment horizontal="center"/>
    </xf>
    <xf numFmtId="173" fontId="32" fillId="0" borderId="122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19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169" fontId="32" fillId="0" borderId="74" xfId="0" applyNumberFormat="1" applyFont="1" applyFill="1" applyBorder="1"/>
    <xf numFmtId="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65" xfId="0" applyNumberFormat="1" applyFont="1" applyFill="1" applyBorder="1"/>
    <xf numFmtId="169" fontId="32" fillId="0" borderId="75" xfId="0" applyNumberFormat="1" applyFont="1" applyFill="1" applyBorder="1"/>
    <xf numFmtId="169" fontId="32" fillId="0" borderId="68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1.1467788097609288</c:v>
                </c:pt>
                <c:pt idx="1">
                  <c:v>1.1242800652146303</c:v>
                </c:pt>
                <c:pt idx="2">
                  <c:v>1.1444440703000669</c:v>
                </c:pt>
                <c:pt idx="3">
                  <c:v>1.1239877216529195</c:v>
                </c:pt>
                <c:pt idx="4">
                  <c:v>1.1487274023535068</c:v>
                </c:pt>
                <c:pt idx="5">
                  <c:v>1.1501852425695667</c:v>
                </c:pt>
                <c:pt idx="6">
                  <c:v>1.0046845845163384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020544"/>
        <c:axId val="52401347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0.99613193406366385</c:v>
                </c:pt>
                <c:pt idx="1">
                  <c:v>0.99613193406366385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4016736"/>
        <c:axId val="1566209728"/>
      </c:scatterChart>
      <c:catAx>
        <c:axId val="524020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24013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4013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24020544"/>
        <c:crosses val="autoZero"/>
        <c:crossBetween val="between"/>
      </c:valAx>
      <c:valAx>
        <c:axId val="5240167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66209728"/>
        <c:crosses val="max"/>
        <c:crossBetween val="midCat"/>
      </c:valAx>
      <c:valAx>
        <c:axId val="15662097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52401673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2" t="s">
        <v>222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224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131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6" t="s">
        <v>179</v>
      </c>
      <c r="C13" s="42" t="s">
        <v>189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776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780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807</v>
      </c>
      <c r="C20" s="42" t="s">
        <v>192</v>
      </c>
    </row>
    <row r="21" spans="1:3" ht="14.4" customHeight="1" x14ac:dyDescent="0.3">
      <c r="A21" s="120" t="str">
        <f t="shared" si="4"/>
        <v>ZV Vykáz.-A Detail</v>
      </c>
      <c r="B21" s="66" t="s">
        <v>934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1005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222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178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372</v>
      </c>
      <c r="B5" s="391" t="s">
        <v>373</v>
      </c>
      <c r="C5" s="392" t="s">
        <v>374</v>
      </c>
      <c r="D5" s="392" t="s">
        <v>374</v>
      </c>
      <c r="E5" s="392"/>
      <c r="F5" s="392" t="s">
        <v>374</v>
      </c>
      <c r="G5" s="392" t="s">
        <v>374</v>
      </c>
      <c r="H5" s="392" t="s">
        <v>374</v>
      </c>
      <c r="I5" s="393" t="s">
        <v>374</v>
      </c>
      <c r="J5" s="394" t="s">
        <v>55</v>
      </c>
    </row>
    <row r="6" spans="1:10" ht="14.4" customHeight="1" x14ac:dyDescent="0.3">
      <c r="A6" s="390" t="s">
        <v>372</v>
      </c>
      <c r="B6" s="391" t="s">
        <v>235</v>
      </c>
      <c r="C6" s="392">
        <v>2245.2403900000008</v>
      </c>
      <c r="D6" s="392">
        <v>1895.70948</v>
      </c>
      <c r="E6" s="392"/>
      <c r="F6" s="392">
        <v>2041.4319300000011</v>
      </c>
      <c r="G6" s="392">
        <v>1969.0069803466176</v>
      </c>
      <c r="H6" s="392">
        <v>72.424949653383464</v>
      </c>
      <c r="I6" s="393">
        <v>1.0367824748090197</v>
      </c>
      <c r="J6" s="394" t="s">
        <v>1</v>
      </c>
    </row>
    <row r="7" spans="1:10" ht="14.4" customHeight="1" x14ac:dyDescent="0.3">
      <c r="A7" s="390" t="s">
        <v>372</v>
      </c>
      <c r="B7" s="391" t="s">
        <v>236</v>
      </c>
      <c r="C7" s="392">
        <v>320.22825999999998</v>
      </c>
      <c r="D7" s="392">
        <v>380.71123</v>
      </c>
      <c r="E7" s="392"/>
      <c r="F7" s="392">
        <v>338.91729000000004</v>
      </c>
      <c r="G7" s="392">
        <v>367.75103929296893</v>
      </c>
      <c r="H7" s="392">
        <v>-28.833749292968889</v>
      </c>
      <c r="I7" s="393">
        <v>0.92159437714056747</v>
      </c>
      <c r="J7" s="394" t="s">
        <v>1</v>
      </c>
    </row>
    <row r="8" spans="1:10" ht="14.4" customHeight="1" x14ac:dyDescent="0.3">
      <c r="A8" s="390" t="s">
        <v>372</v>
      </c>
      <c r="B8" s="391" t="s">
        <v>237</v>
      </c>
      <c r="C8" s="392">
        <v>9.5011200000000002</v>
      </c>
      <c r="D8" s="392">
        <v>9.8909300000000009</v>
      </c>
      <c r="E8" s="392"/>
      <c r="F8" s="392">
        <v>10.347390000000001</v>
      </c>
      <c r="G8" s="392">
        <v>21.735726811192333</v>
      </c>
      <c r="H8" s="392">
        <v>-11.388336811192332</v>
      </c>
      <c r="I8" s="393">
        <v>0.47605447427098874</v>
      </c>
      <c r="J8" s="394" t="s">
        <v>1</v>
      </c>
    </row>
    <row r="9" spans="1:10" ht="14.4" customHeight="1" x14ac:dyDescent="0.3">
      <c r="A9" s="390" t="s">
        <v>372</v>
      </c>
      <c r="B9" s="391" t="s">
        <v>238</v>
      </c>
      <c r="C9" s="392">
        <v>183.88949</v>
      </c>
      <c r="D9" s="392">
        <v>168.66167000000002</v>
      </c>
      <c r="E9" s="392"/>
      <c r="F9" s="392">
        <v>166.27288999999999</v>
      </c>
      <c r="G9" s="392">
        <v>172.66668225492407</v>
      </c>
      <c r="H9" s="392">
        <v>-6.3937922549240795</v>
      </c>
      <c r="I9" s="393">
        <v>0.96297031846894288</v>
      </c>
      <c r="J9" s="394" t="s">
        <v>1</v>
      </c>
    </row>
    <row r="10" spans="1:10" ht="14.4" customHeight="1" x14ac:dyDescent="0.3">
      <c r="A10" s="390" t="s">
        <v>372</v>
      </c>
      <c r="B10" s="391" t="s">
        <v>239</v>
      </c>
      <c r="C10" s="392">
        <v>9.6000000000000002E-2</v>
      </c>
      <c r="D10" s="392">
        <v>4.8000000000000001E-2</v>
      </c>
      <c r="E10" s="392"/>
      <c r="F10" s="392">
        <v>0</v>
      </c>
      <c r="G10" s="392">
        <v>2.8000002527583334E-2</v>
      </c>
      <c r="H10" s="392">
        <v>-2.8000002527583334E-2</v>
      </c>
      <c r="I10" s="393">
        <v>0</v>
      </c>
      <c r="J10" s="394" t="s">
        <v>1</v>
      </c>
    </row>
    <row r="11" spans="1:10" ht="14.4" customHeight="1" x14ac:dyDescent="0.3">
      <c r="A11" s="390" t="s">
        <v>372</v>
      </c>
      <c r="B11" s="391" t="s">
        <v>240</v>
      </c>
      <c r="C11" s="392">
        <v>9.4875999999999987</v>
      </c>
      <c r="D11" s="392">
        <v>14.132</v>
      </c>
      <c r="E11" s="392"/>
      <c r="F11" s="392">
        <v>15.458499999999999</v>
      </c>
      <c r="G11" s="392">
        <v>23.211490794392834</v>
      </c>
      <c r="H11" s="392">
        <v>-7.7529907943928347</v>
      </c>
      <c r="I11" s="393">
        <v>0.66598479765609397</v>
      </c>
      <c r="J11" s="394" t="s">
        <v>1</v>
      </c>
    </row>
    <row r="12" spans="1:10" ht="14.4" customHeight="1" x14ac:dyDescent="0.3">
      <c r="A12" s="390" t="s">
        <v>372</v>
      </c>
      <c r="B12" s="391" t="s">
        <v>470</v>
      </c>
      <c r="C12" s="392">
        <v>0</v>
      </c>
      <c r="D12" s="392" t="s">
        <v>374</v>
      </c>
      <c r="E12" s="392"/>
      <c r="F12" s="392" t="s">
        <v>374</v>
      </c>
      <c r="G12" s="392" t="s">
        <v>374</v>
      </c>
      <c r="H12" s="392" t="s">
        <v>374</v>
      </c>
      <c r="I12" s="393" t="s">
        <v>374</v>
      </c>
      <c r="J12" s="394" t="s">
        <v>1</v>
      </c>
    </row>
    <row r="13" spans="1:10" ht="14.4" customHeight="1" x14ac:dyDescent="0.3">
      <c r="A13" s="390" t="s">
        <v>372</v>
      </c>
      <c r="B13" s="391" t="s">
        <v>377</v>
      </c>
      <c r="C13" s="392">
        <v>2768.4428600000006</v>
      </c>
      <c r="D13" s="392">
        <v>2469.1533099999997</v>
      </c>
      <c r="E13" s="392"/>
      <c r="F13" s="392">
        <v>2572.4280000000012</v>
      </c>
      <c r="G13" s="392">
        <v>2554.3999195026236</v>
      </c>
      <c r="H13" s="392">
        <v>18.028080497377687</v>
      </c>
      <c r="I13" s="393">
        <v>1.0070576577926325</v>
      </c>
      <c r="J13" s="394" t="s">
        <v>378</v>
      </c>
    </row>
    <row r="15" spans="1:10" ht="14.4" customHeight="1" x14ac:dyDescent="0.3">
      <c r="A15" s="390" t="s">
        <v>372</v>
      </c>
      <c r="B15" s="391" t="s">
        <v>373</v>
      </c>
      <c r="C15" s="392" t="s">
        <v>374</v>
      </c>
      <c r="D15" s="392" t="s">
        <v>374</v>
      </c>
      <c r="E15" s="392"/>
      <c r="F15" s="392" t="s">
        <v>374</v>
      </c>
      <c r="G15" s="392" t="s">
        <v>374</v>
      </c>
      <c r="H15" s="392" t="s">
        <v>374</v>
      </c>
      <c r="I15" s="393" t="s">
        <v>374</v>
      </c>
      <c r="J15" s="394" t="s">
        <v>55</v>
      </c>
    </row>
    <row r="16" spans="1:10" ht="14.4" customHeight="1" x14ac:dyDescent="0.3">
      <c r="A16" s="390" t="s">
        <v>379</v>
      </c>
      <c r="B16" s="391" t="s">
        <v>380</v>
      </c>
      <c r="C16" s="392" t="s">
        <v>374</v>
      </c>
      <c r="D16" s="392" t="s">
        <v>374</v>
      </c>
      <c r="E16" s="392"/>
      <c r="F16" s="392" t="s">
        <v>374</v>
      </c>
      <c r="G16" s="392" t="s">
        <v>374</v>
      </c>
      <c r="H16" s="392" t="s">
        <v>374</v>
      </c>
      <c r="I16" s="393" t="s">
        <v>374</v>
      </c>
      <c r="J16" s="394" t="s">
        <v>0</v>
      </c>
    </row>
    <row r="17" spans="1:10" ht="14.4" customHeight="1" x14ac:dyDescent="0.3">
      <c r="A17" s="390" t="s">
        <v>379</v>
      </c>
      <c r="B17" s="391" t="s">
        <v>235</v>
      </c>
      <c r="C17" s="392">
        <v>1843.5490200000008</v>
      </c>
      <c r="D17" s="392">
        <v>1762.0984600000011</v>
      </c>
      <c r="E17" s="392"/>
      <c r="F17" s="392">
        <v>1933.068940000001</v>
      </c>
      <c r="G17" s="392">
        <v>1855.2964742292108</v>
      </c>
      <c r="H17" s="392">
        <v>77.772465770790177</v>
      </c>
      <c r="I17" s="393">
        <v>1.0419191578548657</v>
      </c>
      <c r="J17" s="394" t="s">
        <v>1</v>
      </c>
    </row>
    <row r="18" spans="1:10" ht="14.4" customHeight="1" x14ac:dyDescent="0.3">
      <c r="A18" s="390" t="s">
        <v>379</v>
      </c>
      <c r="B18" s="391" t="s">
        <v>236</v>
      </c>
      <c r="C18" s="392">
        <v>298.00055999999995</v>
      </c>
      <c r="D18" s="392">
        <v>380.71123</v>
      </c>
      <c r="E18" s="392"/>
      <c r="F18" s="392">
        <v>338.91729000000004</v>
      </c>
      <c r="G18" s="392">
        <v>367.75103929296893</v>
      </c>
      <c r="H18" s="392">
        <v>-28.833749292968889</v>
      </c>
      <c r="I18" s="393">
        <v>0.92159437714056747</v>
      </c>
      <c r="J18" s="394" t="s">
        <v>1</v>
      </c>
    </row>
    <row r="19" spans="1:10" ht="14.4" customHeight="1" x14ac:dyDescent="0.3">
      <c r="A19" s="390" t="s">
        <v>379</v>
      </c>
      <c r="B19" s="391" t="s">
        <v>237</v>
      </c>
      <c r="C19" s="392">
        <v>5.0982000000000003</v>
      </c>
      <c r="D19" s="392">
        <v>6.6456100000000005</v>
      </c>
      <c r="E19" s="392"/>
      <c r="F19" s="392">
        <v>8.46922</v>
      </c>
      <c r="G19" s="392">
        <v>17.858660113410082</v>
      </c>
      <c r="H19" s="392">
        <v>-9.3894401134100818</v>
      </c>
      <c r="I19" s="393">
        <v>0.47423602589538372</v>
      </c>
      <c r="J19" s="394" t="s">
        <v>1</v>
      </c>
    </row>
    <row r="20" spans="1:10" ht="14.4" customHeight="1" x14ac:dyDescent="0.3">
      <c r="A20" s="390" t="s">
        <v>379</v>
      </c>
      <c r="B20" s="391" t="s">
        <v>238</v>
      </c>
      <c r="C20" s="392">
        <v>179.4984</v>
      </c>
      <c r="D20" s="392">
        <v>168.66167000000002</v>
      </c>
      <c r="E20" s="392"/>
      <c r="F20" s="392">
        <v>166.27288999999999</v>
      </c>
      <c r="G20" s="392">
        <v>172.66668225492407</v>
      </c>
      <c r="H20" s="392">
        <v>-6.3937922549240795</v>
      </c>
      <c r="I20" s="393">
        <v>0.96297031846894288</v>
      </c>
      <c r="J20" s="394" t="s">
        <v>1</v>
      </c>
    </row>
    <row r="21" spans="1:10" ht="14.4" customHeight="1" x14ac:dyDescent="0.3">
      <c r="A21" s="390" t="s">
        <v>379</v>
      </c>
      <c r="B21" s="391" t="s">
        <v>239</v>
      </c>
      <c r="C21" s="392">
        <v>9.6000000000000002E-2</v>
      </c>
      <c r="D21" s="392">
        <v>4.8000000000000001E-2</v>
      </c>
      <c r="E21" s="392"/>
      <c r="F21" s="392">
        <v>0</v>
      </c>
      <c r="G21" s="392">
        <v>2.8000002527583334E-2</v>
      </c>
      <c r="H21" s="392">
        <v>-2.8000002527583334E-2</v>
      </c>
      <c r="I21" s="393">
        <v>0</v>
      </c>
      <c r="J21" s="394" t="s">
        <v>1</v>
      </c>
    </row>
    <row r="22" spans="1:10" ht="14.4" customHeight="1" x14ac:dyDescent="0.3">
      <c r="A22" s="390" t="s">
        <v>379</v>
      </c>
      <c r="B22" s="391" t="s">
        <v>240</v>
      </c>
      <c r="C22" s="392">
        <v>7.4336000000000002</v>
      </c>
      <c r="D22" s="392">
        <v>12.616999999999999</v>
      </c>
      <c r="E22" s="392"/>
      <c r="F22" s="392">
        <v>14.890499999999999</v>
      </c>
      <c r="G22" s="392">
        <v>21.612929376505249</v>
      </c>
      <c r="H22" s="392">
        <v>-6.7224293765052501</v>
      </c>
      <c r="I22" s="393">
        <v>0.68896259922021508</v>
      </c>
      <c r="J22" s="394" t="s">
        <v>1</v>
      </c>
    </row>
    <row r="23" spans="1:10" ht="14.4" customHeight="1" x14ac:dyDescent="0.3">
      <c r="A23" s="390" t="s">
        <v>379</v>
      </c>
      <c r="B23" s="391" t="s">
        <v>470</v>
      </c>
      <c r="C23" s="392">
        <v>0</v>
      </c>
      <c r="D23" s="392" t="s">
        <v>374</v>
      </c>
      <c r="E23" s="392"/>
      <c r="F23" s="392" t="s">
        <v>374</v>
      </c>
      <c r="G23" s="392" t="s">
        <v>374</v>
      </c>
      <c r="H23" s="392" t="s">
        <v>374</v>
      </c>
      <c r="I23" s="393" t="s">
        <v>374</v>
      </c>
      <c r="J23" s="394" t="s">
        <v>1</v>
      </c>
    </row>
    <row r="24" spans="1:10" ht="14.4" customHeight="1" x14ac:dyDescent="0.3">
      <c r="A24" s="390" t="s">
        <v>379</v>
      </c>
      <c r="B24" s="391" t="s">
        <v>381</v>
      </c>
      <c r="C24" s="392">
        <v>2333.6757800000005</v>
      </c>
      <c r="D24" s="392">
        <v>2330.7819700000009</v>
      </c>
      <c r="E24" s="392"/>
      <c r="F24" s="392">
        <v>2461.618840000001</v>
      </c>
      <c r="G24" s="392">
        <v>2435.2137852695469</v>
      </c>
      <c r="H24" s="392">
        <v>26.40505473045414</v>
      </c>
      <c r="I24" s="393">
        <v>1.0108430129995882</v>
      </c>
      <c r="J24" s="394" t="s">
        <v>382</v>
      </c>
    </row>
    <row r="25" spans="1:10" ht="14.4" customHeight="1" x14ac:dyDescent="0.3">
      <c r="A25" s="390" t="s">
        <v>374</v>
      </c>
      <c r="B25" s="391" t="s">
        <v>374</v>
      </c>
      <c r="C25" s="392" t="s">
        <v>374</v>
      </c>
      <c r="D25" s="392" t="s">
        <v>374</v>
      </c>
      <c r="E25" s="392"/>
      <c r="F25" s="392" t="s">
        <v>374</v>
      </c>
      <c r="G25" s="392" t="s">
        <v>374</v>
      </c>
      <c r="H25" s="392" t="s">
        <v>374</v>
      </c>
      <c r="I25" s="393" t="s">
        <v>374</v>
      </c>
      <c r="J25" s="394" t="s">
        <v>383</v>
      </c>
    </row>
    <row r="26" spans="1:10" ht="14.4" customHeight="1" x14ac:dyDescent="0.3">
      <c r="A26" s="390" t="s">
        <v>384</v>
      </c>
      <c r="B26" s="391" t="s">
        <v>385</v>
      </c>
      <c r="C26" s="392" t="s">
        <v>374</v>
      </c>
      <c r="D26" s="392" t="s">
        <v>374</v>
      </c>
      <c r="E26" s="392"/>
      <c r="F26" s="392" t="s">
        <v>374</v>
      </c>
      <c r="G26" s="392" t="s">
        <v>374</v>
      </c>
      <c r="H26" s="392" t="s">
        <v>374</v>
      </c>
      <c r="I26" s="393" t="s">
        <v>374</v>
      </c>
      <c r="J26" s="394" t="s">
        <v>0</v>
      </c>
    </row>
    <row r="27" spans="1:10" ht="14.4" customHeight="1" x14ac:dyDescent="0.3">
      <c r="A27" s="390" t="s">
        <v>384</v>
      </c>
      <c r="B27" s="391" t="s">
        <v>235</v>
      </c>
      <c r="C27" s="392">
        <v>114.99309</v>
      </c>
      <c r="D27" s="392">
        <v>133.611019999999</v>
      </c>
      <c r="E27" s="392"/>
      <c r="F27" s="392">
        <v>108.36299</v>
      </c>
      <c r="G27" s="392">
        <v>113.71050611740691</v>
      </c>
      <c r="H27" s="392">
        <v>-5.3475161174069115</v>
      </c>
      <c r="I27" s="393">
        <v>0.95297254141243937</v>
      </c>
      <c r="J27" s="394" t="s">
        <v>1</v>
      </c>
    </row>
    <row r="28" spans="1:10" ht="14.4" customHeight="1" x14ac:dyDescent="0.3">
      <c r="A28" s="390" t="s">
        <v>384</v>
      </c>
      <c r="B28" s="391" t="s">
        <v>237</v>
      </c>
      <c r="C28" s="392">
        <v>4.4029199999999999</v>
      </c>
      <c r="D28" s="392">
        <v>3.24532</v>
      </c>
      <c r="E28" s="392"/>
      <c r="F28" s="392">
        <v>1.8781699999999999</v>
      </c>
      <c r="G28" s="392">
        <v>3.8770666977822503</v>
      </c>
      <c r="H28" s="392">
        <v>-1.9988966977822504</v>
      </c>
      <c r="I28" s="393">
        <v>0.48443066534665136</v>
      </c>
      <c r="J28" s="394" t="s">
        <v>1</v>
      </c>
    </row>
    <row r="29" spans="1:10" ht="14.4" customHeight="1" x14ac:dyDescent="0.3">
      <c r="A29" s="390" t="s">
        <v>384</v>
      </c>
      <c r="B29" s="391" t="s">
        <v>240</v>
      </c>
      <c r="C29" s="392">
        <v>1.835</v>
      </c>
      <c r="D29" s="392">
        <v>1.5149999999999999</v>
      </c>
      <c r="E29" s="392"/>
      <c r="F29" s="392">
        <v>0.56799999999999995</v>
      </c>
      <c r="G29" s="392">
        <v>1.5985614178875833</v>
      </c>
      <c r="H29" s="392">
        <v>-1.0305614178875833</v>
      </c>
      <c r="I29" s="393">
        <v>0.35531947264846586</v>
      </c>
      <c r="J29" s="394" t="s">
        <v>1</v>
      </c>
    </row>
    <row r="30" spans="1:10" ht="14.4" customHeight="1" x14ac:dyDescent="0.3">
      <c r="A30" s="390" t="s">
        <v>384</v>
      </c>
      <c r="B30" s="391" t="s">
        <v>386</v>
      </c>
      <c r="C30" s="392">
        <v>121.23100999999998</v>
      </c>
      <c r="D30" s="392">
        <v>138.37133999999898</v>
      </c>
      <c r="E30" s="392"/>
      <c r="F30" s="392">
        <v>110.80915999999999</v>
      </c>
      <c r="G30" s="392">
        <v>119.18613423307674</v>
      </c>
      <c r="H30" s="392">
        <v>-8.3769742330767514</v>
      </c>
      <c r="I30" s="393">
        <v>0.92971519474996145</v>
      </c>
      <c r="J30" s="394" t="s">
        <v>382</v>
      </c>
    </row>
    <row r="31" spans="1:10" ht="14.4" customHeight="1" x14ac:dyDescent="0.3">
      <c r="A31" s="390" t="s">
        <v>374</v>
      </c>
      <c r="B31" s="391" t="s">
        <v>374</v>
      </c>
      <c r="C31" s="392" t="s">
        <v>374</v>
      </c>
      <c r="D31" s="392" t="s">
        <v>374</v>
      </c>
      <c r="E31" s="392"/>
      <c r="F31" s="392" t="s">
        <v>374</v>
      </c>
      <c r="G31" s="392" t="s">
        <v>374</v>
      </c>
      <c r="H31" s="392" t="s">
        <v>374</v>
      </c>
      <c r="I31" s="393" t="s">
        <v>374</v>
      </c>
      <c r="J31" s="394" t="s">
        <v>383</v>
      </c>
    </row>
    <row r="32" spans="1:10" ht="14.4" customHeight="1" x14ac:dyDescent="0.3">
      <c r="A32" s="390" t="s">
        <v>387</v>
      </c>
      <c r="B32" s="391" t="s">
        <v>388</v>
      </c>
      <c r="C32" s="392" t="s">
        <v>374</v>
      </c>
      <c r="D32" s="392" t="s">
        <v>374</v>
      </c>
      <c r="E32" s="392"/>
      <c r="F32" s="392" t="s">
        <v>374</v>
      </c>
      <c r="G32" s="392" t="s">
        <v>374</v>
      </c>
      <c r="H32" s="392" t="s">
        <v>374</v>
      </c>
      <c r="I32" s="393" t="s">
        <v>374</v>
      </c>
      <c r="J32" s="394" t="s">
        <v>0</v>
      </c>
    </row>
    <row r="33" spans="1:10" ht="14.4" customHeight="1" x14ac:dyDescent="0.3">
      <c r="A33" s="390" t="s">
        <v>387</v>
      </c>
      <c r="B33" s="391" t="s">
        <v>235</v>
      </c>
      <c r="C33" s="392">
        <v>286.69827999999995</v>
      </c>
      <c r="D33" s="392" t="s">
        <v>374</v>
      </c>
      <c r="E33" s="392"/>
      <c r="F33" s="392" t="s">
        <v>374</v>
      </c>
      <c r="G33" s="392" t="s">
        <v>374</v>
      </c>
      <c r="H33" s="392" t="s">
        <v>374</v>
      </c>
      <c r="I33" s="393" t="s">
        <v>374</v>
      </c>
      <c r="J33" s="394" t="s">
        <v>1</v>
      </c>
    </row>
    <row r="34" spans="1:10" ht="14.4" customHeight="1" x14ac:dyDescent="0.3">
      <c r="A34" s="390" t="s">
        <v>387</v>
      </c>
      <c r="B34" s="391" t="s">
        <v>236</v>
      </c>
      <c r="C34" s="392">
        <v>22.227699999999999</v>
      </c>
      <c r="D34" s="392" t="s">
        <v>374</v>
      </c>
      <c r="E34" s="392"/>
      <c r="F34" s="392" t="s">
        <v>374</v>
      </c>
      <c r="G34" s="392" t="s">
        <v>374</v>
      </c>
      <c r="H34" s="392" t="s">
        <v>374</v>
      </c>
      <c r="I34" s="393" t="s">
        <v>374</v>
      </c>
      <c r="J34" s="394" t="s">
        <v>1</v>
      </c>
    </row>
    <row r="35" spans="1:10" ht="14.4" customHeight="1" x14ac:dyDescent="0.3">
      <c r="A35" s="390" t="s">
        <v>387</v>
      </c>
      <c r="B35" s="391" t="s">
        <v>238</v>
      </c>
      <c r="C35" s="392">
        <v>4.3910900000000002</v>
      </c>
      <c r="D35" s="392" t="s">
        <v>374</v>
      </c>
      <c r="E35" s="392"/>
      <c r="F35" s="392" t="s">
        <v>374</v>
      </c>
      <c r="G35" s="392" t="s">
        <v>374</v>
      </c>
      <c r="H35" s="392" t="s">
        <v>374</v>
      </c>
      <c r="I35" s="393" t="s">
        <v>374</v>
      </c>
      <c r="J35" s="394" t="s">
        <v>1</v>
      </c>
    </row>
    <row r="36" spans="1:10" ht="14.4" customHeight="1" x14ac:dyDescent="0.3">
      <c r="A36" s="390" t="s">
        <v>387</v>
      </c>
      <c r="B36" s="391" t="s">
        <v>240</v>
      </c>
      <c r="C36" s="392">
        <v>0.219</v>
      </c>
      <c r="D36" s="392" t="s">
        <v>374</v>
      </c>
      <c r="E36" s="392"/>
      <c r="F36" s="392" t="s">
        <v>374</v>
      </c>
      <c r="G36" s="392" t="s">
        <v>374</v>
      </c>
      <c r="H36" s="392" t="s">
        <v>374</v>
      </c>
      <c r="I36" s="393" t="s">
        <v>374</v>
      </c>
      <c r="J36" s="394" t="s">
        <v>1</v>
      </c>
    </row>
    <row r="37" spans="1:10" ht="14.4" customHeight="1" x14ac:dyDescent="0.3">
      <c r="A37" s="390" t="s">
        <v>387</v>
      </c>
      <c r="B37" s="391" t="s">
        <v>389</v>
      </c>
      <c r="C37" s="392">
        <v>313.53607</v>
      </c>
      <c r="D37" s="392" t="s">
        <v>374</v>
      </c>
      <c r="E37" s="392"/>
      <c r="F37" s="392" t="s">
        <v>374</v>
      </c>
      <c r="G37" s="392" t="s">
        <v>374</v>
      </c>
      <c r="H37" s="392" t="s">
        <v>374</v>
      </c>
      <c r="I37" s="393" t="s">
        <v>374</v>
      </c>
      <c r="J37" s="394" t="s">
        <v>382</v>
      </c>
    </row>
    <row r="38" spans="1:10" ht="14.4" customHeight="1" x14ac:dyDescent="0.3">
      <c r="A38" s="390" t="s">
        <v>374</v>
      </c>
      <c r="B38" s="391" t="s">
        <v>374</v>
      </c>
      <c r="C38" s="392" t="s">
        <v>374</v>
      </c>
      <c r="D38" s="392" t="s">
        <v>374</v>
      </c>
      <c r="E38" s="392"/>
      <c r="F38" s="392" t="s">
        <v>374</v>
      </c>
      <c r="G38" s="392" t="s">
        <v>374</v>
      </c>
      <c r="H38" s="392" t="s">
        <v>374</v>
      </c>
      <c r="I38" s="393" t="s">
        <v>374</v>
      </c>
      <c r="J38" s="394" t="s">
        <v>383</v>
      </c>
    </row>
    <row r="39" spans="1:10" ht="14.4" customHeight="1" x14ac:dyDescent="0.3">
      <c r="A39" s="390" t="s">
        <v>372</v>
      </c>
      <c r="B39" s="391" t="s">
        <v>377</v>
      </c>
      <c r="C39" s="392">
        <v>2768.4428600000006</v>
      </c>
      <c r="D39" s="392">
        <v>2469.1533099999997</v>
      </c>
      <c r="E39" s="392"/>
      <c r="F39" s="392">
        <v>2572.4280000000012</v>
      </c>
      <c r="G39" s="392">
        <v>2554.3999195026236</v>
      </c>
      <c r="H39" s="392">
        <v>18.028080497377687</v>
      </c>
      <c r="I39" s="393">
        <v>1.0070576577926325</v>
      </c>
      <c r="J39" s="394" t="s">
        <v>378</v>
      </c>
    </row>
  </sheetData>
  <mergeCells count="3">
    <mergeCell ref="A1:I1"/>
    <mergeCell ref="F3:I3"/>
    <mergeCell ref="C4:D4"/>
  </mergeCells>
  <conditionalFormatting sqref="F14 F40:F65537">
    <cfRule type="cellIs" dxfId="24" priority="18" stopIfTrue="1" operator="greaterThan">
      <formula>1</formula>
    </cfRule>
  </conditionalFormatting>
  <conditionalFormatting sqref="H5:H13">
    <cfRule type="expression" dxfId="23" priority="14">
      <formula>$H5&gt;0</formula>
    </cfRule>
  </conditionalFormatting>
  <conditionalFormatting sqref="I5:I13">
    <cfRule type="expression" dxfId="22" priority="15">
      <formula>$I5&gt;1</formula>
    </cfRule>
  </conditionalFormatting>
  <conditionalFormatting sqref="B5:B13">
    <cfRule type="expression" dxfId="21" priority="11">
      <formula>OR($J5="NS",$J5="SumaNS",$J5="Účet")</formula>
    </cfRule>
  </conditionalFormatting>
  <conditionalFormatting sqref="F5:I13 B5:D13">
    <cfRule type="expression" dxfId="20" priority="17">
      <formula>AND($J5&lt;&gt;"",$J5&lt;&gt;"mezeraKL")</formula>
    </cfRule>
  </conditionalFormatting>
  <conditionalFormatting sqref="B5:D13 F5:I13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8" priority="13">
      <formula>OR($J5="SumaNS",$J5="NS")</formula>
    </cfRule>
  </conditionalFormatting>
  <conditionalFormatting sqref="A5:A13">
    <cfRule type="expression" dxfId="17" priority="9">
      <formula>AND($J5&lt;&gt;"mezeraKL",$J5&lt;&gt;"")</formula>
    </cfRule>
  </conditionalFormatting>
  <conditionalFormatting sqref="A5:A13">
    <cfRule type="expression" dxfId="16" priority="10">
      <formula>AND($J5&lt;&gt;"",$J5&lt;&gt;"mezeraKL")</formula>
    </cfRule>
  </conditionalFormatting>
  <conditionalFormatting sqref="H15:H39">
    <cfRule type="expression" dxfId="15" priority="5">
      <formula>$H15&gt;0</formula>
    </cfRule>
  </conditionalFormatting>
  <conditionalFormatting sqref="A15:A39">
    <cfRule type="expression" dxfId="14" priority="2">
      <formula>AND($J15&lt;&gt;"mezeraKL",$J15&lt;&gt;"")</formula>
    </cfRule>
  </conditionalFormatting>
  <conditionalFormatting sqref="I15:I39">
    <cfRule type="expression" dxfId="13" priority="6">
      <formula>$I15&gt;1</formula>
    </cfRule>
  </conditionalFormatting>
  <conditionalFormatting sqref="B15:B39">
    <cfRule type="expression" dxfId="12" priority="1">
      <formula>OR($J15="NS",$J15="SumaNS",$J15="Účet")</formula>
    </cfRule>
  </conditionalFormatting>
  <conditionalFormatting sqref="A15:D39 F15:I39">
    <cfRule type="expression" dxfId="11" priority="8">
      <formula>AND($J15&lt;&gt;"",$J15&lt;&gt;"mezeraKL")</formula>
    </cfRule>
  </conditionalFormatting>
  <conditionalFormatting sqref="B15:D39 F15:I39">
    <cfRule type="expression" dxfId="10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9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6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29" t="s">
        <v>776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2" t="s">
        <v>222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10.477435898150924</v>
      </c>
      <c r="J3" s="74">
        <f>SUBTOTAL(9,J5:J1048576)</f>
        <v>245528.5</v>
      </c>
      <c r="K3" s="75">
        <f>SUBTOTAL(9,K5:K1048576)</f>
        <v>2572509.1199191492</v>
      </c>
    </row>
    <row r="4" spans="1:11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57</v>
      </c>
      <c r="H4" s="397" t="s">
        <v>11</v>
      </c>
      <c r="I4" s="398" t="s">
        <v>119</v>
      </c>
      <c r="J4" s="398" t="s">
        <v>13</v>
      </c>
      <c r="K4" s="399" t="s">
        <v>127</v>
      </c>
    </row>
    <row r="5" spans="1:11" ht="14.4" customHeight="1" x14ac:dyDescent="0.3">
      <c r="A5" s="400" t="s">
        <v>372</v>
      </c>
      <c r="B5" s="401" t="s">
        <v>373</v>
      </c>
      <c r="C5" s="402" t="s">
        <v>379</v>
      </c>
      <c r="D5" s="403" t="s">
        <v>465</v>
      </c>
      <c r="E5" s="402" t="s">
        <v>765</v>
      </c>
      <c r="F5" s="403" t="s">
        <v>766</v>
      </c>
      <c r="G5" s="402" t="s">
        <v>471</v>
      </c>
      <c r="H5" s="402" t="s">
        <v>472</v>
      </c>
      <c r="I5" s="404">
        <v>260.3</v>
      </c>
      <c r="J5" s="404">
        <v>28</v>
      </c>
      <c r="K5" s="405">
        <v>7288.4</v>
      </c>
    </row>
    <row r="6" spans="1:11" ht="14.4" customHeight="1" x14ac:dyDescent="0.3">
      <c r="A6" s="406" t="s">
        <v>372</v>
      </c>
      <c r="B6" s="407" t="s">
        <v>373</v>
      </c>
      <c r="C6" s="408" t="s">
        <v>379</v>
      </c>
      <c r="D6" s="409" t="s">
        <v>465</v>
      </c>
      <c r="E6" s="408" t="s">
        <v>765</v>
      </c>
      <c r="F6" s="409" t="s">
        <v>766</v>
      </c>
      <c r="G6" s="408" t="s">
        <v>473</v>
      </c>
      <c r="H6" s="408" t="s">
        <v>474</v>
      </c>
      <c r="I6" s="410">
        <v>0.3</v>
      </c>
      <c r="J6" s="410">
        <v>600</v>
      </c>
      <c r="K6" s="411">
        <v>180</v>
      </c>
    </row>
    <row r="7" spans="1:11" ht="14.4" customHeight="1" x14ac:dyDescent="0.3">
      <c r="A7" s="406" t="s">
        <v>372</v>
      </c>
      <c r="B7" s="407" t="s">
        <v>373</v>
      </c>
      <c r="C7" s="408" t="s">
        <v>379</v>
      </c>
      <c r="D7" s="409" t="s">
        <v>465</v>
      </c>
      <c r="E7" s="408" t="s">
        <v>765</v>
      </c>
      <c r="F7" s="409" t="s">
        <v>766</v>
      </c>
      <c r="G7" s="408" t="s">
        <v>475</v>
      </c>
      <c r="H7" s="408" t="s">
        <v>476</v>
      </c>
      <c r="I7" s="410">
        <v>46.32</v>
      </c>
      <c r="J7" s="410">
        <v>15</v>
      </c>
      <c r="K7" s="411">
        <v>694.8</v>
      </c>
    </row>
    <row r="8" spans="1:11" ht="14.4" customHeight="1" x14ac:dyDescent="0.3">
      <c r="A8" s="406" t="s">
        <v>372</v>
      </c>
      <c r="B8" s="407" t="s">
        <v>373</v>
      </c>
      <c r="C8" s="408" t="s">
        <v>379</v>
      </c>
      <c r="D8" s="409" t="s">
        <v>465</v>
      </c>
      <c r="E8" s="408" t="s">
        <v>765</v>
      </c>
      <c r="F8" s="409" t="s">
        <v>766</v>
      </c>
      <c r="G8" s="408" t="s">
        <v>477</v>
      </c>
      <c r="H8" s="408" t="s">
        <v>478</v>
      </c>
      <c r="I8" s="410">
        <v>13.02</v>
      </c>
      <c r="J8" s="410">
        <v>6</v>
      </c>
      <c r="K8" s="411">
        <v>78.12</v>
      </c>
    </row>
    <row r="9" spans="1:11" ht="14.4" customHeight="1" x14ac:dyDescent="0.3">
      <c r="A9" s="406" t="s">
        <v>372</v>
      </c>
      <c r="B9" s="407" t="s">
        <v>373</v>
      </c>
      <c r="C9" s="408" t="s">
        <v>379</v>
      </c>
      <c r="D9" s="409" t="s">
        <v>465</v>
      </c>
      <c r="E9" s="408" t="s">
        <v>765</v>
      </c>
      <c r="F9" s="409" t="s">
        <v>766</v>
      </c>
      <c r="G9" s="408" t="s">
        <v>479</v>
      </c>
      <c r="H9" s="408" t="s">
        <v>480</v>
      </c>
      <c r="I9" s="410">
        <v>0.91</v>
      </c>
      <c r="J9" s="410">
        <v>250</v>
      </c>
      <c r="K9" s="411">
        <v>227.9</v>
      </c>
    </row>
    <row r="10" spans="1:11" ht="14.4" customHeight="1" x14ac:dyDescent="0.3">
      <c r="A10" s="406" t="s">
        <v>372</v>
      </c>
      <c r="B10" s="407" t="s">
        <v>373</v>
      </c>
      <c r="C10" s="408" t="s">
        <v>379</v>
      </c>
      <c r="D10" s="409" t="s">
        <v>465</v>
      </c>
      <c r="E10" s="408" t="s">
        <v>767</v>
      </c>
      <c r="F10" s="409" t="s">
        <v>768</v>
      </c>
      <c r="G10" s="408" t="s">
        <v>481</v>
      </c>
      <c r="H10" s="408" t="s">
        <v>482</v>
      </c>
      <c r="I10" s="410">
        <v>90.21</v>
      </c>
      <c r="J10" s="410">
        <v>12.5</v>
      </c>
      <c r="K10" s="411">
        <v>1127.5899999999999</v>
      </c>
    </row>
    <row r="11" spans="1:11" ht="14.4" customHeight="1" x14ac:dyDescent="0.3">
      <c r="A11" s="406" t="s">
        <v>372</v>
      </c>
      <c r="B11" s="407" t="s">
        <v>373</v>
      </c>
      <c r="C11" s="408" t="s">
        <v>379</v>
      </c>
      <c r="D11" s="409" t="s">
        <v>465</v>
      </c>
      <c r="E11" s="408" t="s">
        <v>767</v>
      </c>
      <c r="F11" s="409" t="s">
        <v>768</v>
      </c>
      <c r="G11" s="408" t="s">
        <v>483</v>
      </c>
      <c r="H11" s="408" t="s">
        <v>484</v>
      </c>
      <c r="I11" s="410">
        <v>1.97</v>
      </c>
      <c r="J11" s="410">
        <v>400</v>
      </c>
      <c r="K11" s="411">
        <v>788</v>
      </c>
    </row>
    <row r="12" spans="1:11" ht="14.4" customHeight="1" x14ac:dyDescent="0.3">
      <c r="A12" s="406" t="s">
        <v>372</v>
      </c>
      <c r="B12" s="407" t="s">
        <v>373</v>
      </c>
      <c r="C12" s="408" t="s">
        <v>379</v>
      </c>
      <c r="D12" s="409" t="s">
        <v>465</v>
      </c>
      <c r="E12" s="408" t="s">
        <v>767</v>
      </c>
      <c r="F12" s="409" t="s">
        <v>768</v>
      </c>
      <c r="G12" s="408" t="s">
        <v>485</v>
      </c>
      <c r="H12" s="408" t="s">
        <v>486</v>
      </c>
      <c r="I12" s="410">
        <v>182.56285714285715</v>
      </c>
      <c r="J12" s="410">
        <v>37</v>
      </c>
      <c r="K12" s="411">
        <v>6755.7900000000009</v>
      </c>
    </row>
    <row r="13" spans="1:11" ht="14.4" customHeight="1" x14ac:dyDescent="0.3">
      <c r="A13" s="406" t="s">
        <v>372</v>
      </c>
      <c r="B13" s="407" t="s">
        <v>373</v>
      </c>
      <c r="C13" s="408" t="s">
        <v>379</v>
      </c>
      <c r="D13" s="409" t="s">
        <v>465</v>
      </c>
      <c r="E13" s="408" t="s">
        <v>767</v>
      </c>
      <c r="F13" s="409" t="s">
        <v>768</v>
      </c>
      <c r="G13" s="408" t="s">
        <v>487</v>
      </c>
      <c r="H13" s="408" t="s">
        <v>488</v>
      </c>
      <c r="I13" s="410">
        <v>0.59</v>
      </c>
      <c r="J13" s="410">
        <v>500</v>
      </c>
      <c r="K13" s="411">
        <v>295</v>
      </c>
    </row>
    <row r="14" spans="1:11" ht="14.4" customHeight="1" x14ac:dyDescent="0.3">
      <c r="A14" s="406" t="s">
        <v>372</v>
      </c>
      <c r="B14" s="407" t="s">
        <v>373</v>
      </c>
      <c r="C14" s="408" t="s">
        <v>379</v>
      </c>
      <c r="D14" s="409" t="s">
        <v>465</v>
      </c>
      <c r="E14" s="408" t="s">
        <v>767</v>
      </c>
      <c r="F14" s="409" t="s">
        <v>768</v>
      </c>
      <c r="G14" s="408" t="s">
        <v>489</v>
      </c>
      <c r="H14" s="408" t="s">
        <v>490</v>
      </c>
      <c r="I14" s="410">
        <v>0.81000000000000028</v>
      </c>
      <c r="J14" s="410">
        <v>76000</v>
      </c>
      <c r="K14" s="411">
        <v>61581.270000000004</v>
      </c>
    </row>
    <row r="15" spans="1:11" ht="14.4" customHeight="1" x14ac:dyDescent="0.3">
      <c r="A15" s="406" t="s">
        <v>372</v>
      </c>
      <c r="B15" s="407" t="s">
        <v>373</v>
      </c>
      <c r="C15" s="408" t="s">
        <v>379</v>
      </c>
      <c r="D15" s="409" t="s">
        <v>465</v>
      </c>
      <c r="E15" s="408" t="s">
        <v>767</v>
      </c>
      <c r="F15" s="409" t="s">
        <v>768</v>
      </c>
      <c r="G15" s="408" t="s">
        <v>491</v>
      </c>
      <c r="H15" s="408" t="s">
        <v>492</v>
      </c>
      <c r="I15" s="410">
        <v>56.216250000000002</v>
      </c>
      <c r="J15" s="410">
        <v>1350</v>
      </c>
      <c r="K15" s="411">
        <v>75847.25</v>
      </c>
    </row>
    <row r="16" spans="1:11" ht="14.4" customHeight="1" x14ac:dyDescent="0.3">
      <c r="A16" s="406" t="s">
        <v>372</v>
      </c>
      <c r="B16" s="407" t="s">
        <v>373</v>
      </c>
      <c r="C16" s="408" t="s">
        <v>379</v>
      </c>
      <c r="D16" s="409" t="s">
        <v>465</v>
      </c>
      <c r="E16" s="408" t="s">
        <v>767</v>
      </c>
      <c r="F16" s="409" t="s">
        <v>768</v>
      </c>
      <c r="G16" s="408" t="s">
        <v>493</v>
      </c>
      <c r="H16" s="408" t="s">
        <v>494</v>
      </c>
      <c r="I16" s="410">
        <v>2.9033333333333338</v>
      </c>
      <c r="J16" s="410">
        <v>300</v>
      </c>
      <c r="K16" s="411">
        <v>871</v>
      </c>
    </row>
    <row r="17" spans="1:11" ht="14.4" customHeight="1" x14ac:dyDescent="0.3">
      <c r="A17" s="406" t="s">
        <v>372</v>
      </c>
      <c r="B17" s="407" t="s">
        <v>373</v>
      </c>
      <c r="C17" s="408" t="s">
        <v>379</v>
      </c>
      <c r="D17" s="409" t="s">
        <v>465</v>
      </c>
      <c r="E17" s="408" t="s">
        <v>767</v>
      </c>
      <c r="F17" s="409" t="s">
        <v>768</v>
      </c>
      <c r="G17" s="408" t="s">
        <v>495</v>
      </c>
      <c r="H17" s="408" t="s">
        <v>496</v>
      </c>
      <c r="I17" s="410">
        <v>21.24</v>
      </c>
      <c r="J17" s="410">
        <v>10</v>
      </c>
      <c r="K17" s="411">
        <v>212.4</v>
      </c>
    </row>
    <row r="18" spans="1:11" ht="14.4" customHeight="1" x14ac:dyDescent="0.3">
      <c r="A18" s="406" t="s">
        <v>372</v>
      </c>
      <c r="B18" s="407" t="s">
        <v>373</v>
      </c>
      <c r="C18" s="408" t="s">
        <v>379</v>
      </c>
      <c r="D18" s="409" t="s">
        <v>465</v>
      </c>
      <c r="E18" s="408" t="s">
        <v>767</v>
      </c>
      <c r="F18" s="409" t="s">
        <v>768</v>
      </c>
      <c r="G18" s="408" t="s">
        <v>497</v>
      </c>
      <c r="H18" s="408" t="s">
        <v>498</v>
      </c>
      <c r="I18" s="410">
        <v>2.0499999999999998</v>
      </c>
      <c r="J18" s="410">
        <v>400</v>
      </c>
      <c r="K18" s="411">
        <v>820</v>
      </c>
    </row>
    <row r="19" spans="1:11" ht="14.4" customHeight="1" x14ac:dyDescent="0.3">
      <c r="A19" s="406" t="s">
        <v>372</v>
      </c>
      <c r="B19" s="407" t="s">
        <v>373</v>
      </c>
      <c r="C19" s="408" t="s">
        <v>379</v>
      </c>
      <c r="D19" s="409" t="s">
        <v>465</v>
      </c>
      <c r="E19" s="408" t="s">
        <v>767</v>
      </c>
      <c r="F19" s="409" t="s">
        <v>768</v>
      </c>
      <c r="G19" s="408" t="s">
        <v>499</v>
      </c>
      <c r="H19" s="408" t="s">
        <v>500</v>
      </c>
      <c r="I19" s="410">
        <v>36.06</v>
      </c>
      <c r="J19" s="410">
        <v>200</v>
      </c>
      <c r="K19" s="411">
        <v>7211.46</v>
      </c>
    </row>
    <row r="20" spans="1:11" ht="14.4" customHeight="1" x14ac:dyDescent="0.3">
      <c r="A20" s="406" t="s">
        <v>372</v>
      </c>
      <c r="B20" s="407" t="s">
        <v>373</v>
      </c>
      <c r="C20" s="408" t="s">
        <v>379</v>
      </c>
      <c r="D20" s="409" t="s">
        <v>465</v>
      </c>
      <c r="E20" s="408" t="s">
        <v>767</v>
      </c>
      <c r="F20" s="409" t="s">
        <v>768</v>
      </c>
      <c r="G20" s="408" t="s">
        <v>501</v>
      </c>
      <c r="H20" s="408" t="s">
        <v>502</v>
      </c>
      <c r="I20" s="410">
        <v>136.55000000000001</v>
      </c>
      <c r="J20" s="410">
        <v>2</v>
      </c>
      <c r="K20" s="411">
        <v>273.10000000000002</v>
      </c>
    </row>
    <row r="21" spans="1:11" ht="14.4" customHeight="1" x14ac:dyDescent="0.3">
      <c r="A21" s="406" t="s">
        <v>372</v>
      </c>
      <c r="B21" s="407" t="s">
        <v>373</v>
      </c>
      <c r="C21" s="408" t="s">
        <v>379</v>
      </c>
      <c r="D21" s="409" t="s">
        <v>465</v>
      </c>
      <c r="E21" s="408" t="s">
        <v>767</v>
      </c>
      <c r="F21" s="409" t="s">
        <v>768</v>
      </c>
      <c r="G21" s="408" t="s">
        <v>503</v>
      </c>
      <c r="H21" s="408" t="s">
        <v>504</v>
      </c>
      <c r="I21" s="410">
        <v>62.77</v>
      </c>
      <c r="J21" s="410">
        <v>4</v>
      </c>
      <c r="K21" s="411">
        <v>251.08</v>
      </c>
    </row>
    <row r="22" spans="1:11" ht="14.4" customHeight="1" x14ac:dyDescent="0.3">
      <c r="A22" s="406" t="s">
        <v>372</v>
      </c>
      <c r="B22" s="407" t="s">
        <v>373</v>
      </c>
      <c r="C22" s="408" t="s">
        <v>379</v>
      </c>
      <c r="D22" s="409" t="s">
        <v>465</v>
      </c>
      <c r="E22" s="408" t="s">
        <v>767</v>
      </c>
      <c r="F22" s="409" t="s">
        <v>768</v>
      </c>
      <c r="G22" s="408" t="s">
        <v>505</v>
      </c>
      <c r="H22" s="408" t="s">
        <v>506</v>
      </c>
      <c r="I22" s="410">
        <v>110.14</v>
      </c>
      <c r="J22" s="410">
        <v>5</v>
      </c>
      <c r="K22" s="411">
        <v>550.70000000000005</v>
      </c>
    </row>
    <row r="23" spans="1:11" ht="14.4" customHeight="1" x14ac:dyDescent="0.3">
      <c r="A23" s="406" t="s">
        <v>372</v>
      </c>
      <c r="B23" s="407" t="s">
        <v>373</v>
      </c>
      <c r="C23" s="408" t="s">
        <v>379</v>
      </c>
      <c r="D23" s="409" t="s">
        <v>465</v>
      </c>
      <c r="E23" s="408" t="s">
        <v>767</v>
      </c>
      <c r="F23" s="409" t="s">
        <v>768</v>
      </c>
      <c r="G23" s="408" t="s">
        <v>507</v>
      </c>
      <c r="H23" s="408" t="s">
        <v>508</v>
      </c>
      <c r="I23" s="410">
        <v>61.5</v>
      </c>
      <c r="J23" s="410">
        <v>20</v>
      </c>
      <c r="K23" s="411">
        <v>1229.9000000000001</v>
      </c>
    </row>
    <row r="24" spans="1:11" ht="14.4" customHeight="1" x14ac:dyDescent="0.3">
      <c r="A24" s="406" t="s">
        <v>372</v>
      </c>
      <c r="B24" s="407" t="s">
        <v>373</v>
      </c>
      <c r="C24" s="408" t="s">
        <v>379</v>
      </c>
      <c r="D24" s="409" t="s">
        <v>465</v>
      </c>
      <c r="E24" s="408" t="s">
        <v>767</v>
      </c>
      <c r="F24" s="409" t="s">
        <v>768</v>
      </c>
      <c r="G24" s="408" t="s">
        <v>509</v>
      </c>
      <c r="H24" s="408" t="s">
        <v>510</v>
      </c>
      <c r="I24" s="410">
        <v>6.6033333333333344</v>
      </c>
      <c r="J24" s="410">
        <v>800</v>
      </c>
      <c r="K24" s="411">
        <v>5218.6000000000004</v>
      </c>
    </row>
    <row r="25" spans="1:11" ht="14.4" customHeight="1" x14ac:dyDescent="0.3">
      <c r="A25" s="406" t="s">
        <v>372</v>
      </c>
      <c r="B25" s="407" t="s">
        <v>373</v>
      </c>
      <c r="C25" s="408" t="s">
        <v>379</v>
      </c>
      <c r="D25" s="409" t="s">
        <v>465</v>
      </c>
      <c r="E25" s="408" t="s">
        <v>767</v>
      </c>
      <c r="F25" s="409" t="s">
        <v>768</v>
      </c>
      <c r="G25" s="408" t="s">
        <v>511</v>
      </c>
      <c r="H25" s="408" t="s">
        <v>512</v>
      </c>
      <c r="I25" s="410">
        <v>0.81</v>
      </c>
      <c r="J25" s="410">
        <v>4000</v>
      </c>
      <c r="K25" s="411">
        <v>3239.75</v>
      </c>
    </row>
    <row r="26" spans="1:11" ht="14.4" customHeight="1" x14ac:dyDescent="0.3">
      <c r="A26" s="406" t="s">
        <v>372</v>
      </c>
      <c r="B26" s="407" t="s">
        <v>373</v>
      </c>
      <c r="C26" s="408" t="s">
        <v>379</v>
      </c>
      <c r="D26" s="409" t="s">
        <v>465</v>
      </c>
      <c r="E26" s="408" t="s">
        <v>769</v>
      </c>
      <c r="F26" s="409" t="s">
        <v>770</v>
      </c>
      <c r="G26" s="408" t="s">
        <v>513</v>
      </c>
      <c r="H26" s="408" t="s">
        <v>514</v>
      </c>
      <c r="I26" s="410">
        <v>4.29</v>
      </c>
      <c r="J26" s="410">
        <v>1920</v>
      </c>
      <c r="K26" s="411">
        <v>8235.26</v>
      </c>
    </row>
    <row r="27" spans="1:11" ht="14.4" customHeight="1" x14ac:dyDescent="0.3">
      <c r="A27" s="406" t="s">
        <v>372</v>
      </c>
      <c r="B27" s="407" t="s">
        <v>373</v>
      </c>
      <c r="C27" s="408" t="s">
        <v>379</v>
      </c>
      <c r="D27" s="409" t="s">
        <v>465</v>
      </c>
      <c r="E27" s="408" t="s">
        <v>769</v>
      </c>
      <c r="F27" s="409" t="s">
        <v>770</v>
      </c>
      <c r="G27" s="408" t="s">
        <v>515</v>
      </c>
      <c r="H27" s="408" t="s">
        <v>516</v>
      </c>
      <c r="I27" s="410">
        <v>0.87</v>
      </c>
      <c r="J27" s="410">
        <v>1000</v>
      </c>
      <c r="K27" s="411">
        <v>873.74</v>
      </c>
    </row>
    <row r="28" spans="1:11" ht="14.4" customHeight="1" x14ac:dyDescent="0.3">
      <c r="A28" s="406" t="s">
        <v>372</v>
      </c>
      <c r="B28" s="407" t="s">
        <v>373</v>
      </c>
      <c r="C28" s="408" t="s">
        <v>379</v>
      </c>
      <c r="D28" s="409" t="s">
        <v>465</v>
      </c>
      <c r="E28" s="408" t="s">
        <v>769</v>
      </c>
      <c r="F28" s="409" t="s">
        <v>770</v>
      </c>
      <c r="G28" s="408" t="s">
        <v>517</v>
      </c>
      <c r="H28" s="408" t="s">
        <v>518</v>
      </c>
      <c r="I28" s="410">
        <v>15717.899999999998</v>
      </c>
      <c r="J28" s="410">
        <v>7</v>
      </c>
      <c r="K28" s="411">
        <v>110025.29999999999</v>
      </c>
    </row>
    <row r="29" spans="1:11" ht="14.4" customHeight="1" x14ac:dyDescent="0.3">
      <c r="A29" s="406" t="s">
        <v>372</v>
      </c>
      <c r="B29" s="407" t="s">
        <v>373</v>
      </c>
      <c r="C29" s="408" t="s">
        <v>379</v>
      </c>
      <c r="D29" s="409" t="s">
        <v>465</v>
      </c>
      <c r="E29" s="408" t="s">
        <v>769</v>
      </c>
      <c r="F29" s="409" t="s">
        <v>770</v>
      </c>
      <c r="G29" s="408" t="s">
        <v>519</v>
      </c>
      <c r="H29" s="408" t="s">
        <v>520</v>
      </c>
      <c r="I29" s="410">
        <v>0.65</v>
      </c>
      <c r="J29" s="410">
        <v>89050</v>
      </c>
      <c r="K29" s="411">
        <v>58137.5</v>
      </c>
    </row>
    <row r="30" spans="1:11" ht="14.4" customHeight="1" x14ac:dyDescent="0.3">
      <c r="A30" s="406" t="s">
        <v>372</v>
      </c>
      <c r="B30" s="407" t="s">
        <v>373</v>
      </c>
      <c r="C30" s="408" t="s">
        <v>379</v>
      </c>
      <c r="D30" s="409" t="s">
        <v>465</v>
      </c>
      <c r="E30" s="408" t="s">
        <v>769</v>
      </c>
      <c r="F30" s="409" t="s">
        <v>770</v>
      </c>
      <c r="G30" s="408" t="s">
        <v>521</v>
      </c>
      <c r="H30" s="408" t="s">
        <v>522</v>
      </c>
      <c r="I30" s="410">
        <v>7.14</v>
      </c>
      <c r="J30" s="410">
        <v>15696</v>
      </c>
      <c r="K30" s="411">
        <v>112053.68000000001</v>
      </c>
    </row>
    <row r="31" spans="1:11" ht="14.4" customHeight="1" x14ac:dyDescent="0.3">
      <c r="A31" s="406" t="s">
        <v>372</v>
      </c>
      <c r="B31" s="407" t="s">
        <v>373</v>
      </c>
      <c r="C31" s="408" t="s">
        <v>379</v>
      </c>
      <c r="D31" s="409" t="s">
        <v>465</v>
      </c>
      <c r="E31" s="408" t="s">
        <v>769</v>
      </c>
      <c r="F31" s="409" t="s">
        <v>770</v>
      </c>
      <c r="G31" s="408" t="s">
        <v>523</v>
      </c>
      <c r="H31" s="408" t="s">
        <v>524</v>
      </c>
      <c r="I31" s="410">
        <v>1.31</v>
      </c>
      <c r="J31" s="410">
        <v>2000</v>
      </c>
      <c r="K31" s="411">
        <v>2611.1799999999998</v>
      </c>
    </row>
    <row r="32" spans="1:11" ht="14.4" customHeight="1" x14ac:dyDescent="0.3">
      <c r="A32" s="406" t="s">
        <v>372</v>
      </c>
      <c r="B32" s="407" t="s">
        <v>373</v>
      </c>
      <c r="C32" s="408" t="s">
        <v>379</v>
      </c>
      <c r="D32" s="409" t="s">
        <v>465</v>
      </c>
      <c r="E32" s="408" t="s">
        <v>769</v>
      </c>
      <c r="F32" s="409" t="s">
        <v>770</v>
      </c>
      <c r="G32" s="408" t="s">
        <v>525</v>
      </c>
      <c r="H32" s="408" t="s">
        <v>526</v>
      </c>
      <c r="I32" s="410">
        <v>0.2</v>
      </c>
      <c r="J32" s="410">
        <v>5000</v>
      </c>
      <c r="K32" s="411">
        <v>997.78</v>
      </c>
    </row>
    <row r="33" spans="1:11" ht="14.4" customHeight="1" x14ac:dyDescent="0.3">
      <c r="A33" s="406" t="s">
        <v>372</v>
      </c>
      <c r="B33" s="407" t="s">
        <v>373</v>
      </c>
      <c r="C33" s="408" t="s">
        <v>379</v>
      </c>
      <c r="D33" s="409" t="s">
        <v>465</v>
      </c>
      <c r="E33" s="408" t="s">
        <v>769</v>
      </c>
      <c r="F33" s="409" t="s">
        <v>770</v>
      </c>
      <c r="G33" s="408" t="s">
        <v>527</v>
      </c>
      <c r="H33" s="408" t="s">
        <v>528</v>
      </c>
      <c r="I33" s="410">
        <v>9.16</v>
      </c>
      <c r="J33" s="410">
        <v>1000</v>
      </c>
      <c r="K33" s="411">
        <v>9156.6200000000008</v>
      </c>
    </row>
    <row r="34" spans="1:11" ht="14.4" customHeight="1" x14ac:dyDescent="0.3">
      <c r="A34" s="406" t="s">
        <v>372</v>
      </c>
      <c r="B34" s="407" t="s">
        <v>373</v>
      </c>
      <c r="C34" s="408" t="s">
        <v>379</v>
      </c>
      <c r="D34" s="409" t="s">
        <v>465</v>
      </c>
      <c r="E34" s="408" t="s">
        <v>769</v>
      </c>
      <c r="F34" s="409" t="s">
        <v>770</v>
      </c>
      <c r="G34" s="408" t="s">
        <v>529</v>
      </c>
      <c r="H34" s="408" t="s">
        <v>530</v>
      </c>
      <c r="I34" s="410">
        <v>605</v>
      </c>
      <c r="J34" s="410">
        <v>2</v>
      </c>
      <c r="K34" s="411">
        <v>1210</v>
      </c>
    </row>
    <row r="35" spans="1:11" ht="14.4" customHeight="1" x14ac:dyDescent="0.3">
      <c r="A35" s="406" t="s">
        <v>372</v>
      </c>
      <c r="B35" s="407" t="s">
        <v>373</v>
      </c>
      <c r="C35" s="408" t="s">
        <v>379</v>
      </c>
      <c r="D35" s="409" t="s">
        <v>465</v>
      </c>
      <c r="E35" s="408" t="s">
        <v>769</v>
      </c>
      <c r="F35" s="409" t="s">
        <v>770</v>
      </c>
      <c r="G35" s="408" t="s">
        <v>531</v>
      </c>
      <c r="H35" s="408" t="s">
        <v>532</v>
      </c>
      <c r="I35" s="410">
        <v>0.27</v>
      </c>
      <c r="J35" s="410">
        <v>7000</v>
      </c>
      <c r="K35" s="411">
        <v>1863.3999999999999</v>
      </c>
    </row>
    <row r="36" spans="1:11" ht="14.4" customHeight="1" x14ac:dyDescent="0.3">
      <c r="A36" s="406" t="s">
        <v>372</v>
      </c>
      <c r="B36" s="407" t="s">
        <v>373</v>
      </c>
      <c r="C36" s="408" t="s">
        <v>379</v>
      </c>
      <c r="D36" s="409" t="s">
        <v>465</v>
      </c>
      <c r="E36" s="408" t="s">
        <v>769</v>
      </c>
      <c r="F36" s="409" t="s">
        <v>770</v>
      </c>
      <c r="G36" s="408" t="s">
        <v>533</v>
      </c>
      <c r="H36" s="408" t="s">
        <v>534</v>
      </c>
      <c r="I36" s="410">
        <v>2.64</v>
      </c>
      <c r="J36" s="410">
        <v>500</v>
      </c>
      <c r="K36" s="411">
        <v>1319.8</v>
      </c>
    </row>
    <row r="37" spans="1:11" ht="14.4" customHeight="1" x14ac:dyDescent="0.3">
      <c r="A37" s="406" t="s">
        <v>372</v>
      </c>
      <c r="B37" s="407" t="s">
        <v>373</v>
      </c>
      <c r="C37" s="408" t="s">
        <v>379</v>
      </c>
      <c r="D37" s="409" t="s">
        <v>465</v>
      </c>
      <c r="E37" s="408" t="s">
        <v>769</v>
      </c>
      <c r="F37" s="409" t="s">
        <v>770</v>
      </c>
      <c r="G37" s="408" t="s">
        <v>535</v>
      </c>
      <c r="H37" s="408" t="s">
        <v>536</v>
      </c>
      <c r="I37" s="410">
        <v>17.95</v>
      </c>
      <c r="J37" s="410">
        <v>500</v>
      </c>
      <c r="K37" s="411">
        <v>8974.1299999999992</v>
      </c>
    </row>
    <row r="38" spans="1:11" ht="14.4" customHeight="1" x14ac:dyDescent="0.3">
      <c r="A38" s="406" t="s">
        <v>372</v>
      </c>
      <c r="B38" s="407" t="s">
        <v>373</v>
      </c>
      <c r="C38" s="408" t="s">
        <v>379</v>
      </c>
      <c r="D38" s="409" t="s">
        <v>465</v>
      </c>
      <c r="E38" s="408" t="s">
        <v>769</v>
      </c>
      <c r="F38" s="409" t="s">
        <v>770</v>
      </c>
      <c r="G38" s="408" t="s">
        <v>537</v>
      </c>
      <c r="H38" s="408" t="s">
        <v>538</v>
      </c>
      <c r="I38" s="410">
        <v>9.5399999999999991</v>
      </c>
      <c r="J38" s="410">
        <v>1000</v>
      </c>
      <c r="K38" s="411">
        <v>9544.0499999999993</v>
      </c>
    </row>
    <row r="39" spans="1:11" ht="14.4" customHeight="1" x14ac:dyDescent="0.3">
      <c r="A39" s="406" t="s">
        <v>372</v>
      </c>
      <c r="B39" s="407" t="s">
        <v>373</v>
      </c>
      <c r="C39" s="408" t="s">
        <v>379</v>
      </c>
      <c r="D39" s="409" t="s">
        <v>465</v>
      </c>
      <c r="E39" s="408" t="s">
        <v>769</v>
      </c>
      <c r="F39" s="409" t="s">
        <v>770</v>
      </c>
      <c r="G39" s="408" t="s">
        <v>539</v>
      </c>
      <c r="H39" s="408" t="s">
        <v>540</v>
      </c>
      <c r="I39" s="410">
        <v>6.05</v>
      </c>
      <c r="J39" s="410">
        <v>1000</v>
      </c>
      <c r="K39" s="411">
        <v>6050</v>
      </c>
    </row>
    <row r="40" spans="1:11" ht="14.4" customHeight="1" x14ac:dyDescent="0.3">
      <c r="A40" s="406" t="s">
        <v>372</v>
      </c>
      <c r="B40" s="407" t="s">
        <v>373</v>
      </c>
      <c r="C40" s="408" t="s">
        <v>379</v>
      </c>
      <c r="D40" s="409" t="s">
        <v>465</v>
      </c>
      <c r="E40" s="408" t="s">
        <v>769</v>
      </c>
      <c r="F40" s="409" t="s">
        <v>770</v>
      </c>
      <c r="G40" s="408" t="s">
        <v>541</v>
      </c>
      <c r="H40" s="408" t="s">
        <v>542</v>
      </c>
      <c r="I40" s="410">
        <v>877.25</v>
      </c>
      <c r="J40" s="410">
        <v>4</v>
      </c>
      <c r="K40" s="411">
        <v>3509</v>
      </c>
    </row>
    <row r="41" spans="1:11" ht="14.4" customHeight="1" x14ac:dyDescent="0.3">
      <c r="A41" s="406" t="s">
        <v>372</v>
      </c>
      <c r="B41" s="407" t="s">
        <v>373</v>
      </c>
      <c r="C41" s="408" t="s">
        <v>379</v>
      </c>
      <c r="D41" s="409" t="s">
        <v>465</v>
      </c>
      <c r="E41" s="408" t="s">
        <v>769</v>
      </c>
      <c r="F41" s="409" t="s">
        <v>770</v>
      </c>
      <c r="G41" s="408" t="s">
        <v>543</v>
      </c>
      <c r="H41" s="408" t="s">
        <v>544</v>
      </c>
      <c r="I41" s="410">
        <v>0.27</v>
      </c>
      <c r="J41" s="410">
        <v>16000</v>
      </c>
      <c r="K41" s="411">
        <v>4355.8500000000004</v>
      </c>
    </row>
    <row r="42" spans="1:11" ht="14.4" customHeight="1" x14ac:dyDescent="0.3">
      <c r="A42" s="406" t="s">
        <v>372</v>
      </c>
      <c r="B42" s="407" t="s">
        <v>373</v>
      </c>
      <c r="C42" s="408" t="s">
        <v>379</v>
      </c>
      <c r="D42" s="409" t="s">
        <v>465</v>
      </c>
      <c r="E42" s="408" t="s">
        <v>771</v>
      </c>
      <c r="F42" s="409" t="s">
        <v>772</v>
      </c>
      <c r="G42" s="408" t="s">
        <v>545</v>
      </c>
      <c r="H42" s="408" t="s">
        <v>546</v>
      </c>
      <c r="I42" s="410">
        <v>7.5</v>
      </c>
      <c r="J42" s="410">
        <v>100</v>
      </c>
      <c r="K42" s="411">
        <v>750</v>
      </c>
    </row>
    <row r="43" spans="1:11" ht="14.4" customHeight="1" x14ac:dyDescent="0.3">
      <c r="A43" s="406" t="s">
        <v>372</v>
      </c>
      <c r="B43" s="407" t="s">
        <v>373</v>
      </c>
      <c r="C43" s="408" t="s">
        <v>379</v>
      </c>
      <c r="D43" s="409" t="s">
        <v>465</v>
      </c>
      <c r="E43" s="408" t="s">
        <v>771</v>
      </c>
      <c r="F43" s="409" t="s">
        <v>772</v>
      </c>
      <c r="G43" s="408" t="s">
        <v>547</v>
      </c>
      <c r="H43" s="408" t="s">
        <v>548</v>
      </c>
      <c r="I43" s="410">
        <v>7.5</v>
      </c>
      <c r="J43" s="410">
        <v>50</v>
      </c>
      <c r="K43" s="411">
        <v>375</v>
      </c>
    </row>
    <row r="44" spans="1:11" ht="14.4" customHeight="1" x14ac:dyDescent="0.3">
      <c r="A44" s="406" t="s">
        <v>372</v>
      </c>
      <c r="B44" s="407" t="s">
        <v>373</v>
      </c>
      <c r="C44" s="408" t="s">
        <v>379</v>
      </c>
      <c r="D44" s="409" t="s">
        <v>465</v>
      </c>
      <c r="E44" s="408" t="s">
        <v>771</v>
      </c>
      <c r="F44" s="409" t="s">
        <v>772</v>
      </c>
      <c r="G44" s="408" t="s">
        <v>549</v>
      </c>
      <c r="H44" s="408" t="s">
        <v>550</v>
      </c>
      <c r="I44" s="410">
        <v>7.5</v>
      </c>
      <c r="J44" s="410">
        <v>50</v>
      </c>
      <c r="K44" s="411">
        <v>375</v>
      </c>
    </row>
    <row r="45" spans="1:11" ht="14.4" customHeight="1" x14ac:dyDescent="0.3">
      <c r="A45" s="406" t="s">
        <v>372</v>
      </c>
      <c r="B45" s="407" t="s">
        <v>373</v>
      </c>
      <c r="C45" s="408" t="s">
        <v>379</v>
      </c>
      <c r="D45" s="409" t="s">
        <v>465</v>
      </c>
      <c r="E45" s="408" t="s">
        <v>771</v>
      </c>
      <c r="F45" s="409" t="s">
        <v>772</v>
      </c>
      <c r="G45" s="408" t="s">
        <v>551</v>
      </c>
      <c r="H45" s="408" t="s">
        <v>552</v>
      </c>
      <c r="I45" s="410">
        <v>7.5</v>
      </c>
      <c r="J45" s="410">
        <v>0</v>
      </c>
      <c r="K45" s="411">
        <v>0</v>
      </c>
    </row>
    <row r="46" spans="1:11" ht="14.4" customHeight="1" x14ac:dyDescent="0.3">
      <c r="A46" s="406" t="s">
        <v>372</v>
      </c>
      <c r="B46" s="407" t="s">
        <v>373</v>
      </c>
      <c r="C46" s="408" t="s">
        <v>379</v>
      </c>
      <c r="D46" s="409" t="s">
        <v>465</v>
      </c>
      <c r="E46" s="408" t="s">
        <v>771</v>
      </c>
      <c r="F46" s="409" t="s">
        <v>772</v>
      </c>
      <c r="G46" s="408" t="s">
        <v>553</v>
      </c>
      <c r="H46" s="408" t="s">
        <v>554</v>
      </c>
      <c r="I46" s="410">
        <v>0.71</v>
      </c>
      <c r="J46" s="410">
        <v>7800</v>
      </c>
      <c r="K46" s="411">
        <v>5538</v>
      </c>
    </row>
    <row r="47" spans="1:11" ht="14.4" customHeight="1" x14ac:dyDescent="0.3">
      <c r="A47" s="406" t="s">
        <v>372</v>
      </c>
      <c r="B47" s="407" t="s">
        <v>373</v>
      </c>
      <c r="C47" s="408" t="s">
        <v>379</v>
      </c>
      <c r="D47" s="409" t="s">
        <v>465</v>
      </c>
      <c r="E47" s="408" t="s">
        <v>771</v>
      </c>
      <c r="F47" s="409" t="s">
        <v>772</v>
      </c>
      <c r="G47" s="408" t="s">
        <v>555</v>
      </c>
      <c r="H47" s="408" t="s">
        <v>556</v>
      </c>
      <c r="I47" s="410">
        <v>0.71</v>
      </c>
      <c r="J47" s="410">
        <v>5600</v>
      </c>
      <c r="K47" s="411">
        <v>3976</v>
      </c>
    </row>
    <row r="48" spans="1:11" ht="14.4" customHeight="1" x14ac:dyDescent="0.3">
      <c r="A48" s="406" t="s">
        <v>372</v>
      </c>
      <c r="B48" s="407" t="s">
        <v>373</v>
      </c>
      <c r="C48" s="408" t="s">
        <v>379</v>
      </c>
      <c r="D48" s="409" t="s">
        <v>465</v>
      </c>
      <c r="E48" s="408" t="s">
        <v>771</v>
      </c>
      <c r="F48" s="409" t="s">
        <v>772</v>
      </c>
      <c r="G48" s="408" t="s">
        <v>557</v>
      </c>
      <c r="H48" s="408" t="s">
        <v>558</v>
      </c>
      <c r="I48" s="410">
        <v>0.71</v>
      </c>
      <c r="J48" s="410">
        <v>2800</v>
      </c>
      <c r="K48" s="411">
        <v>1988</v>
      </c>
    </row>
    <row r="49" spans="1:11" ht="14.4" customHeight="1" x14ac:dyDescent="0.3">
      <c r="A49" s="406" t="s">
        <v>372</v>
      </c>
      <c r="B49" s="407" t="s">
        <v>373</v>
      </c>
      <c r="C49" s="408" t="s">
        <v>379</v>
      </c>
      <c r="D49" s="409" t="s">
        <v>465</v>
      </c>
      <c r="E49" s="408" t="s">
        <v>771</v>
      </c>
      <c r="F49" s="409" t="s">
        <v>772</v>
      </c>
      <c r="G49" s="408" t="s">
        <v>559</v>
      </c>
      <c r="H49" s="408" t="s">
        <v>560</v>
      </c>
      <c r="I49" s="410">
        <v>12.59</v>
      </c>
      <c r="J49" s="410">
        <v>150</v>
      </c>
      <c r="K49" s="411">
        <v>1888.5</v>
      </c>
    </row>
    <row r="50" spans="1:11" ht="14.4" customHeight="1" x14ac:dyDescent="0.3">
      <c r="A50" s="406" t="s">
        <v>372</v>
      </c>
      <c r="B50" s="407" t="s">
        <v>373</v>
      </c>
      <c r="C50" s="408" t="s">
        <v>379</v>
      </c>
      <c r="D50" s="409" t="s">
        <v>465</v>
      </c>
      <c r="E50" s="408" t="s">
        <v>773</v>
      </c>
      <c r="F50" s="409" t="s">
        <v>774</v>
      </c>
      <c r="G50" s="408" t="s">
        <v>561</v>
      </c>
      <c r="H50" s="408" t="s">
        <v>562</v>
      </c>
      <c r="I50" s="410">
        <v>89.40991914896054</v>
      </c>
      <c r="J50" s="410">
        <v>1</v>
      </c>
      <c r="K50" s="411">
        <v>89.40991914896054</v>
      </c>
    </row>
    <row r="51" spans="1:11" ht="14.4" customHeight="1" x14ac:dyDescent="0.3">
      <c r="A51" s="406" t="s">
        <v>372</v>
      </c>
      <c r="B51" s="407" t="s">
        <v>373</v>
      </c>
      <c r="C51" s="408" t="s">
        <v>379</v>
      </c>
      <c r="D51" s="409" t="s">
        <v>465</v>
      </c>
      <c r="E51" s="408" t="s">
        <v>773</v>
      </c>
      <c r="F51" s="409" t="s">
        <v>774</v>
      </c>
      <c r="G51" s="408" t="s">
        <v>563</v>
      </c>
      <c r="H51" s="408" t="s">
        <v>564</v>
      </c>
      <c r="I51" s="410">
        <v>19735.113333333331</v>
      </c>
      <c r="J51" s="410">
        <v>6</v>
      </c>
      <c r="K51" s="411">
        <v>118410.68</v>
      </c>
    </row>
    <row r="52" spans="1:11" ht="14.4" customHeight="1" x14ac:dyDescent="0.3">
      <c r="A52" s="406" t="s">
        <v>372</v>
      </c>
      <c r="B52" s="407" t="s">
        <v>373</v>
      </c>
      <c r="C52" s="408" t="s">
        <v>379</v>
      </c>
      <c r="D52" s="409" t="s">
        <v>465</v>
      </c>
      <c r="E52" s="408" t="s">
        <v>773</v>
      </c>
      <c r="F52" s="409" t="s">
        <v>774</v>
      </c>
      <c r="G52" s="408" t="s">
        <v>565</v>
      </c>
      <c r="H52" s="408" t="s">
        <v>566</v>
      </c>
      <c r="I52" s="410">
        <v>48.88</v>
      </c>
      <c r="J52" s="410">
        <v>2</v>
      </c>
      <c r="K52" s="411">
        <v>97.77</v>
      </c>
    </row>
    <row r="53" spans="1:11" ht="14.4" customHeight="1" x14ac:dyDescent="0.3">
      <c r="A53" s="406" t="s">
        <v>372</v>
      </c>
      <c r="B53" s="407" t="s">
        <v>373</v>
      </c>
      <c r="C53" s="408" t="s">
        <v>379</v>
      </c>
      <c r="D53" s="409" t="s">
        <v>465</v>
      </c>
      <c r="E53" s="408" t="s">
        <v>773</v>
      </c>
      <c r="F53" s="409" t="s">
        <v>774</v>
      </c>
      <c r="G53" s="408" t="s">
        <v>567</v>
      </c>
      <c r="H53" s="408" t="s">
        <v>568</v>
      </c>
      <c r="I53" s="410">
        <v>461</v>
      </c>
      <c r="J53" s="410">
        <v>30</v>
      </c>
      <c r="K53" s="411">
        <v>13830</v>
      </c>
    </row>
    <row r="54" spans="1:11" ht="14.4" customHeight="1" x14ac:dyDescent="0.3">
      <c r="A54" s="406" t="s">
        <v>372</v>
      </c>
      <c r="B54" s="407" t="s">
        <v>373</v>
      </c>
      <c r="C54" s="408" t="s">
        <v>379</v>
      </c>
      <c r="D54" s="409" t="s">
        <v>465</v>
      </c>
      <c r="E54" s="408" t="s">
        <v>773</v>
      </c>
      <c r="F54" s="409" t="s">
        <v>774</v>
      </c>
      <c r="G54" s="408" t="s">
        <v>569</v>
      </c>
      <c r="H54" s="408" t="s">
        <v>570</v>
      </c>
      <c r="I54" s="410">
        <v>991.62999999999988</v>
      </c>
      <c r="J54" s="410">
        <v>9</v>
      </c>
      <c r="K54" s="411">
        <v>8924.67</v>
      </c>
    </row>
    <row r="55" spans="1:11" ht="14.4" customHeight="1" x14ac:dyDescent="0.3">
      <c r="A55" s="406" t="s">
        <v>372</v>
      </c>
      <c r="B55" s="407" t="s">
        <v>373</v>
      </c>
      <c r="C55" s="408" t="s">
        <v>379</v>
      </c>
      <c r="D55" s="409" t="s">
        <v>465</v>
      </c>
      <c r="E55" s="408" t="s">
        <v>773</v>
      </c>
      <c r="F55" s="409" t="s">
        <v>774</v>
      </c>
      <c r="G55" s="408" t="s">
        <v>571</v>
      </c>
      <c r="H55" s="408" t="s">
        <v>572</v>
      </c>
      <c r="I55" s="410">
        <v>15652.56</v>
      </c>
      <c r="J55" s="410">
        <v>4</v>
      </c>
      <c r="K55" s="411">
        <v>62610.239999999998</v>
      </c>
    </row>
    <row r="56" spans="1:11" ht="14.4" customHeight="1" x14ac:dyDescent="0.3">
      <c r="A56" s="406" t="s">
        <v>372</v>
      </c>
      <c r="B56" s="407" t="s">
        <v>373</v>
      </c>
      <c r="C56" s="408" t="s">
        <v>379</v>
      </c>
      <c r="D56" s="409" t="s">
        <v>465</v>
      </c>
      <c r="E56" s="408" t="s">
        <v>773</v>
      </c>
      <c r="F56" s="409" t="s">
        <v>774</v>
      </c>
      <c r="G56" s="408" t="s">
        <v>573</v>
      </c>
      <c r="H56" s="408" t="s">
        <v>574</v>
      </c>
      <c r="I56" s="410">
        <v>439.245</v>
      </c>
      <c r="J56" s="410">
        <v>6</v>
      </c>
      <c r="K56" s="411">
        <v>2635.46</v>
      </c>
    </row>
    <row r="57" spans="1:11" ht="14.4" customHeight="1" x14ac:dyDescent="0.3">
      <c r="A57" s="406" t="s">
        <v>372</v>
      </c>
      <c r="B57" s="407" t="s">
        <v>373</v>
      </c>
      <c r="C57" s="408" t="s">
        <v>379</v>
      </c>
      <c r="D57" s="409" t="s">
        <v>465</v>
      </c>
      <c r="E57" s="408" t="s">
        <v>773</v>
      </c>
      <c r="F57" s="409" t="s">
        <v>774</v>
      </c>
      <c r="G57" s="408" t="s">
        <v>575</v>
      </c>
      <c r="H57" s="408" t="s">
        <v>576</v>
      </c>
      <c r="I57" s="410">
        <v>125.83999999999999</v>
      </c>
      <c r="J57" s="410">
        <v>8</v>
      </c>
      <c r="K57" s="411">
        <v>1006.72</v>
      </c>
    </row>
    <row r="58" spans="1:11" ht="14.4" customHeight="1" x14ac:dyDescent="0.3">
      <c r="A58" s="406" t="s">
        <v>372</v>
      </c>
      <c r="B58" s="407" t="s">
        <v>373</v>
      </c>
      <c r="C58" s="408" t="s">
        <v>379</v>
      </c>
      <c r="D58" s="409" t="s">
        <v>465</v>
      </c>
      <c r="E58" s="408" t="s">
        <v>773</v>
      </c>
      <c r="F58" s="409" t="s">
        <v>774</v>
      </c>
      <c r="G58" s="408" t="s">
        <v>577</v>
      </c>
      <c r="H58" s="408" t="s">
        <v>578</v>
      </c>
      <c r="I58" s="410">
        <v>794.50999999999988</v>
      </c>
      <c r="J58" s="410">
        <v>7</v>
      </c>
      <c r="K58" s="411">
        <v>5551.07</v>
      </c>
    </row>
    <row r="59" spans="1:11" ht="14.4" customHeight="1" x14ac:dyDescent="0.3">
      <c r="A59" s="406" t="s">
        <v>372</v>
      </c>
      <c r="B59" s="407" t="s">
        <v>373</v>
      </c>
      <c r="C59" s="408" t="s">
        <v>379</v>
      </c>
      <c r="D59" s="409" t="s">
        <v>465</v>
      </c>
      <c r="E59" s="408" t="s">
        <v>773</v>
      </c>
      <c r="F59" s="409" t="s">
        <v>774</v>
      </c>
      <c r="G59" s="408" t="s">
        <v>579</v>
      </c>
      <c r="H59" s="408" t="s">
        <v>580</v>
      </c>
      <c r="I59" s="410">
        <v>4210.8225000000002</v>
      </c>
      <c r="J59" s="410">
        <v>5</v>
      </c>
      <c r="K59" s="411">
        <v>21054.13</v>
      </c>
    </row>
    <row r="60" spans="1:11" ht="14.4" customHeight="1" x14ac:dyDescent="0.3">
      <c r="A60" s="406" t="s">
        <v>372</v>
      </c>
      <c r="B60" s="407" t="s">
        <v>373</v>
      </c>
      <c r="C60" s="408" t="s">
        <v>379</v>
      </c>
      <c r="D60" s="409" t="s">
        <v>465</v>
      </c>
      <c r="E60" s="408" t="s">
        <v>773</v>
      </c>
      <c r="F60" s="409" t="s">
        <v>774</v>
      </c>
      <c r="G60" s="408" t="s">
        <v>581</v>
      </c>
      <c r="H60" s="408" t="s">
        <v>582</v>
      </c>
      <c r="I60" s="410">
        <v>7332.8866666666663</v>
      </c>
      <c r="J60" s="410">
        <v>3</v>
      </c>
      <c r="K60" s="411">
        <v>21998.66</v>
      </c>
    </row>
    <row r="61" spans="1:11" ht="14.4" customHeight="1" x14ac:dyDescent="0.3">
      <c r="A61" s="406" t="s">
        <v>372</v>
      </c>
      <c r="B61" s="407" t="s">
        <v>373</v>
      </c>
      <c r="C61" s="408" t="s">
        <v>379</v>
      </c>
      <c r="D61" s="409" t="s">
        <v>465</v>
      </c>
      <c r="E61" s="408" t="s">
        <v>773</v>
      </c>
      <c r="F61" s="409" t="s">
        <v>774</v>
      </c>
      <c r="G61" s="408" t="s">
        <v>583</v>
      </c>
      <c r="H61" s="408" t="s">
        <v>584</v>
      </c>
      <c r="I61" s="410">
        <v>343.44</v>
      </c>
      <c r="J61" s="410">
        <v>8</v>
      </c>
      <c r="K61" s="411">
        <v>2734.33</v>
      </c>
    </row>
    <row r="62" spans="1:11" ht="14.4" customHeight="1" x14ac:dyDescent="0.3">
      <c r="A62" s="406" t="s">
        <v>372</v>
      </c>
      <c r="B62" s="407" t="s">
        <v>373</v>
      </c>
      <c r="C62" s="408" t="s">
        <v>379</v>
      </c>
      <c r="D62" s="409" t="s">
        <v>465</v>
      </c>
      <c r="E62" s="408" t="s">
        <v>773</v>
      </c>
      <c r="F62" s="409" t="s">
        <v>774</v>
      </c>
      <c r="G62" s="408" t="s">
        <v>585</v>
      </c>
      <c r="H62" s="408" t="s">
        <v>586</v>
      </c>
      <c r="I62" s="410">
        <v>8035</v>
      </c>
      <c r="J62" s="410">
        <v>1</v>
      </c>
      <c r="K62" s="411">
        <v>8035</v>
      </c>
    </row>
    <row r="63" spans="1:11" ht="14.4" customHeight="1" x14ac:dyDescent="0.3">
      <c r="A63" s="406" t="s">
        <v>372</v>
      </c>
      <c r="B63" s="407" t="s">
        <v>373</v>
      </c>
      <c r="C63" s="408" t="s">
        <v>379</v>
      </c>
      <c r="D63" s="409" t="s">
        <v>465</v>
      </c>
      <c r="E63" s="408" t="s">
        <v>773</v>
      </c>
      <c r="F63" s="409" t="s">
        <v>774</v>
      </c>
      <c r="G63" s="408" t="s">
        <v>587</v>
      </c>
      <c r="H63" s="408" t="s">
        <v>588</v>
      </c>
      <c r="I63" s="410">
        <v>617.1</v>
      </c>
      <c r="J63" s="410">
        <v>80</v>
      </c>
      <c r="K63" s="411">
        <v>49368</v>
      </c>
    </row>
    <row r="64" spans="1:11" ht="14.4" customHeight="1" x14ac:dyDescent="0.3">
      <c r="A64" s="406" t="s">
        <v>372</v>
      </c>
      <c r="B64" s="407" t="s">
        <v>373</v>
      </c>
      <c r="C64" s="408" t="s">
        <v>379</v>
      </c>
      <c r="D64" s="409" t="s">
        <v>465</v>
      </c>
      <c r="E64" s="408" t="s">
        <v>773</v>
      </c>
      <c r="F64" s="409" t="s">
        <v>774</v>
      </c>
      <c r="G64" s="408" t="s">
        <v>589</v>
      </c>
      <c r="H64" s="408" t="s">
        <v>590</v>
      </c>
      <c r="I64" s="410">
        <v>87.6</v>
      </c>
      <c r="J64" s="410">
        <v>5</v>
      </c>
      <c r="K64" s="411">
        <v>438.02</v>
      </c>
    </row>
    <row r="65" spans="1:11" ht="14.4" customHeight="1" x14ac:dyDescent="0.3">
      <c r="A65" s="406" t="s">
        <v>372</v>
      </c>
      <c r="B65" s="407" t="s">
        <v>373</v>
      </c>
      <c r="C65" s="408" t="s">
        <v>379</v>
      </c>
      <c r="D65" s="409" t="s">
        <v>465</v>
      </c>
      <c r="E65" s="408" t="s">
        <v>773</v>
      </c>
      <c r="F65" s="409" t="s">
        <v>774</v>
      </c>
      <c r="G65" s="408" t="s">
        <v>591</v>
      </c>
      <c r="H65" s="408" t="s">
        <v>592</v>
      </c>
      <c r="I65" s="410">
        <v>6127.0650000000005</v>
      </c>
      <c r="J65" s="410">
        <v>2</v>
      </c>
      <c r="K65" s="411">
        <v>12254.130000000001</v>
      </c>
    </row>
    <row r="66" spans="1:11" ht="14.4" customHeight="1" x14ac:dyDescent="0.3">
      <c r="A66" s="406" t="s">
        <v>372</v>
      </c>
      <c r="B66" s="407" t="s">
        <v>373</v>
      </c>
      <c r="C66" s="408" t="s">
        <v>379</v>
      </c>
      <c r="D66" s="409" t="s">
        <v>465</v>
      </c>
      <c r="E66" s="408" t="s">
        <v>773</v>
      </c>
      <c r="F66" s="409" t="s">
        <v>774</v>
      </c>
      <c r="G66" s="408" t="s">
        <v>593</v>
      </c>
      <c r="H66" s="408" t="s">
        <v>594</v>
      </c>
      <c r="I66" s="410">
        <v>1645.3</v>
      </c>
      <c r="J66" s="410">
        <v>18</v>
      </c>
      <c r="K66" s="411">
        <v>29615.35</v>
      </c>
    </row>
    <row r="67" spans="1:11" ht="14.4" customHeight="1" x14ac:dyDescent="0.3">
      <c r="A67" s="406" t="s">
        <v>372</v>
      </c>
      <c r="B67" s="407" t="s">
        <v>373</v>
      </c>
      <c r="C67" s="408" t="s">
        <v>379</v>
      </c>
      <c r="D67" s="409" t="s">
        <v>465</v>
      </c>
      <c r="E67" s="408" t="s">
        <v>773</v>
      </c>
      <c r="F67" s="409" t="s">
        <v>774</v>
      </c>
      <c r="G67" s="408" t="s">
        <v>595</v>
      </c>
      <c r="H67" s="408" t="s">
        <v>596</v>
      </c>
      <c r="I67" s="410">
        <v>124.57</v>
      </c>
      <c r="J67" s="410">
        <v>4</v>
      </c>
      <c r="K67" s="411">
        <v>498.28</v>
      </c>
    </row>
    <row r="68" spans="1:11" ht="14.4" customHeight="1" x14ac:dyDescent="0.3">
      <c r="A68" s="406" t="s">
        <v>372</v>
      </c>
      <c r="B68" s="407" t="s">
        <v>373</v>
      </c>
      <c r="C68" s="408" t="s">
        <v>379</v>
      </c>
      <c r="D68" s="409" t="s">
        <v>465</v>
      </c>
      <c r="E68" s="408" t="s">
        <v>773</v>
      </c>
      <c r="F68" s="409" t="s">
        <v>774</v>
      </c>
      <c r="G68" s="408" t="s">
        <v>597</v>
      </c>
      <c r="H68" s="408" t="s">
        <v>598</v>
      </c>
      <c r="I68" s="410">
        <v>9780.75</v>
      </c>
      <c r="J68" s="410">
        <v>4</v>
      </c>
      <c r="K68" s="411">
        <v>39123</v>
      </c>
    </row>
    <row r="69" spans="1:11" ht="14.4" customHeight="1" x14ac:dyDescent="0.3">
      <c r="A69" s="406" t="s">
        <v>372</v>
      </c>
      <c r="B69" s="407" t="s">
        <v>373</v>
      </c>
      <c r="C69" s="408" t="s">
        <v>379</v>
      </c>
      <c r="D69" s="409" t="s">
        <v>465</v>
      </c>
      <c r="E69" s="408" t="s">
        <v>773</v>
      </c>
      <c r="F69" s="409" t="s">
        <v>774</v>
      </c>
      <c r="G69" s="408" t="s">
        <v>599</v>
      </c>
      <c r="H69" s="408" t="s">
        <v>600</v>
      </c>
      <c r="I69" s="410">
        <v>95.042500000000004</v>
      </c>
      <c r="J69" s="410">
        <v>19</v>
      </c>
      <c r="K69" s="411">
        <v>1807.3600000000001</v>
      </c>
    </row>
    <row r="70" spans="1:11" ht="14.4" customHeight="1" x14ac:dyDescent="0.3">
      <c r="A70" s="406" t="s">
        <v>372</v>
      </c>
      <c r="B70" s="407" t="s">
        <v>373</v>
      </c>
      <c r="C70" s="408" t="s">
        <v>379</v>
      </c>
      <c r="D70" s="409" t="s">
        <v>465</v>
      </c>
      <c r="E70" s="408" t="s">
        <v>773</v>
      </c>
      <c r="F70" s="409" t="s">
        <v>774</v>
      </c>
      <c r="G70" s="408" t="s">
        <v>601</v>
      </c>
      <c r="H70" s="408" t="s">
        <v>602</v>
      </c>
      <c r="I70" s="410">
        <v>38075.11</v>
      </c>
      <c r="J70" s="410">
        <v>2</v>
      </c>
      <c r="K70" s="411">
        <v>76150.22</v>
      </c>
    </row>
    <row r="71" spans="1:11" ht="14.4" customHeight="1" x14ac:dyDescent="0.3">
      <c r="A71" s="406" t="s">
        <v>372</v>
      </c>
      <c r="B71" s="407" t="s">
        <v>373</v>
      </c>
      <c r="C71" s="408" t="s">
        <v>379</v>
      </c>
      <c r="D71" s="409" t="s">
        <v>465</v>
      </c>
      <c r="E71" s="408" t="s">
        <v>773</v>
      </c>
      <c r="F71" s="409" t="s">
        <v>774</v>
      </c>
      <c r="G71" s="408" t="s">
        <v>603</v>
      </c>
      <c r="H71" s="408" t="s">
        <v>604</v>
      </c>
      <c r="I71" s="410">
        <v>32886.85</v>
      </c>
      <c r="J71" s="410">
        <v>3</v>
      </c>
      <c r="K71" s="411">
        <v>98660.55</v>
      </c>
    </row>
    <row r="72" spans="1:11" ht="14.4" customHeight="1" x14ac:dyDescent="0.3">
      <c r="A72" s="406" t="s">
        <v>372</v>
      </c>
      <c r="B72" s="407" t="s">
        <v>373</v>
      </c>
      <c r="C72" s="408" t="s">
        <v>379</v>
      </c>
      <c r="D72" s="409" t="s">
        <v>465</v>
      </c>
      <c r="E72" s="408" t="s">
        <v>773</v>
      </c>
      <c r="F72" s="409" t="s">
        <v>774</v>
      </c>
      <c r="G72" s="408" t="s">
        <v>605</v>
      </c>
      <c r="H72" s="408" t="s">
        <v>606</v>
      </c>
      <c r="I72" s="410">
        <v>197.41000000000003</v>
      </c>
      <c r="J72" s="410">
        <v>10</v>
      </c>
      <c r="K72" s="411">
        <v>1974.1200000000001</v>
      </c>
    </row>
    <row r="73" spans="1:11" ht="14.4" customHeight="1" x14ac:dyDescent="0.3">
      <c r="A73" s="406" t="s">
        <v>372</v>
      </c>
      <c r="B73" s="407" t="s">
        <v>373</v>
      </c>
      <c r="C73" s="408" t="s">
        <v>379</v>
      </c>
      <c r="D73" s="409" t="s">
        <v>465</v>
      </c>
      <c r="E73" s="408" t="s">
        <v>773</v>
      </c>
      <c r="F73" s="409" t="s">
        <v>774</v>
      </c>
      <c r="G73" s="408" t="s">
        <v>607</v>
      </c>
      <c r="H73" s="408" t="s">
        <v>608</v>
      </c>
      <c r="I73" s="410">
        <v>72.84</v>
      </c>
      <c r="J73" s="410">
        <v>2</v>
      </c>
      <c r="K73" s="411">
        <v>145.68</v>
      </c>
    </row>
    <row r="74" spans="1:11" ht="14.4" customHeight="1" x14ac:dyDescent="0.3">
      <c r="A74" s="406" t="s">
        <v>372</v>
      </c>
      <c r="B74" s="407" t="s">
        <v>373</v>
      </c>
      <c r="C74" s="408" t="s">
        <v>379</v>
      </c>
      <c r="D74" s="409" t="s">
        <v>465</v>
      </c>
      <c r="E74" s="408" t="s">
        <v>773</v>
      </c>
      <c r="F74" s="409" t="s">
        <v>774</v>
      </c>
      <c r="G74" s="408" t="s">
        <v>609</v>
      </c>
      <c r="H74" s="408" t="s">
        <v>610</v>
      </c>
      <c r="I74" s="410">
        <v>20617</v>
      </c>
      <c r="J74" s="410">
        <v>3</v>
      </c>
      <c r="K74" s="411">
        <v>61851</v>
      </c>
    </row>
    <row r="75" spans="1:11" ht="14.4" customHeight="1" x14ac:dyDescent="0.3">
      <c r="A75" s="406" t="s">
        <v>372</v>
      </c>
      <c r="B75" s="407" t="s">
        <v>373</v>
      </c>
      <c r="C75" s="408" t="s">
        <v>379</v>
      </c>
      <c r="D75" s="409" t="s">
        <v>465</v>
      </c>
      <c r="E75" s="408" t="s">
        <v>773</v>
      </c>
      <c r="F75" s="409" t="s">
        <v>774</v>
      </c>
      <c r="G75" s="408" t="s">
        <v>611</v>
      </c>
      <c r="H75" s="408" t="s">
        <v>612</v>
      </c>
      <c r="I75" s="410">
        <v>7369</v>
      </c>
      <c r="J75" s="410">
        <v>1</v>
      </c>
      <c r="K75" s="411">
        <v>7369</v>
      </c>
    </row>
    <row r="76" spans="1:11" ht="14.4" customHeight="1" x14ac:dyDescent="0.3">
      <c r="A76" s="406" t="s">
        <v>372</v>
      </c>
      <c r="B76" s="407" t="s">
        <v>373</v>
      </c>
      <c r="C76" s="408" t="s">
        <v>379</v>
      </c>
      <c r="D76" s="409" t="s">
        <v>465</v>
      </c>
      <c r="E76" s="408" t="s">
        <v>773</v>
      </c>
      <c r="F76" s="409" t="s">
        <v>774</v>
      </c>
      <c r="G76" s="408" t="s">
        <v>613</v>
      </c>
      <c r="H76" s="408" t="s">
        <v>614</v>
      </c>
      <c r="I76" s="410">
        <v>9200.89</v>
      </c>
      <c r="J76" s="410">
        <v>1</v>
      </c>
      <c r="K76" s="411">
        <v>9200.89</v>
      </c>
    </row>
    <row r="77" spans="1:11" ht="14.4" customHeight="1" x14ac:dyDescent="0.3">
      <c r="A77" s="406" t="s">
        <v>372</v>
      </c>
      <c r="B77" s="407" t="s">
        <v>373</v>
      </c>
      <c r="C77" s="408" t="s">
        <v>379</v>
      </c>
      <c r="D77" s="409" t="s">
        <v>465</v>
      </c>
      <c r="E77" s="408" t="s">
        <v>773</v>
      </c>
      <c r="F77" s="409" t="s">
        <v>774</v>
      </c>
      <c r="G77" s="408" t="s">
        <v>615</v>
      </c>
      <c r="H77" s="408" t="s">
        <v>616</v>
      </c>
      <c r="I77" s="410">
        <v>0.39</v>
      </c>
      <c r="J77" s="410">
        <v>1000</v>
      </c>
      <c r="K77" s="411">
        <v>393.2</v>
      </c>
    </row>
    <row r="78" spans="1:11" ht="14.4" customHeight="1" x14ac:dyDescent="0.3">
      <c r="A78" s="406" t="s">
        <v>372</v>
      </c>
      <c r="B78" s="407" t="s">
        <v>373</v>
      </c>
      <c r="C78" s="408" t="s">
        <v>379</v>
      </c>
      <c r="D78" s="409" t="s">
        <v>465</v>
      </c>
      <c r="E78" s="408" t="s">
        <v>773</v>
      </c>
      <c r="F78" s="409" t="s">
        <v>774</v>
      </c>
      <c r="G78" s="408" t="s">
        <v>617</v>
      </c>
      <c r="H78" s="408" t="s">
        <v>618</v>
      </c>
      <c r="I78" s="410">
        <v>8601</v>
      </c>
      <c r="J78" s="410">
        <v>1</v>
      </c>
      <c r="K78" s="411">
        <v>8601</v>
      </c>
    </row>
    <row r="79" spans="1:11" ht="14.4" customHeight="1" x14ac:dyDescent="0.3">
      <c r="A79" s="406" t="s">
        <v>372</v>
      </c>
      <c r="B79" s="407" t="s">
        <v>373</v>
      </c>
      <c r="C79" s="408" t="s">
        <v>379</v>
      </c>
      <c r="D79" s="409" t="s">
        <v>465</v>
      </c>
      <c r="E79" s="408" t="s">
        <v>773</v>
      </c>
      <c r="F79" s="409" t="s">
        <v>774</v>
      </c>
      <c r="G79" s="408" t="s">
        <v>619</v>
      </c>
      <c r="H79" s="408" t="s">
        <v>620</v>
      </c>
      <c r="I79" s="410">
        <v>938.96</v>
      </c>
      <c r="J79" s="410">
        <v>12</v>
      </c>
      <c r="K79" s="411">
        <v>11267.52</v>
      </c>
    </row>
    <row r="80" spans="1:11" ht="14.4" customHeight="1" x14ac:dyDescent="0.3">
      <c r="A80" s="406" t="s">
        <v>372</v>
      </c>
      <c r="B80" s="407" t="s">
        <v>373</v>
      </c>
      <c r="C80" s="408" t="s">
        <v>379</v>
      </c>
      <c r="D80" s="409" t="s">
        <v>465</v>
      </c>
      <c r="E80" s="408" t="s">
        <v>773</v>
      </c>
      <c r="F80" s="409" t="s">
        <v>774</v>
      </c>
      <c r="G80" s="408" t="s">
        <v>621</v>
      </c>
      <c r="H80" s="408" t="s">
        <v>622</v>
      </c>
      <c r="I80" s="410">
        <v>6047.9449999999997</v>
      </c>
      <c r="J80" s="410">
        <v>2</v>
      </c>
      <c r="K80" s="411">
        <v>12095.89</v>
      </c>
    </row>
    <row r="81" spans="1:11" ht="14.4" customHeight="1" x14ac:dyDescent="0.3">
      <c r="A81" s="406" t="s">
        <v>372</v>
      </c>
      <c r="B81" s="407" t="s">
        <v>373</v>
      </c>
      <c r="C81" s="408" t="s">
        <v>379</v>
      </c>
      <c r="D81" s="409" t="s">
        <v>465</v>
      </c>
      <c r="E81" s="408" t="s">
        <v>773</v>
      </c>
      <c r="F81" s="409" t="s">
        <v>774</v>
      </c>
      <c r="G81" s="408" t="s">
        <v>623</v>
      </c>
      <c r="H81" s="408" t="s">
        <v>624</v>
      </c>
      <c r="I81" s="410">
        <v>7296</v>
      </c>
      <c r="J81" s="410">
        <v>1</v>
      </c>
      <c r="K81" s="411">
        <v>7296</v>
      </c>
    </row>
    <row r="82" spans="1:11" ht="14.4" customHeight="1" x14ac:dyDescent="0.3">
      <c r="A82" s="406" t="s">
        <v>372</v>
      </c>
      <c r="B82" s="407" t="s">
        <v>373</v>
      </c>
      <c r="C82" s="408" t="s">
        <v>379</v>
      </c>
      <c r="D82" s="409" t="s">
        <v>465</v>
      </c>
      <c r="E82" s="408" t="s">
        <v>773</v>
      </c>
      <c r="F82" s="409" t="s">
        <v>774</v>
      </c>
      <c r="G82" s="408" t="s">
        <v>625</v>
      </c>
      <c r="H82" s="408" t="s">
        <v>626</v>
      </c>
      <c r="I82" s="410">
        <v>17446</v>
      </c>
      <c r="J82" s="410">
        <v>1</v>
      </c>
      <c r="K82" s="411">
        <v>17446</v>
      </c>
    </row>
    <row r="83" spans="1:11" ht="14.4" customHeight="1" x14ac:dyDescent="0.3">
      <c r="A83" s="406" t="s">
        <v>372</v>
      </c>
      <c r="B83" s="407" t="s">
        <v>373</v>
      </c>
      <c r="C83" s="408" t="s">
        <v>379</v>
      </c>
      <c r="D83" s="409" t="s">
        <v>465</v>
      </c>
      <c r="E83" s="408" t="s">
        <v>773</v>
      </c>
      <c r="F83" s="409" t="s">
        <v>774</v>
      </c>
      <c r="G83" s="408" t="s">
        <v>627</v>
      </c>
      <c r="H83" s="408" t="s">
        <v>628</v>
      </c>
      <c r="I83" s="410">
        <v>39676.099999999991</v>
      </c>
      <c r="J83" s="410">
        <v>7</v>
      </c>
      <c r="K83" s="411">
        <v>277732.69999999995</v>
      </c>
    </row>
    <row r="84" spans="1:11" ht="14.4" customHeight="1" x14ac:dyDescent="0.3">
      <c r="A84" s="406" t="s">
        <v>372</v>
      </c>
      <c r="B84" s="407" t="s">
        <v>373</v>
      </c>
      <c r="C84" s="408" t="s">
        <v>379</v>
      </c>
      <c r="D84" s="409" t="s">
        <v>465</v>
      </c>
      <c r="E84" s="408" t="s">
        <v>773</v>
      </c>
      <c r="F84" s="409" t="s">
        <v>774</v>
      </c>
      <c r="G84" s="408" t="s">
        <v>629</v>
      </c>
      <c r="H84" s="408" t="s">
        <v>630</v>
      </c>
      <c r="I84" s="410">
        <v>22589</v>
      </c>
      <c r="J84" s="410">
        <v>2</v>
      </c>
      <c r="K84" s="411">
        <v>45178</v>
      </c>
    </row>
    <row r="85" spans="1:11" ht="14.4" customHeight="1" x14ac:dyDescent="0.3">
      <c r="A85" s="406" t="s">
        <v>372</v>
      </c>
      <c r="B85" s="407" t="s">
        <v>373</v>
      </c>
      <c r="C85" s="408" t="s">
        <v>379</v>
      </c>
      <c r="D85" s="409" t="s">
        <v>465</v>
      </c>
      <c r="E85" s="408" t="s">
        <v>773</v>
      </c>
      <c r="F85" s="409" t="s">
        <v>774</v>
      </c>
      <c r="G85" s="408" t="s">
        <v>631</v>
      </c>
      <c r="H85" s="408" t="s">
        <v>632</v>
      </c>
      <c r="I85" s="410">
        <v>1420.54</v>
      </c>
      <c r="J85" s="410">
        <v>2</v>
      </c>
      <c r="K85" s="411">
        <v>2841.08</v>
      </c>
    </row>
    <row r="86" spans="1:11" ht="14.4" customHeight="1" x14ac:dyDescent="0.3">
      <c r="A86" s="406" t="s">
        <v>372</v>
      </c>
      <c r="B86" s="407" t="s">
        <v>373</v>
      </c>
      <c r="C86" s="408" t="s">
        <v>379</v>
      </c>
      <c r="D86" s="409" t="s">
        <v>465</v>
      </c>
      <c r="E86" s="408" t="s">
        <v>773</v>
      </c>
      <c r="F86" s="409" t="s">
        <v>774</v>
      </c>
      <c r="G86" s="408" t="s">
        <v>633</v>
      </c>
      <c r="H86" s="408" t="s">
        <v>634</v>
      </c>
      <c r="I86" s="410">
        <v>21175.17</v>
      </c>
      <c r="J86" s="410">
        <v>1</v>
      </c>
      <c r="K86" s="411">
        <v>21175.17</v>
      </c>
    </row>
    <row r="87" spans="1:11" ht="14.4" customHeight="1" x14ac:dyDescent="0.3">
      <c r="A87" s="406" t="s">
        <v>372</v>
      </c>
      <c r="B87" s="407" t="s">
        <v>373</v>
      </c>
      <c r="C87" s="408" t="s">
        <v>379</v>
      </c>
      <c r="D87" s="409" t="s">
        <v>465</v>
      </c>
      <c r="E87" s="408" t="s">
        <v>773</v>
      </c>
      <c r="F87" s="409" t="s">
        <v>774</v>
      </c>
      <c r="G87" s="408" t="s">
        <v>635</v>
      </c>
      <c r="H87" s="408" t="s">
        <v>636</v>
      </c>
      <c r="I87" s="410">
        <v>2510.75</v>
      </c>
      <c r="J87" s="410">
        <v>5</v>
      </c>
      <c r="K87" s="411">
        <v>12463</v>
      </c>
    </row>
    <row r="88" spans="1:11" ht="14.4" customHeight="1" x14ac:dyDescent="0.3">
      <c r="A88" s="406" t="s">
        <v>372</v>
      </c>
      <c r="B88" s="407" t="s">
        <v>373</v>
      </c>
      <c r="C88" s="408" t="s">
        <v>379</v>
      </c>
      <c r="D88" s="409" t="s">
        <v>465</v>
      </c>
      <c r="E88" s="408" t="s">
        <v>773</v>
      </c>
      <c r="F88" s="409" t="s">
        <v>774</v>
      </c>
      <c r="G88" s="408" t="s">
        <v>637</v>
      </c>
      <c r="H88" s="408" t="s">
        <v>638</v>
      </c>
      <c r="I88" s="410">
        <v>1674.1950000000002</v>
      </c>
      <c r="J88" s="410">
        <v>3</v>
      </c>
      <c r="K88" s="411">
        <v>5158.34</v>
      </c>
    </row>
    <row r="89" spans="1:11" ht="14.4" customHeight="1" x14ac:dyDescent="0.3">
      <c r="A89" s="406" t="s">
        <v>372</v>
      </c>
      <c r="B89" s="407" t="s">
        <v>373</v>
      </c>
      <c r="C89" s="408" t="s">
        <v>379</v>
      </c>
      <c r="D89" s="409" t="s">
        <v>465</v>
      </c>
      <c r="E89" s="408" t="s">
        <v>773</v>
      </c>
      <c r="F89" s="409" t="s">
        <v>774</v>
      </c>
      <c r="G89" s="408" t="s">
        <v>639</v>
      </c>
      <c r="H89" s="408" t="s">
        <v>640</v>
      </c>
      <c r="I89" s="410">
        <v>9581.4</v>
      </c>
      <c r="J89" s="410">
        <v>2</v>
      </c>
      <c r="K89" s="411">
        <v>19162.8</v>
      </c>
    </row>
    <row r="90" spans="1:11" ht="14.4" customHeight="1" x14ac:dyDescent="0.3">
      <c r="A90" s="406" t="s">
        <v>372</v>
      </c>
      <c r="B90" s="407" t="s">
        <v>373</v>
      </c>
      <c r="C90" s="408" t="s">
        <v>379</v>
      </c>
      <c r="D90" s="409" t="s">
        <v>465</v>
      </c>
      <c r="E90" s="408" t="s">
        <v>773</v>
      </c>
      <c r="F90" s="409" t="s">
        <v>774</v>
      </c>
      <c r="G90" s="408" t="s">
        <v>641</v>
      </c>
      <c r="H90" s="408" t="s">
        <v>642</v>
      </c>
      <c r="I90" s="410">
        <v>7563</v>
      </c>
      <c r="J90" s="410">
        <v>1</v>
      </c>
      <c r="K90" s="411">
        <v>7563</v>
      </c>
    </row>
    <row r="91" spans="1:11" ht="14.4" customHeight="1" x14ac:dyDescent="0.3">
      <c r="A91" s="406" t="s">
        <v>372</v>
      </c>
      <c r="B91" s="407" t="s">
        <v>373</v>
      </c>
      <c r="C91" s="408" t="s">
        <v>379</v>
      </c>
      <c r="D91" s="409" t="s">
        <v>465</v>
      </c>
      <c r="E91" s="408" t="s">
        <v>773</v>
      </c>
      <c r="F91" s="409" t="s">
        <v>774</v>
      </c>
      <c r="G91" s="408" t="s">
        <v>643</v>
      </c>
      <c r="H91" s="408" t="s">
        <v>644</v>
      </c>
      <c r="I91" s="410">
        <v>2639.8</v>
      </c>
      <c r="J91" s="410">
        <v>1</v>
      </c>
      <c r="K91" s="411">
        <v>2639.8</v>
      </c>
    </row>
    <row r="92" spans="1:11" ht="14.4" customHeight="1" x14ac:dyDescent="0.3">
      <c r="A92" s="406" t="s">
        <v>372</v>
      </c>
      <c r="B92" s="407" t="s">
        <v>373</v>
      </c>
      <c r="C92" s="408" t="s">
        <v>379</v>
      </c>
      <c r="D92" s="409" t="s">
        <v>465</v>
      </c>
      <c r="E92" s="408" t="s">
        <v>773</v>
      </c>
      <c r="F92" s="409" t="s">
        <v>774</v>
      </c>
      <c r="G92" s="408" t="s">
        <v>645</v>
      </c>
      <c r="H92" s="408" t="s">
        <v>646</v>
      </c>
      <c r="I92" s="410">
        <v>4140.3150000000005</v>
      </c>
      <c r="J92" s="410">
        <v>3</v>
      </c>
      <c r="K92" s="411">
        <v>12150.96</v>
      </c>
    </row>
    <row r="93" spans="1:11" ht="14.4" customHeight="1" x14ac:dyDescent="0.3">
      <c r="A93" s="406" t="s">
        <v>372</v>
      </c>
      <c r="B93" s="407" t="s">
        <v>373</v>
      </c>
      <c r="C93" s="408" t="s">
        <v>379</v>
      </c>
      <c r="D93" s="409" t="s">
        <v>465</v>
      </c>
      <c r="E93" s="408" t="s">
        <v>773</v>
      </c>
      <c r="F93" s="409" t="s">
        <v>774</v>
      </c>
      <c r="G93" s="408" t="s">
        <v>647</v>
      </c>
      <c r="H93" s="408" t="s">
        <v>648</v>
      </c>
      <c r="I93" s="410">
        <v>3981</v>
      </c>
      <c r="J93" s="410">
        <v>1</v>
      </c>
      <c r="K93" s="411">
        <v>3981</v>
      </c>
    </row>
    <row r="94" spans="1:11" ht="14.4" customHeight="1" x14ac:dyDescent="0.3">
      <c r="A94" s="406" t="s">
        <v>372</v>
      </c>
      <c r="B94" s="407" t="s">
        <v>373</v>
      </c>
      <c r="C94" s="408" t="s">
        <v>379</v>
      </c>
      <c r="D94" s="409" t="s">
        <v>465</v>
      </c>
      <c r="E94" s="408" t="s">
        <v>773</v>
      </c>
      <c r="F94" s="409" t="s">
        <v>774</v>
      </c>
      <c r="G94" s="408" t="s">
        <v>649</v>
      </c>
      <c r="H94" s="408" t="s">
        <v>650</v>
      </c>
      <c r="I94" s="410">
        <v>20.04</v>
      </c>
      <c r="J94" s="410">
        <v>100</v>
      </c>
      <c r="K94" s="411">
        <v>2004</v>
      </c>
    </row>
    <row r="95" spans="1:11" ht="14.4" customHeight="1" x14ac:dyDescent="0.3">
      <c r="A95" s="406" t="s">
        <v>372</v>
      </c>
      <c r="B95" s="407" t="s">
        <v>373</v>
      </c>
      <c r="C95" s="408" t="s">
        <v>379</v>
      </c>
      <c r="D95" s="409" t="s">
        <v>465</v>
      </c>
      <c r="E95" s="408" t="s">
        <v>773</v>
      </c>
      <c r="F95" s="409" t="s">
        <v>774</v>
      </c>
      <c r="G95" s="408" t="s">
        <v>651</v>
      </c>
      <c r="H95" s="408" t="s">
        <v>652</v>
      </c>
      <c r="I95" s="410">
        <v>1199</v>
      </c>
      <c r="J95" s="410">
        <v>1</v>
      </c>
      <c r="K95" s="411">
        <v>1199</v>
      </c>
    </row>
    <row r="96" spans="1:11" ht="14.4" customHeight="1" x14ac:dyDescent="0.3">
      <c r="A96" s="406" t="s">
        <v>372</v>
      </c>
      <c r="B96" s="407" t="s">
        <v>373</v>
      </c>
      <c r="C96" s="408" t="s">
        <v>379</v>
      </c>
      <c r="D96" s="409" t="s">
        <v>465</v>
      </c>
      <c r="E96" s="408" t="s">
        <v>773</v>
      </c>
      <c r="F96" s="409" t="s">
        <v>774</v>
      </c>
      <c r="G96" s="408" t="s">
        <v>653</v>
      </c>
      <c r="H96" s="408" t="s">
        <v>654</v>
      </c>
      <c r="I96" s="410">
        <v>9862</v>
      </c>
      <c r="J96" s="410">
        <v>1</v>
      </c>
      <c r="K96" s="411">
        <v>9862</v>
      </c>
    </row>
    <row r="97" spans="1:11" ht="14.4" customHeight="1" x14ac:dyDescent="0.3">
      <c r="A97" s="406" t="s">
        <v>372</v>
      </c>
      <c r="B97" s="407" t="s">
        <v>373</v>
      </c>
      <c r="C97" s="408" t="s">
        <v>379</v>
      </c>
      <c r="D97" s="409" t="s">
        <v>465</v>
      </c>
      <c r="E97" s="408" t="s">
        <v>773</v>
      </c>
      <c r="F97" s="409" t="s">
        <v>774</v>
      </c>
      <c r="G97" s="408" t="s">
        <v>655</v>
      </c>
      <c r="H97" s="408" t="s">
        <v>656</v>
      </c>
      <c r="I97" s="410">
        <v>20083.599999999999</v>
      </c>
      <c r="J97" s="410">
        <v>1</v>
      </c>
      <c r="K97" s="411">
        <v>20083.599999999999</v>
      </c>
    </row>
    <row r="98" spans="1:11" ht="14.4" customHeight="1" x14ac:dyDescent="0.3">
      <c r="A98" s="406" t="s">
        <v>372</v>
      </c>
      <c r="B98" s="407" t="s">
        <v>373</v>
      </c>
      <c r="C98" s="408" t="s">
        <v>379</v>
      </c>
      <c r="D98" s="409" t="s">
        <v>465</v>
      </c>
      <c r="E98" s="408" t="s">
        <v>773</v>
      </c>
      <c r="F98" s="409" t="s">
        <v>774</v>
      </c>
      <c r="G98" s="408" t="s">
        <v>657</v>
      </c>
      <c r="H98" s="408" t="s">
        <v>658</v>
      </c>
      <c r="I98" s="410">
        <v>17553</v>
      </c>
      <c r="J98" s="410">
        <v>1</v>
      </c>
      <c r="K98" s="411">
        <v>17553</v>
      </c>
    </row>
    <row r="99" spans="1:11" ht="14.4" customHeight="1" x14ac:dyDescent="0.3">
      <c r="A99" s="406" t="s">
        <v>372</v>
      </c>
      <c r="B99" s="407" t="s">
        <v>373</v>
      </c>
      <c r="C99" s="408" t="s">
        <v>379</v>
      </c>
      <c r="D99" s="409" t="s">
        <v>465</v>
      </c>
      <c r="E99" s="408" t="s">
        <v>773</v>
      </c>
      <c r="F99" s="409" t="s">
        <v>774</v>
      </c>
      <c r="G99" s="408" t="s">
        <v>659</v>
      </c>
      <c r="H99" s="408" t="s">
        <v>660</v>
      </c>
      <c r="I99" s="410">
        <v>381.15</v>
      </c>
      <c r="J99" s="410">
        <v>2</v>
      </c>
      <c r="K99" s="411">
        <v>762.3</v>
      </c>
    </row>
    <row r="100" spans="1:11" ht="14.4" customHeight="1" x14ac:dyDescent="0.3">
      <c r="A100" s="406" t="s">
        <v>372</v>
      </c>
      <c r="B100" s="407" t="s">
        <v>373</v>
      </c>
      <c r="C100" s="408" t="s">
        <v>379</v>
      </c>
      <c r="D100" s="409" t="s">
        <v>465</v>
      </c>
      <c r="E100" s="408" t="s">
        <v>773</v>
      </c>
      <c r="F100" s="409" t="s">
        <v>774</v>
      </c>
      <c r="G100" s="408" t="s">
        <v>661</v>
      </c>
      <c r="H100" s="408" t="s">
        <v>662</v>
      </c>
      <c r="I100" s="410">
        <v>359.37</v>
      </c>
      <c r="J100" s="410">
        <v>2</v>
      </c>
      <c r="K100" s="411">
        <v>718.74</v>
      </c>
    </row>
    <row r="101" spans="1:11" ht="14.4" customHeight="1" x14ac:dyDescent="0.3">
      <c r="A101" s="406" t="s">
        <v>372</v>
      </c>
      <c r="B101" s="407" t="s">
        <v>373</v>
      </c>
      <c r="C101" s="408" t="s">
        <v>379</v>
      </c>
      <c r="D101" s="409" t="s">
        <v>465</v>
      </c>
      <c r="E101" s="408" t="s">
        <v>773</v>
      </c>
      <c r="F101" s="409" t="s">
        <v>774</v>
      </c>
      <c r="G101" s="408" t="s">
        <v>663</v>
      </c>
      <c r="H101" s="408" t="s">
        <v>664</v>
      </c>
      <c r="I101" s="410">
        <v>4314.01</v>
      </c>
      <c r="J101" s="410">
        <v>2</v>
      </c>
      <c r="K101" s="411">
        <v>8628.02</v>
      </c>
    </row>
    <row r="102" spans="1:11" ht="14.4" customHeight="1" x14ac:dyDescent="0.3">
      <c r="A102" s="406" t="s">
        <v>372</v>
      </c>
      <c r="B102" s="407" t="s">
        <v>373</v>
      </c>
      <c r="C102" s="408" t="s">
        <v>379</v>
      </c>
      <c r="D102" s="409" t="s">
        <v>465</v>
      </c>
      <c r="E102" s="408" t="s">
        <v>773</v>
      </c>
      <c r="F102" s="409" t="s">
        <v>774</v>
      </c>
      <c r="G102" s="408" t="s">
        <v>665</v>
      </c>
      <c r="H102" s="408" t="s">
        <v>666</v>
      </c>
      <c r="I102" s="410">
        <v>39591</v>
      </c>
      <c r="J102" s="410">
        <v>1</v>
      </c>
      <c r="K102" s="411">
        <v>39591</v>
      </c>
    </row>
    <row r="103" spans="1:11" ht="14.4" customHeight="1" x14ac:dyDescent="0.3">
      <c r="A103" s="406" t="s">
        <v>372</v>
      </c>
      <c r="B103" s="407" t="s">
        <v>373</v>
      </c>
      <c r="C103" s="408" t="s">
        <v>379</v>
      </c>
      <c r="D103" s="409" t="s">
        <v>465</v>
      </c>
      <c r="E103" s="408" t="s">
        <v>773</v>
      </c>
      <c r="F103" s="409" t="s">
        <v>774</v>
      </c>
      <c r="G103" s="408" t="s">
        <v>667</v>
      </c>
      <c r="H103" s="408" t="s">
        <v>668</v>
      </c>
      <c r="I103" s="410">
        <v>4571.0774999999994</v>
      </c>
      <c r="J103" s="410">
        <v>4</v>
      </c>
      <c r="K103" s="411">
        <v>18284.309999999998</v>
      </c>
    </row>
    <row r="104" spans="1:11" ht="14.4" customHeight="1" x14ac:dyDescent="0.3">
      <c r="A104" s="406" t="s">
        <v>372</v>
      </c>
      <c r="B104" s="407" t="s">
        <v>373</v>
      </c>
      <c r="C104" s="408" t="s">
        <v>379</v>
      </c>
      <c r="D104" s="409" t="s">
        <v>465</v>
      </c>
      <c r="E104" s="408" t="s">
        <v>773</v>
      </c>
      <c r="F104" s="409" t="s">
        <v>774</v>
      </c>
      <c r="G104" s="408" t="s">
        <v>669</v>
      </c>
      <c r="H104" s="408" t="s">
        <v>670</v>
      </c>
      <c r="I104" s="410">
        <v>15918.76</v>
      </c>
      <c r="J104" s="410">
        <v>1</v>
      </c>
      <c r="K104" s="411">
        <v>15918.76</v>
      </c>
    </row>
    <row r="105" spans="1:11" ht="14.4" customHeight="1" x14ac:dyDescent="0.3">
      <c r="A105" s="406" t="s">
        <v>372</v>
      </c>
      <c r="B105" s="407" t="s">
        <v>373</v>
      </c>
      <c r="C105" s="408" t="s">
        <v>379</v>
      </c>
      <c r="D105" s="409" t="s">
        <v>465</v>
      </c>
      <c r="E105" s="408" t="s">
        <v>773</v>
      </c>
      <c r="F105" s="409" t="s">
        <v>774</v>
      </c>
      <c r="G105" s="408" t="s">
        <v>671</v>
      </c>
      <c r="H105" s="408" t="s">
        <v>672</v>
      </c>
      <c r="I105" s="410">
        <v>41417.293333333335</v>
      </c>
      <c r="J105" s="410">
        <v>3</v>
      </c>
      <c r="K105" s="411">
        <v>124251.88</v>
      </c>
    </row>
    <row r="106" spans="1:11" ht="14.4" customHeight="1" x14ac:dyDescent="0.3">
      <c r="A106" s="406" t="s">
        <v>372</v>
      </c>
      <c r="B106" s="407" t="s">
        <v>373</v>
      </c>
      <c r="C106" s="408" t="s">
        <v>379</v>
      </c>
      <c r="D106" s="409" t="s">
        <v>465</v>
      </c>
      <c r="E106" s="408" t="s">
        <v>773</v>
      </c>
      <c r="F106" s="409" t="s">
        <v>774</v>
      </c>
      <c r="G106" s="408" t="s">
        <v>673</v>
      </c>
      <c r="H106" s="408" t="s">
        <v>674</v>
      </c>
      <c r="I106" s="410">
        <v>1337.05</v>
      </c>
      <c r="J106" s="410">
        <v>1</v>
      </c>
      <c r="K106" s="411">
        <v>1337.05</v>
      </c>
    </row>
    <row r="107" spans="1:11" ht="14.4" customHeight="1" x14ac:dyDescent="0.3">
      <c r="A107" s="406" t="s">
        <v>372</v>
      </c>
      <c r="B107" s="407" t="s">
        <v>373</v>
      </c>
      <c r="C107" s="408" t="s">
        <v>379</v>
      </c>
      <c r="D107" s="409" t="s">
        <v>465</v>
      </c>
      <c r="E107" s="408" t="s">
        <v>773</v>
      </c>
      <c r="F107" s="409" t="s">
        <v>774</v>
      </c>
      <c r="G107" s="408" t="s">
        <v>675</v>
      </c>
      <c r="H107" s="408" t="s">
        <v>676</v>
      </c>
      <c r="I107" s="410">
        <v>12132.7</v>
      </c>
      <c r="J107" s="410">
        <v>1</v>
      </c>
      <c r="K107" s="411">
        <v>12132.7</v>
      </c>
    </row>
    <row r="108" spans="1:11" ht="14.4" customHeight="1" x14ac:dyDescent="0.3">
      <c r="A108" s="406" t="s">
        <v>372</v>
      </c>
      <c r="B108" s="407" t="s">
        <v>373</v>
      </c>
      <c r="C108" s="408" t="s">
        <v>379</v>
      </c>
      <c r="D108" s="409" t="s">
        <v>465</v>
      </c>
      <c r="E108" s="408" t="s">
        <v>773</v>
      </c>
      <c r="F108" s="409" t="s">
        <v>774</v>
      </c>
      <c r="G108" s="408" t="s">
        <v>677</v>
      </c>
      <c r="H108" s="408" t="s">
        <v>678</v>
      </c>
      <c r="I108" s="410">
        <v>11132</v>
      </c>
      <c r="J108" s="410">
        <v>1</v>
      </c>
      <c r="K108" s="411">
        <v>11132</v>
      </c>
    </row>
    <row r="109" spans="1:11" ht="14.4" customHeight="1" x14ac:dyDescent="0.3">
      <c r="A109" s="406" t="s">
        <v>372</v>
      </c>
      <c r="B109" s="407" t="s">
        <v>373</v>
      </c>
      <c r="C109" s="408" t="s">
        <v>379</v>
      </c>
      <c r="D109" s="409" t="s">
        <v>465</v>
      </c>
      <c r="E109" s="408" t="s">
        <v>773</v>
      </c>
      <c r="F109" s="409" t="s">
        <v>774</v>
      </c>
      <c r="G109" s="408" t="s">
        <v>679</v>
      </c>
      <c r="H109" s="408" t="s">
        <v>680</v>
      </c>
      <c r="I109" s="410">
        <v>20449</v>
      </c>
      <c r="J109" s="410">
        <v>1</v>
      </c>
      <c r="K109" s="411">
        <v>20449</v>
      </c>
    </row>
    <row r="110" spans="1:11" ht="14.4" customHeight="1" x14ac:dyDescent="0.3">
      <c r="A110" s="406" t="s">
        <v>372</v>
      </c>
      <c r="B110" s="407" t="s">
        <v>373</v>
      </c>
      <c r="C110" s="408" t="s">
        <v>379</v>
      </c>
      <c r="D110" s="409" t="s">
        <v>465</v>
      </c>
      <c r="E110" s="408" t="s">
        <v>773</v>
      </c>
      <c r="F110" s="409" t="s">
        <v>774</v>
      </c>
      <c r="G110" s="408" t="s">
        <v>681</v>
      </c>
      <c r="H110" s="408" t="s">
        <v>682</v>
      </c>
      <c r="I110" s="410">
        <v>48400</v>
      </c>
      <c r="J110" s="410">
        <v>3</v>
      </c>
      <c r="K110" s="411">
        <v>145200</v>
      </c>
    </row>
    <row r="111" spans="1:11" ht="14.4" customHeight="1" x14ac:dyDescent="0.3">
      <c r="A111" s="406" t="s">
        <v>372</v>
      </c>
      <c r="B111" s="407" t="s">
        <v>373</v>
      </c>
      <c r="C111" s="408" t="s">
        <v>379</v>
      </c>
      <c r="D111" s="409" t="s">
        <v>465</v>
      </c>
      <c r="E111" s="408" t="s">
        <v>773</v>
      </c>
      <c r="F111" s="409" t="s">
        <v>774</v>
      </c>
      <c r="G111" s="408" t="s">
        <v>683</v>
      </c>
      <c r="H111" s="408" t="s">
        <v>684</v>
      </c>
      <c r="I111" s="410">
        <v>12824</v>
      </c>
      <c r="J111" s="410">
        <v>1</v>
      </c>
      <c r="K111" s="411">
        <v>12824</v>
      </c>
    </row>
    <row r="112" spans="1:11" ht="14.4" customHeight="1" x14ac:dyDescent="0.3">
      <c r="A112" s="406" t="s">
        <v>372</v>
      </c>
      <c r="B112" s="407" t="s">
        <v>373</v>
      </c>
      <c r="C112" s="408" t="s">
        <v>379</v>
      </c>
      <c r="D112" s="409" t="s">
        <v>465</v>
      </c>
      <c r="E112" s="408" t="s">
        <v>773</v>
      </c>
      <c r="F112" s="409" t="s">
        <v>774</v>
      </c>
      <c r="G112" s="408" t="s">
        <v>685</v>
      </c>
      <c r="H112" s="408" t="s">
        <v>686</v>
      </c>
      <c r="I112" s="410">
        <v>3981.01</v>
      </c>
      <c r="J112" s="410">
        <v>2</v>
      </c>
      <c r="K112" s="411">
        <v>7962.02</v>
      </c>
    </row>
    <row r="113" spans="1:11" ht="14.4" customHeight="1" x14ac:dyDescent="0.3">
      <c r="A113" s="406" t="s">
        <v>372</v>
      </c>
      <c r="B113" s="407" t="s">
        <v>373</v>
      </c>
      <c r="C113" s="408" t="s">
        <v>379</v>
      </c>
      <c r="D113" s="409" t="s">
        <v>465</v>
      </c>
      <c r="E113" s="408" t="s">
        <v>773</v>
      </c>
      <c r="F113" s="409" t="s">
        <v>774</v>
      </c>
      <c r="G113" s="408" t="s">
        <v>687</v>
      </c>
      <c r="H113" s="408" t="s">
        <v>688</v>
      </c>
      <c r="I113" s="410">
        <v>331.5</v>
      </c>
      <c r="J113" s="410">
        <v>2</v>
      </c>
      <c r="K113" s="411">
        <v>663</v>
      </c>
    </row>
    <row r="114" spans="1:11" ht="14.4" customHeight="1" x14ac:dyDescent="0.3">
      <c r="A114" s="406" t="s">
        <v>372</v>
      </c>
      <c r="B114" s="407" t="s">
        <v>373</v>
      </c>
      <c r="C114" s="408" t="s">
        <v>379</v>
      </c>
      <c r="D114" s="409" t="s">
        <v>465</v>
      </c>
      <c r="E114" s="408" t="s">
        <v>773</v>
      </c>
      <c r="F114" s="409" t="s">
        <v>774</v>
      </c>
      <c r="G114" s="408" t="s">
        <v>689</v>
      </c>
      <c r="H114" s="408" t="s">
        <v>690</v>
      </c>
      <c r="I114" s="410">
        <v>14488.97</v>
      </c>
      <c r="J114" s="410">
        <v>1</v>
      </c>
      <c r="K114" s="411">
        <v>14488.97</v>
      </c>
    </row>
    <row r="115" spans="1:11" ht="14.4" customHeight="1" x14ac:dyDescent="0.3">
      <c r="A115" s="406" t="s">
        <v>372</v>
      </c>
      <c r="B115" s="407" t="s">
        <v>373</v>
      </c>
      <c r="C115" s="408" t="s">
        <v>379</v>
      </c>
      <c r="D115" s="409" t="s">
        <v>465</v>
      </c>
      <c r="E115" s="408" t="s">
        <v>773</v>
      </c>
      <c r="F115" s="409" t="s">
        <v>774</v>
      </c>
      <c r="G115" s="408" t="s">
        <v>691</v>
      </c>
      <c r="H115" s="408" t="s">
        <v>692</v>
      </c>
      <c r="I115" s="410">
        <v>9764.99</v>
      </c>
      <c r="J115" s="410">
        <v>1</v>
      </c>
      <c r="K115" s="411">
        <v>9764.99</v>
      </c>
    </row>
    <row r="116" spans="1:11" ht="14.4" customHeight="1" x14ac:dyDescent="0.3">
      <c r="A116" s="406" t="s">
        <v>372</v>
      </c>
      <c r="B116" s="407" t="s">
        <v>373</v>
      </c>
      <c r="C116" s="408" t="s">
        <v>379</v>
      </c>
      <c r="D116" s="409" t="s">
        <v>465</v>
      </c>
      <c r="E116" s="408" t="s">
        <v>773</v>
      </c>
      <c r="F116" s="409" t="s">
        <v>774</v>
      </c>
      <c r="G116" s="408" t="s">
        <v>693</v>
      </c>
      <c r="H116" s="408" t="s">
        <v>694</v>
      </c>
      <c r="I116" s="410">
        <v>6655</v>
      </c>
      <c r="J116" s="410">
        <v>1</v>
      </c>
      <c r="K116" s="411">
        <v>6655</v>
      </c>
    </row>
    <row r="117" spans="1:11" ht="14.4" customHeight="1" x14ac:dyDescent="0.3">
      <c r="A117" s="406" t="s">
        <v>372</v>
      </c>
      <c r="B117" s="407" t="s">
        <v>373</v>
      </c>
      <c r="C117" s="408" t="s">
        <v>379</v>
      </c>
      <c r="D117" s="409" t="s">
        <v>465</v>
      </c>
      <c r="E117" s="408" t="s">
        <v>773</v>
      </c>
      <c r="F117" s="409" t="s">
        <v>774</v>
      </c>
      <c r="G117" s="408" t="s">
        <v>695</v>
      </c>
      <c r="H117" s="408" t="s">
        <v>696</v>
      </c>
      <c r="I117" s="410">
        <v>4790.28</v>
      </c>
      <c r="J117" s="410">
        <v>1</v>
      </c>
      <c r="K117" s="411">
        <v>4790.28</v>
      </c>
    </row>
    <row r="118" spans="1:11" ht="14.4" customHeight="1" x14ac:dyDescent="0.3">
      <c r="A118" s="406" t="s">
        <v>372</v>
      </c>
      <c r="B118" s="407" t="s">
        <v>373</v>
      </c>
      <c r="C118" s="408" t="s">
        <v>379</v>
      </c>
      <c r="D118" s="409" t="s">
        <v>465</v>
      </c>
      <c r="E118" s="408" t="s">
        <v>773</v>
      </c>
      <c r="F118" s="409" t="s">
        <v>774</v>
      </c>
      <c r="G118" s="408" t="s">
        <v>697</v>
      </c>
      <c r="H118" s="408" t="s">
        <v>698</v>
      </c>
      <c r="I118" s="410">
        <v>4314.0550000000003</v>
      </c>
      <c r="J118" s="410">
        <v>2</v>
      </c>
      <c r="K118" s="411">
        <v>8628.11</v>
      </c>
    </row>
    <row r="119" spans="1:11" ht="14.4" customHeight="1" x14ac:dyDescent="0.3">
      <c r="A119" s="406" t="s">
        <v>372</v>
      </c>
      <c r="B119" s="407" t="s">
        <v>373</v>
      </c>
      <c r="C119" s="408" t="s">
        <v>379</v>
      </c>
      <c r="D119" s="409" t="s">
        <v>465</v>
      </c>
      <c r="E119" s="408" t="s">
        <v>773</v>
      </c>
      <c r="F119" s="409" t="s">
        <v>774</v>
      </c>
      <c r="G119" s="408" t="s">
        <v>699</v>
      </c>
      <c r="H119" s="408" t="s">
        <v>700</v>
      </c>
      <c r="I119" s="410">
        <v>1491.22</v>
      </c>
      <c r="J119" s="410">
        <v>1</v>
      </c>
      <c r="K119" s="411">
        <v>1491.22</v>
      </c>
    </row>
    <row r="120" spans="1:11" ht="14.4" customHeight="1" x14ac:dyDescent="0.3">
      <c r="A120" s="406" t="s">
        <v>372</v>
      </c>
      <c r="B120" s="407" t="s">
        <v>373</v>
      </c>
      <c r="C120" s="408" t="s">
        <v>379</v>
      </c>
      <c r="D120" s="409" t="s">
        <v>465</v>
      </c>
      <c r="E120" s="408" t="s">
        <v>773</v>
      </c>
      <c r="F120" s="409" t="s">
        <v>774</v>
      </c>
      <c r="G120" s="408" t="s">
        <v>701</v>
      </c>
      <c r="H120" s="408" t="s">
        <v>702</v>
      </c>
      <c r="I120" s="410">
        <v>204.48</v>
      </c>
      <c r="J120" s="410">
        <v>1</v>
      </c>
      <c r="K120" s="411">
        <v>204.48</v>
      </c>
    </row>
    <row r="121" spans="1:11" ht="14.4" customHeight="1" x14ac:dyDescent="0.3">
      <c r="A121" s="406" t="s">
        <v>372</v>
      </c>
      <c r="B121" s="407" t="s">
        <v>373</v>
      </c>
      <c r="C121" s="408" t="s">
        <v>379</v>
      </c>
      <c r="D121" s="409" t="s">
        <v>465</v>
      </c>
      <c r="E121" s="408" t="s">
        <v>773</v>
      </c>
      <c r="F121" s="409" t="s">
        <v>774</v>
      </c>
      <c r="G121" s="408" t="s">
        <v>703</v>
      </c>
      <c r="H121" s="408" t="s">
        <v>704</v>
      </c>
      <c r="I121" s="410">
        <v>57808</v>
      </c>
      <c r="J121" s="410">
        <v>1</v>
      </c>
      <c r="K121" s="411">
        <v>57808</v>
      </c>
    </row>
    <row r="122" spans="1:11" ht="14.4" customHeight="1" x14ac:dyDescent="0.3">
      <c r="A122" s="406" t="s">
        <v>372</v>
      </c>
      <c r="B122" s="407" t="s">
        <v>373</v>
      </c>
      <c r="C122" s="408" t="s">
        <v>379</v>
      </c>
      <c r="D122" s="409" t="s">
        <v>465</v>
      </c>
      <c r="E122" s="408" t="s">
        <v>773</v>
      </c>
      <c r="F122" s="409" t="s">
        <v>774</v>
      </c>
      <c r="G122" s="408" t="s">
        <v>705</v>
      </c>
      <c r="H122" s="408" t="s">
        <v>706</v>
      </c>
      <c r="I122" s="410">
        <v>1366.29</v>
      </c>
      <c r="J122" s="410">
        <v>1</v>
      </c>
      <c r="K122" s="411">
        <v>1366.29</v>
      </c>
    </row>
    <row r="123" spans="1:11" ht="14.4" customHeight="1" x14ac:dyDescent="0.3">
      <c r="A123" s="406" t="s">
        <v>372</v>
      </c>
      <c r="B123" s="407" t="s">
        <v>373</v>
      </c>
      <c r="C123" s="408" t="s">
        <v>379</v>
      </c>
      <c r="D123" s="409" t="s">
        <v>465</v>
      </c>
      <c r="E123" s="408" t="s">
        <v>773</v>
      </c>
      <c r="F123" s="409" t="s">
        <v>774</v>
      </c>
      <c r="G123" s="408" t="s">
        <v>707</v>
      </c>
      <c r="H123" s="408" t="s">
        <v>708</v>
      </c>
      <c r="I123" s="410">
        <v>7457.206666666666</v>
      </c>
      <c r="J123" s="410">
        <v>4</v>
      </c>
      <c r="K123" s="411">
        <v>29828.829999999998</v>
      </c>
    </row>
    <row r="124" spans="1:11" ht="14.4" customHeight="1" x14ac:dyDescent="0.3">
      <c r="A124" s="406" t="s">
        <v>372</v>
      </c>
      <c r="B124" s="407" t="s">
        <v>373</v>
      </c>
      <c r="C124" s="408" t="s">
        <v>379</v>
      </c>
      <c r="D124" s="409" t="s">
        <v>465</v>
      </c>
      <c r="E124" s="408" t="s">
        <v>773</v>
      </c>
      <c r="F124" s="409" t="s">
        <v>774</v>
      </c>
      <c r="G124" s="408" t="s">
        <v>709</v>
      </c>
      <c r="H124" s="408" t="s">
        <v>710</v>
      </c>
      <c r="I124" s="410">
        <v>3981</v>
      </c>
      <c r="J124" s="410">
        <v>1</v>
      </c>
      <c r="K124" s="411">
        <v>3981</v>
      </c>
    </row>
    <row r="125" spans="1:11" ht="14.4" customHeight="1" x14ac:dyDescent="0.3">
      <c r="A125" s="406" t="s">
        <v>372</v>
      </c>
      <c r="B125" s="407" t="s">
        <v>373</v>
      </c>
      <c r="C125" s="408" t="s">
        <v>379</v>
      </c>
      <c r="D125" s="409" t="s">
        <v>465</v>
      </c>
      <c r="E125" s="408" t="s">
        <v>773</v>
      </c>
      <c r="F125" s="409" t="s">
        <v>774</v>
      </c>
      <c r="G125" s="408" t="s">
        <v>711</v>
      </c>
      <c r="H125" s="408" t="s">
        <v>712</v>
      </c>
      <c r="I125" s="410">
        <v>16566.830000000002</v>
      </c>
      <c r="J125" s="410">
        <v>1</v>
      </c>
      <c r="K125" s="411">
        <v>16566.830000000002</v>
      </c>
    </row>
    <row r="126" spans="1:11" ht="14.4" customHeight="1" x14ac:dyDescent="0.3">
      <c r="A126" s="406" t="s">
        <v>372</v>
      </c>
      <c r="B126" s="407" t="s">
        <v>373</v>
      </c>
      <c r="C126" s="408" t="s">
        <v>379</v>
      </c>
      <c r="D126" s="409" t="s">
        <v>465</v>
      </c>
      <c r="E126" s="408" t="s">
        <v>773</v>
      </c>
      <c r="F126" s="409" t="s">
        <v>774</v>
      </c>
      <c r="G126" s="408" t="s">
        <v>713</v>
      </c>
      <c r="H126" s="408" t="s">
        <v>714</v>
      </c>
      <c r="I126" s="410">
        <v>9250.17</v>
      </c>
      <c r="J126" s="410">
        <v>1</v>
      </c>
      <c r="K126" s="411">
        <v>9250.17</v>
      </c>
    </row>
    <row r="127" spans="1:11" ht="14.4" customHeight="1" x14ac:dyDescent="0.3">
      <c r="A127" s="406" t="s">
        <v>372</v>
      </c>
      <c r="B127" s="407" t="s">
        <v>373</v>
      </c>
      <c r="C127" s="408" t="s">
        <v>379</v>
      </c>
      <c r="D127" s="409" t="s">
        <v>465</v>
      </c>
      <c r="E127" s="408" t="s">
        <v>773</v>
      </c>
      <c r="F127" s="409" t="s">
        <v>774</v>
      </c>
      <c r="G127" s="408" t="s">
        <v>715</v>
      </c>
      <c r="H127" s="408" t="s">
        <v>716</v>
      </c>
      <c r="I127" s="410">
        <v>13871.4</v>
      </c>
      <c r="J127" s="410">
        <v>1</v>
      </c>
      <c r="K127" s="411">
        <v>13871.4</v>
      </c>
    </row>
    <row r="128" spans="1:11" ht="14.4" customHeight="1" x14ac:dyDescent="0.3">
      <c r="A128" s="406" t="s">
        <v>372</v>
      </c>
      <c r="B128" s="407" t="s">
        <v>373</v>
      </c>
      <c r="C128" s="408" t="s">
        <v>379</v>
      </c>
      <c r="D128" s="409" t="s">
        <v>465</v>
      </c>
      <c r="E128" s="408" t="s">
        <v>773</v>
      </c>
      <c r="F128" s="409" t="s">
        <v>774</v>
      </c>
      <c r="G128" s="408" t="s">
        <v>717</v>
      </c>
      <c r="H128" s="408" t="s">
        <v>718</v>
      </c>
      <c r="I128" s="410">
        <v>23642.2</v>
      </c>
      <c r="J128" s="410">
        <v>1</v>
      </c>
      <c r="K128" s="411">
        <v>23642.2</v>
      </c>
    </row>
    <row r="129" spans="1:11" ht="14.4" customHeight="1" x14ac:dyDescent="0.3">
      <c r="A129" s="406" t="s">
        <v>372</v>
      </c>
      <c r="B129" s="407" t="s">
        <v>373</v>
      </c>
      <c r="C129" s="408" t="s">
        <v>379</v>
      </c>
      <c r="D129" s="409" t="s">
        <v>465</v>
      </c>
      <c r="E129" s="408" t="s">
        <v>773</v>
      </c>
      <c r="F129" s="409" t="s">
        <v>774</v>
      </c>
      <c r="G129" s="408" t="s">
        <v>719</v>
      </c>
      <c r="H129" s="408" t="s">
        <v>720</v>
      </c>
      <c r="I129" s="410">
        <v>4873.59</v>
      </c>
      <c r="J129" s="410">
        <v>1</v>
      </c>
      <c r="K129" s="411">
        <v>4873.59</v>
      </c>
    </row>
    <row r="130" spans="1:11" ht="14.4" customHeight="1" x14ac:dyDescent="0.3">
      <c r="A130" s="406" t="s">
        <v>372</v>
      </c>
      <c r="B130" s="407" t="s">
        <v>373</v>
      </c>
      <c r="C130" s="408" t="s">
        <v>379</v>
      </c>
      <c r="D130" s="409" t="s">
        <v>465</v>
      </c>
      <c r="E130" s="408" t="s">
        <v>773</v>
      </c>
      <c r="F130" s="409" t="s">
        <v>774</v>
      </c>
      <c r="G130" s="408" t="s">
        <v>721</v>
      </c>
      <c r="H130" s="408" t="s">
        <v>722</v>
      </c>
      <c r="I130" s="410">
        <v>16223</v>
      </c>
      <c r="J130" s="410">
        <v>1</v>
      </c>
      <c r="K130" s="411">
        <v>16223</v>
      </c>
    </row>
    <row r="131" spans="1:11" ht="14.4" customHeight="1" x14ac:dyDescent="0.3">
      <c r="A131" s="406" t="s">
        <v>372</v>
      </c>
      <c r="B131" s="407" t="s">
        <v>373</v>
      </c>
      <c r="C131" s="408" t="s">
        <v>379</v>
      </c>
      <c r="D131" s="409" t="s">
        <v>465</v>
      </c>
      <c r="E131" s="408" t="s">
        <v>773</v>
      </c>
      <c r="F131" s="409" t="s">
        <v>774</v>
      </c>
      <c r="G131" s="408" t="s">
        <v>723</v>
      </c>
      <c r="H131" s="408" t="s">
        <v>724</v>
      </c>
      <c r="I131" s="410">
        <v>18119</v>
      </c>
      <c r="J131" s="410">
        <v>1</v>
      </c>
      <c r="K131" s="411">
        <v>18119</v>
      </c>
    </row>
    <row r="132" spans="1:11" ht="14.4" customHeight="1" x14ac:dyDescent="0.3">
      <c r="A132" s="406" t="s">
        <v>372</v>
      </c>
      <c r="B132" s="407" t="s">
        <v>373</v>
      </c>
      <c r="C132" s="408" t="s">
        <v>379</v>
      </c>
      <c r="D132" s="409" t="s">
        <v>465</v>
      </c>
      <c r="E132" s="408" t="s">
        <v>773</v>
      </c>
      <c r="F132" s="409" t="s">
        <v>774</v>
      </c>
      <c r="G132" s="408" t="s">
        <v>725</v>
      </c>
      <c r="H132" s="408" t="s">
        <v>726</v>
      </c>
      <c r="I132" s="410">
        <v>16542</v>
      </c>
      <c r="J132" s="410">
        <v>1</v>
      </c>
      <c r="K132" s="411">
        <v>16542</v>
      </c>
    </row>
    <row r="133" spans="1:11" ht="14.4" customHeight="1" x14ac:dyDescent="0.3">
      <c r="A133" s="406" t="s">
        <v>372</v>
      </c>
      <c r="B133" s="407" t="s">
        <v>373</v>
      </c>
      <c r="C133" s="408" t="s">
        <v>379</v>
      </c>
      <c r="D133" s="409" t="s">
        <v>465</v>
      </c>
      <c r="E133" s="408" t="s">
        <v>773</v>
      </c>
      <c r="F133" s="409" t="s">
        <v>774</v>
      </c>
      <c r="G133" s="408" t="s">
        <v>727</v>
      </c>
      <c r="H133" s="408" t="s">
        <v>728</v>
      </c>
      <c r="I133" s="410">
        <v>12555</v>
      </c>
      <c r="J133" s="410">
        <v>1</v>
      </c>
      <c r="K133" s="411">
        <v>12555</v>
      </c>
    </row>
    <row r="134" spans="1:11" ht="14.4" customHeight="1" x14ac:dyDescent="0.3">
      <c r="A134" s="406" t="s">
        <v>372</v>
      </c>
      <c r="B134" s="407" t="s">
        <v>373</v>
      </c>
      <c r="C134" s="408" t="s">
        <v>379</v>
      </c>
      <c r="D134" s="409" t="s">
        <v>465</v>
      </c>
      <c r="E134" s="408" t="s">
        <v>773</v>
      </c>
      <c r="F134" s="409" t="s">
        <v>774</v>
      </c>
      <c r="G134" s="408" t="s">
        <v>729</v>
      </c>
      <c r="H134" s="408" t="s">
        <v>730</v>
      </c>
      <c r="I134" s="410">
        <v>2783</v>
      </c>
      <c r="J134" s="410">
        <v>1</v>
      </c>
      <c r="K134" s="411">
        <v>2783</v>
      </c>
    </row>
    <row r="135" spans="1:11" ht="14.4" customHeight="1" x14ac:dyDescent="0.3">
      <c r="A135" s="406" t="s">
        <v>372</v>
      </c>
      <c r="B135" s="407" t="s">
        <v>373</v>
      </c>
      <c r="C135" s="408" t="s">
        <v>379</v>
      </c>
      <c r="D135" s="409" t="s">
        <v>465</v>
      </c>
      <c r="E135" s="408" t="s">
        <v>773</v>
      </c>
      <c r="F135" s="409" t="s">
        <v>774</v>
      </c>
      <c r="G135" s="408" t="s">
        <v>731</v>
      </c>
      <c r="H135" s="408" t="s">
        <v>732</v>
      </c>
      <c r="I135" s="410">
        <v>2371.6</v>
      </c>
      <c r="J135" s="410">
        <v>1</v>
      </c>
      <c r="K135" s="411">
        <v>2371.6</v>
      </c>
    </row>
    <row r="136" spans="1:11" ht="14.4" customHeight="1" x14ac:dyDescent="0.3">
      <c r="A136" s="406" t="s">
        <v>372</v>
      </c>
      <c r="B136" s="407" t="s">
        <v>373</v>
      </c>
      <c r="C136" s="408" t="s">
        <v>379</v>
      </c>
      <c r="D136" s="409" t="s">
        <v>465</v>
      </c>
      <c r="E136" s="408" t="s">
        <v>773</v>
      </c>
      <c r="F136" s="409" t="s">
        <v>774</v>
      </c>
      <c r="G136" s="408" t="s">
        <v>733</v>
      </c>
      <c r="H136" s="408" t="s">
        <v>734</v>
      </c>
      <c r="I136" s="410">
        <v>966.79</v>
      </c>
      <c r="J136" s="410">
        <v>1</v>
      </c>
      <c r="K136" s="411">
        <v>966.79</v>
      </c>
    </row>
    <row r="137" spans="1:11" ht="14.4" customHeight="1" x14ac:dyDescent="0.3">
      <c r="A137" s="406" t="s">
        <v>372</v>
      </c>
      <c r="B137" s="407" t="s">
        <v>373</v>
      </c>
      <c r="C137" s="408" t="s">
        <v>379</v>
      </c>
      <c r="D137" s="409" t="s">
        <v>465</v>
      </c>
      <c r="E137" s="408" t="s">
        <v>773</v>
      </c>
      <c r="F137" s="409" t="s">
        <v>774</v>
      </c>
      <c r="G137" s="408" t="s">
        <v>735</v>
      </c>
      <c r="H137" s="408" t="s">
        <v>736</v>
      </c>
      <c r="I137" s="410">
        <v>5553.9</v>
      </c>
      <c r="J137" s="410">
        <v>1</v>
      </c>
      <c r="K137" s="411">
        <v>5553.9</v>
      </c>
    </row>
    <row r="138" spans="1:11" ht="14.4" customHeight="1" x14ac:dyDescent="0.3">
      <c r="A138" s="406" t="s">
        <v>372</v>
      </c>
      <c r="B138" s="407" t="s">
        <v>373</v>
      </c>
      <c r="C138" s="408" t="s">
        <v>379</v>
      </c>
      <c r="D138" s="409" t="s">
        <v>465</v>
      </c>
      <c r="E138" s="408" t="s">
        <v>773</v>
      </c>
      <c r="F138" s="409" t="s">
        <v>774</v>
      </c>
      <c r="G138" s="408" t="s">
        <v>737</v>
      </c>
      <c r="H138" s="408" t="s">
        <v>738</v>
      </c>
      <c r="I138" s="410">
        <v>6234</v>
      </c>
      <c r="J138" s="410">
        <v>1</v>
      </c>
      <c r="K138" s="411">
        <v>6234</v>
      </c>
    </row>
    <row r="139" spans="1:11" ht="14.4" customHeight="1" x14ac:dyDescent="0.3">
      <c r="A139" s="406" t="s">
        <v>372</v>
      </c>
      <c r="B139" s="407" t="s">
        <v>373</v>
      </c>
      <c r="C139" s="408" t="s">
        <v>379</v>
      </c>
      <c r="D139" s="409" t="s">
        <v>465</v>
      </c>
      <c r="E139" s="408" t="s">
        <v>773</v>
      </c>
      <c r="F139" s="409" t="s">
        <v>774</v>
      </c>
      <c r="G139" s="408" t="s">
        <v>739</v>
      </c>
      <c r="H139" s="408" t="s">
        <v>740</v>
      </c>
      <c r="I139" s="410">
        <v>19701</v>
      </c>
      <c r="J139" s="410">
        <v>1</v>
      </c>
      <c r="K139" s="411">
        <v>19701</v>
      </c>
    </row>
    <row r="140" spans="1:11" ht="14.4" customHeight="1" x14ac:dyDescent="0.3">
      <c r="A140" s="406" t="s">
        <v>372</v>
      </c>
      <c r="B140" s="407" t="s">
        <v>373</v>
      </c>
      <c r="C140" s="408" t="s">
        <v>379</v>
      </c>
      <c r="D140" s="409" t="s">
        <v>465</v>
      </c>
      <c r="E140" s="408" t="s">
        <v>773</v>
      </c>
      <c r="F140" s="409" t="s">
        <v>774</v>
      </c>
      <c r="G140" s="408" t="s">
        <v>741</v>
      </c>
      <c r="H140" s="408" t="s">
        <v>742</v>
      </c>
      <c r="I140" s="410">
        <v>10963</v>
      </c>
      <c r="J140" s="410">
        <v>1</v>
      </c>
      <c r="K140" s="411">
        <v>10963</v>
      </c>
    </row>
    <row r="141" spans="1:11" ht="14.4" customHeight="1" x14ac:dyDescent="0.3">
      <c r="A141" s="406" t="s">
        <v>372</v>
      </c>
      <c r="B141" s="407" t="s">
        <v>373</v>
      </c>
      <c r="C141" s="408" t="s">
        <v>379</v>
      </c>
      <c r="D141" s="409" t="s">
        <v>465</v>
      </c>
      <c r="E141" s="408" t="s">
        <v>773</v>
      </c>
      <c r="F141" s="409" t="s">
        <v>774</v>
      </c>
      <c r="G141" s="408" t="s">
        <v>743</v>
      </c>
      <c r="H141" s="408" t="s">
        <v>744</v>
      </c>
      <c r="I141" s="410">
        <v>14120.7</v>
      </c>
      <c r="J141" s="410">
        <v>1</v>
      </c>
      <c r="K141" s="411">
        <v>14120.7</v>
      </c>
    </row>
    <row r="142" spans="1:11" ht="14.4" customHeight="1" x14ac:dyDescent="0.3">
      <c r="A142" s="406" t="s">
        <v>372</v>
      </c>
      <c r="B142" s="407" t="s">
        <v>373</v>
      </c>
      <c r="C142" s="408" t="s">
        <v>379</v>
      </c>
      <c r="D142" s="409" t="s">
        <v>465</v>
      </c>
      <c r="E142" s="408" t="s">
        <v>773</v>
      </c>
      <c r="F142" s="409" t="s">
        <v>774</v>
      </c>
      <c r="G142" s="408" t="s">
        <v>745</v>
      </c>
      <c r="H142" s="408" t="s">
        <v>746</v>
      </c>
      <c r="I142" s="410">
        <v>6670.13</v>
      </c>
      <c r="J142" s="410">
        <v>1</v>
      </c>
      <c r="K142" s="411">
        <v>6670.13</v>
      </c>
    </row>
    <row r="143" spans="1:11" ht="14.4" customHeight="1" x14ac:dyDescent="0.3">
      <c r="A143" s="406" t="s">
        <v>372</v>
      </c>
      <c r="B143" s="407" t="s">
        <v>373</v>
      </c>
      <c r="C143" s="408" t="s">
        <v>384</v>
      </c>
      <c r="D143" s="409" t="s">
        <v>775</v>
      </c>
      <c r="E143" s="408" t="s">
        <v>765</v>
      </c>
      <c r="F143" s="409" t="s">
        <v>766</v>
      </c>
      <c r="G143" s="408" t="s">
        <v>471</v>
      </c>
      <c r="H143" s="408" t="s">
        <v>472</v>
      </c>
      <c r="I143" s="410">
        <v>260.3</v>
      </c>
      <c r="J143" s="410">
        <v>7</v>
      </c>
      <c r="K143" s="411">
        <v>1822.1</v>
      </c>
    </row>
    <row r="144" spans="1:11" ht="14.4" customHeight="1" x14ac:dyDescent="0.3">
      <c r="A144" s="406" t="s">
        <v>372</v>
      </c>
      <c r="B144" s="407" t="s">
        <v>373</v>
      </c>
      <c r="C144" s="408" t="s">
        <v>384</v>
      </c>
      <c r="D144" s="409" t="s">
        <v>775</v>
      </c>
      <c r="E144" s="408" t="s">
        <v>765</v>
      </c>
      <c r="F144" s="409" t="s">
        <v>766</v>
      </c>
      <c r="G144" s="408" t="s">
        <v>747</v>
      </c>
      <c r="H144" s="408" t="s">
        <v>748</v>
      </c>
      <c r="I144" s="410">
        <v>2.67</v>
      </c>
      <c r="J144" s="410">
        <v>21</v>
      </c>
      <c r="K144" s="411">
        <v>56.07</v>
      </c>
    </row>
    <row r="145" spans="1:11" ht="14.4" customHeight="1" x14ac:dyDescent="0.3">
      <c r="A145" s="406" t="s">
        <v>372</v>
      </c>
      <c r="B145" s="407" t="s">
        <v>373</v>
      </c>
      <c r="C145" s="408" t="s">
        <v>384</v>
      </c>
      <c r="D145" s="409" t="s">
        <v>775</v>
      </c>
      <c r="E145" s="408" t="s">
        <v>771</v>
      </c>
      <c r="F145" s="409" t="s">
        <v>772</v>
      </c>
      <c r="G145" s="408" t="s">
        <v>557</v>
      </c>
      <c r="H145" s="408" t="s">
        <v>558</v>
      </c>
      <c r="I145" s="410">
        <v>0.71</v>
      </c>
      <c r="J145" s="410">
        <v>800</v>
      </c>
      <c r="K145" s="411">
        <v>568</v>
      </c>
    </row>
    <row r="146" spans="1:11" ht="14.4" customHeight="1" x14ac:dyDescent="0.3">
      <c r="A146" s="406" t="s">
        <v>372</v>
      </c>
      <c r="B146" s="407" t="s">
        <v>373</v>
      </c>
      <c r="C146" s="408" t="s">
        <v>384</v>
      </c>
      <c r="D146" s="409" t="s">
        <v>775</v>
      </c>
      <c r="E146" s="408" t="s">
        <v>773</v>
      </c>
      <c r="F146" s="409" t="s">
        <v>774</v>
      </c>
      <c r="G146" s="408" t="s">
        <v>563</v>
      </c>
      <c r="H146" s="408" t="s">
        <v>564</v>
      </c>
      <c r="I146" s="410">
        <v>19735</v>
      </c>
      <c r="J146" s="410">
        <v>1</v>
      </c>
      <c r="K146" s="411">
        <v>19735</v>
      </c>
    </row>
    <row r="147" spans="1:11" ht="14.4" customHeight="1" x14ac:dyDescent="0.3">
      <c r="A147" s="406" t="s">
        <v>372</v>
      </c>
      <c r="B147" s="407" t="s">
        <v>373</v>
      </c>
      <c r="C147" s="408" t="s">
        <v>384</v>
      </c>
      <c r="D147" s="409" t="s">
        <v>775</v>
      </c>
      <c r="E147" s="408" t="s">
        <v>773</v>
      </c>
      <c r="F147" s="409" t="s">
        <v>774</v>
      </c>
      <c r="G147" s="408" t="s">
        <v>749</v>
      </c>
      <c r="H147" s="408" t="s">
        <v>750</v>
      </c>
      <c r="I147" s="410">
        <v>181.5</v>
      </c>
      <c r="J147" s="410">
        <v>2</v>
      </c>
      <c r="K147" s="411">
        <v>363</v>
      </c>
    </row>
    <row r="148" spans="1:11" ht="14.4" customHeight="1" x14ac:dyDescent="0.3">
      <c r="A148" s="406" t="s">
        <v>372</v>
      </c>
      <c r="B148" s="407" t="s">
        <v>373</v>
      </c>
      <c r="C148" s="408" t="s">
        <v>384</v>
      </c>
      <c r="D148" s="409" t="s">
        <v>775</v>
      </c>
      <c r="E148" s="408" t="s">
        <v>773</v>
      </c>
      <c r="F148" s="409" t="s">
        <v>774</v>
      </c>
      <c r="G148" s="408" t="s">
        <v>567</v>
      </c>
      <c r="H148" s="408" t="s">
        <v>568</v>
      </c>
      <c r="I148" s="410">
        <v>461</v>
      </c>
      <c r="J148" s="410">
        <v>10</v>
      </c>
      <c r="K148" s="411">
        <v>4610</v>
      </c>
    </row>
    <row r="149" spans="1:11" ht="14.4" customHeight="1" x14ac:dyDescent="0.3">
      <c r="A149" s="406" t="s">
        <v>372</v>
      </c>
      <c r="B149" s="407" t="s">
        <v>373</v>
      </c>
      <c r="C149" s="408" t="s">
        <v>384</v>
      </c>
      <c r="D149" s="409" t="s">
        <v>775</v>
      </c>
      <c r="E149" s="408" t="s">
        <v>773</v>
      </c>
      <c r="F149" s="409" t="s">
        <v>774</v>
      </c>
      <c r="G149" s="408" t="s">
        <v>573</v>
      </c>
      <c r="H149" s="408" t="s">
        <v>574</v>
      </c>
      <c r="I149" s="410">
        <v>439.22</v>
      </c>
      <c r="J149" s="410">
        <v>3</v>
      </c>
      <c r="K149" s="411">
        <v>1317.65</v>
      </c>
    </row>
    <row r="150" spans="1:11" ht="14.4" customHeight="1" x14ac:dyDescent="0.3">
      <c r="A150" s="406" t="s">
        <v>372</v>
      </c>
      <c r="B150" s="407" t="s">
        <v>373</v>
      </c>
      <c r="C150" s="408" t="s">
        <v>384</v>
      </c>
      <c r="D150" s="409" t="s">
        <v>775</v>
      </c>
      <c r="E150" s="408" t="s">
        <v>773</v>
      </c>
      <c r="F150" s="409" t="s">
        <v>774</v>
      </c>
      <c r="G150" s="408" t="s">
        <v>575</v>
      </c>
      <c r="H150" s="408" t="s">
        <v>576</v>
      </c>
      <c r="I150" s="410">
        <v>125.84</v>
      </c>
      <c r="J150" s="410">
        <v>4</v>
      </c>
      <c r="K150" s="411">
        <v>503.36</v>
      </c>
    </row>
    <row r="151" spans="1:11" ht="14.4" customHeight="1" x14ac:dyDescent="0.3">
      <c r="A151" s="406" t="s">
        <v>372</v>
      </c>
      <c r="B151" s="407" t="s">
        <v>373</v>
      </c>
      <c r="C151" s="408" t="s">
        <v>384</v>
      </c>
      <c r="D151" s="409" t="s">
        <v>775</v>
      </c>
      <c r="E151" s="408" t="s">
        <v>773</v>
      </c>
      <c r="F151" s="409" t="s">
        <v>774</v>
      </c>
      <c r="G151" s="408" t="s">
        <v>751</v>
      </c>
      <c r="H151" s="408" t="s">
        <v>752</v>
      </c>
      <c r="I151" s="410">
        <v>646.12</v>
      </c>
      <c r="J151" s="410">
        <v>3</v>
      </c>
      <c r="K151" s="411">
        <v>1938.35</v>
      </c>
    </row>
    <row r="152" spans="1:11" ht="14.4" customHeight="1" x14ac:dyDescent="0.3">
      <c r="A152" s="406" t="s">
        <v>372</v>
      </c>
      <c r="B152" s="407" t="s">
        <v>373</v>
      </c>
      <c r="C152" s="408" t="s">
        <v>384</v>
      </c>
      <c r="D152" s="409" t="s">
        <v>775</v>
      </c>
      <c r="E152" s="408" t="s">
        <v>773</v>
      </c>
      <c r="F152" s="409" t="s">
        <v>774</v>
      </c>
      <c r="G152" s="408" t="s">
        <v>587</v>
      </c>
      <c r="H152" s="408" t="s">
        <v>588</v>
      </c>
      <c r="I152" s="410">
        <v>617.1</v>
      </c>
      <c r="J152" s="410">
        <v>30</v>
      </c>
      <c r="K152" s="411">
        <v>18513</v>
      </c>
    </row>
    <row r="153" spans="1:11" ht="14.4" customHeight="1" x14ac:dyDescent="0.3">
      <c r="A153" s="406" t="s">
        <v>372</v>
      </c>
      <c r="B153" s="407" t="s">
        <v>373</v>
      </c>
      <c r="C153" s="408" t="s">
        <v>384</v>
      </c>
      <c r="D153" s="409" t="s">
        <v>775</v>
      </c>
      <c r="E153" s="408" t="s">
        <v>773</v>
      </c>
      <c r="F153" s="409" t="s">
        <v>774</v>
      </c>
      <c r="G153" s="408" t="s">
        <v>589</v>
      </c>
      <c r="H153" s="408" t="s">
        <v>590</v>
      </c>
      <c r="I153" s="410">
        <v>82.4</v>
      </c>
      <c r="J153" s="410">
        <v>5</v>
      </c>
      <c r="K153" s="411">
        <v>412</v>
      </c>
    </row>
    <row r="154" spans="1:11" ht="14.4" customHeight="1" x14ac:dyDescent="0.3">
      <c r="A154" s="406" t="s">
        <v>372</v>
      </c>
      <c r="B154" s="407" t="s">
        <v>373</v>
      </c>
      <c r="C154" s="408" t="s">
        <v>384</v>
      </c>
      <c r="D154" s="409" t="s">
        <v>775</v>
      </c>
      <c r="E154" s="408" t="s">
        <v>773</v>
      </c>
      <c r="F154" s="409" t="s">
        <v>774</v>
      </c>
      <c r="G154" s="408" t="s">
        <v>619</v>
      </c>
      <c r="H154" s="408" t="s">
        <v>620</v>
      </c>
      <c r="I154" s="410">
        <v>751.17</v>
      </c>
      <c r="J154" s="410">
        <v>2</v>
      </c>
      <c r="K154" s="411">
        <v>1502.34</v>
      </c>
    </row>
    <row r="155" spans="1:11" ht="14.4" customHeight="1" x14ac:dyDescent="0.3">
      <c r="A155" s="406" t="s">
        <v>372</v>
      </c>
      <c r="B155" s="407" t="s">
        <v>373</v>
      </c>
      <c r="C155" s="408" t="s">
        <v>384</v>
      </c>
      <c r="D155" s="409" t="s">
        <v>775</v>
      </c>
      <c r="E155" s="408" t="s">
        <v>773</v>
      </c>
      <c r="F155" s="409" t="s">
        <v>774</v>
      </c>
      <c r="G155" s="408" t="s">
        <v>753</v>
      </c>
      <c r="H155" s="408" t="s">
        <v>754</v>
      </c>
      <c r="I155" s="410">
        <v>2420</v>
      </c>
      <c r="J155" s="410">
        <v>1</v>
      </c>
      <c r="K155" s="411">
        <v>2420</v>
      </c>
    </row>
    <row r="156" spans="1:11" ht="14.4" customHeight="1" x14ac:dyDescent="0.3">
      <c r="A156" s="406" t="s">
        <v>372</v>
      </c>
      <c r="B156" s="407" t="s">
        <v>373</v>
      </c>
      <c r="C156" s="408" t="s">
        <v>384</v>
      </c>
      <c r="D156" s="409" t="s">
        <v>775</v>
      </c>
      <c r="E156" s="408" t="s">
        <v>773</v>
      </c>
      <c r="F156" s="409" t="s">
        <v>774</v>
      </c>
      <c r="G156" s="408" t="s">
        <v>755</v>
      </c>
      <c r="H156" s="408" t="s">
        <v>756</v>
      </c>
      <c r="I156" s="410">
        <v>33245</v>
      </c>
      <c r="J156" s="410">
        <v>1</v>
      </c>
      <c r="K156" s="411">
        <v>33245</v>
      </c>
    </row>
    <row r="157" spans="1:11" ht="14.4" customHeight="1" x14ac:dyDescent="0.3">
      <c r="A157" s="406" t="s">
        <v>372</v>
      </c>
      <c r="B157" s="407" t="s">
        <v>373</v>
      </c>
      <c r="C157" s="408" t="s">
        <v>384</v>
      </c>
      <c r="D157" s="409" t="s">
        <v>775</v>
      </c>
      <c r="E157" s="408" t="s">
        <v>773</v>
      </c>
      <c r="F157" s="409" t="s">
        <v>774</v>
      </c>
      <c r="G157" s="408" t="s">
        <v>631</v>
      </c>
      <c r="H157" s="408" t="s">
        <v>632</v>
      </c>
      <c r="I157" s="410">
        <v>1420.54</v>
      </c>
      <c r="J157" s="410">
        <v>4</v>
      </c>
      <c r="K157" s="411">
        <v>5682.16</v>
      </c>
    </row>
    <row r="158" spans="1:11" ht="14.4" customHeight="1" x14ac:dyDescent="0.3">
      <c r="A158" s="406" t="s">
        <v>372</v>
      </c>
      <c r="B158" s="407" t="s">
        <v>373</v>
      </c>
      <c r="C158" s="408" t="s">
        <v>384</v>
      </c>
      <c r="D158" s="409" t="s">
        <v>775</v>
      </c>
      <c r="E158" s="408" t="s">
        <v>773</v>
      </c>
      <c r="F158" s="409" t="s">
        <v>774</v>
      </c>
      <c r="G158" s="408" t="s">
        <v>639</v>
      </c>
      <c r="H158" s="408" t="s">
        <v>640</v>
      </c>
      <c r="I158" s="410">
        <v>9580.48</v>
      </c>
      <c r="J158" s="410">
        <v>1</v>
      </c>
      <c r="K158" s="411">
        <v>9580.48</v>
      </c>
    </row>
    <row r="159" spans="1:11" ht="14.4" customHeight="1" x14ac:dyDescent="0.3">
      <c r="A159" s="406" t="s">
        <v>372</v>
      </c>
      <c r="B159" s="407" t="s">
        <v>373</v>
      </c>
      <c r="C159" s="408" t="s">
        <v>384</v>
      </c>
      <c r="D159" s="409" t="s">
        <v>775</v>
      </c>
      <c r="E159" s="408" t="s">
        <v>773</v>
      </c>
      <c r="F159" s="409" t="s">
        <v>774</v>
      </c>
      <c r="G159" s="408" t="s">
        <v>757</v>
      </c>
      <c r="H159" s="408" t="s">
        <v>758</v>
      </c>
      <c r="I159" s="410">
        <v>185.13</v>
      </c>
      <c r="J159" s="410">
        <v>5</v>
      </c>
      <c r="K159" s="411">
        <v>925.65</v>
      </c>
    </row>
    <row r="160" spans="1:11" ht="14.4" customHeight="1" x14ac:dyDescent="0.3">
      <c r="A160" s="406" t="s">
        <v>372</v>
      </c>
      <c r="B160" s="407" t="s">
        <v>373</v>
      </c>
      <c r="C160" s="408" t="s">
        <v>384</v>
      </c>
      <c r="D160" s="409" t="s">
        <v>775</v>
      </c>
      <c r="E160" s="408" t="s">
        <v>773</v>
      </c>
      <c r="F160" s="409" t="s">
        <v>774</v>
      </c>
      <c r="G160" s="408" t="s">
        <v>759</v>
      </c>
      <c r="H160" s="408" t="s">
        <v>760</v>
      </c>
      <c r="I160" s="410">
        <v>918.4</v>
      </c>
      <c r="J160" s="410">
        <v>5</v>
      </c>
      <c r="K160" s="411">
        <v>4592</v>
      </c>
    </row>
    <row r="161" spans="1:11" ht="14.4" customHeight="1" x14ac:dyDescent="0.3">
      <c r="A161" s="406" t="s">
        <v>372</v>
      </c>
      <c r="B161" s="407" t="s">
        <v>373</v>
      </c>
      <c r="C161" s="408" t="s">
        <v>384</v>
      </c>
      <c r="D161" s="409" t="s">
        <v>775</v>
      </c>
      <c r="E161" s="408" t="s">
        <v>773</v>
      </c>
      <c r="F161" s="409" t="s">
        <v>774</v>
      </c>
      <c r="G161" s="408" t="s">
        <v>761</v>
      </c>
      <c r="H161" s="408" t="s">
        <v>762</v>
      </c>
      <c r="I161" s="410">
        <v>240</v>
      </c>
      <c r="J161" s="410">
        <v>1</v>
      </c>
      <c r="K161" s="411">
        <v>240</v>
      </c>
    </row>
    <row r="162" spans="1:11" ht="14.4" customHeight="1" thickBot="1" x14ac:dyDescent="0.35">
      <c r="A162" s="412" t="s">
        <v>372</v>
      </c>
      <c r="B162" s="413" t="s">
        <v>373</v>
      </c>
      <c r="C162" s="414" t="s">
        <v>384</v>
      </c>
      <c r="D162" s="415" t="s">
        <v>775</v>
      </c>
      <c r="E162" s="414" t="s">
        <v>773</v>
      </c>
      <c r="F162" s="415" t="s">
        <v>774</v>
      </c>
      <c r="G162" s="414" t="s">
        <v>763</v>
      </c>
      <c r="H162" s="414" t="s">
        <v>764</v>
      </c>
      <c r="I162" s="416">
        <v>2783</v>
      </c>
      <c r="J162" s="416">
        <v>1</v>
      </c>
      <c r="K162" s="417">
        <v>2783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N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M1"/>
    </sheetView>
  </sheetViews>
  <sheetFormatPr defaultRowHeight="14.4" outlineLevelRow="1" x14ac:dyDescent="0.3"/>
  <cols>
    <col min="1" max="1" width="37.21875" customWidth="1"/>
    <col min="2" max="6" width="13.109375" customWidth="1"/>
    <col min="7" max="7" width="13.109375" hidden="1" customWidth="1"/>
    <col min="8" max="13" width="13.109375" customWidth="1"/>
  </cols>
  <sheetData>
    <row r="1" spans="1:14" ht="18.600000000000001" thickBot="1" x14ac:dyDescent="0.4">
      <c r="A1" s="339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</row>
    <row r="2" spans="1:14" ht="15" thickBot="1" x14ac:dyDescent="0.35">
      <c r="A2" s="202" t="s">
        <v>222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4" x14ac:dyDescent="0.3">
      <c r="A3" s="221" t="s">
        <v>164</v>
      </c>
      <c r="B3" s="337" t="s">
        <v>146</v>
      </c>
      <c r="C3" s="204">
        <v>0</v>
      </c>
      <c r="D3" s="205">
        <v>99</v>
      </c>
      <c r="E3" s="224">
        <v>100</v>
      </c>
      <c r="F3" s="224">
        <v>101</v>
      </c>
      <c r="G3" s="224">
        <v>302</v>
      </c>
      <c r="H3" s="224">
        <v>409</v>
      </c>
      <c r="I3" s="224">
        <v>525</v>
      </c>
      <c r="J3" s="205">
        <v>630</v>
      </c>
      <c r="K3" s="205">
        <v>642</v>
      </c>
      <c r="L3" s="205">
        <v>746</v>
      </c>
      <c r="M3" s="451">
        <v>930</v>
      </c>
      <c r="N3" s="466"/>
    </row>
    <row r="4" spans="1:14" ht="36.6" outlineLevel="1" thickBot="1" x14ac:dyDescent="0.35">
      <c r="A4" s="222">
        <v>2016</v>
      </c>
      <c r="B4" s="338"/>
      <c r="C4" s="206" t="s">
        <v>147</v>
      </c>
      <c r="D4" s="207" t="s">
        <v>148</v>
      </c>
      <c r="E4" s="225" t="s">
        <v>195</v>
      </c>
      <c r="F4" s="225" t="s">
        <v>196</v>
      </c>
      <c r="G4" s="225" t="s">
        <v>197</v>
      </c>
      <c r="H4" s="225" t="s">
        <v>173</v>
      </c>
      <c r="I4" s="225" t="s">
        <v>174</v>
      </c>
      <c r="J4" s="207" t="s">
        <v>177</v>
      </c>
      <c r="K4" s="207" t="s">
        <v>175</v>
      </c>
      <c r="L4" s="207" t="s">
        <v>176</v>
      </c>
      <c r="M4" s="452" t="s">
        <v>166</v>
      </c>
      <c r="N4" s="466"/>
    </row>
    <row r="5" spans="1:14" x14ac:dyDescent="0.3">
      <c r="A5" s="208" t="s">
        <v>149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453"/>
      <c r="N5" s="466"/>
    </row>
    <row r="6" spans="1:14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43.4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Data'!I:I,'ON Data'!$D:$D,$A$4,'ON Data'!$E:$E,1),SUMIFS('ON Data'!I:I,'ON Data'!$E:$E,1)/'ON Data'!$D$3),1)</f>
        <v>1.5</v>
      </c>
      <c r="E6" s="249">
        <f xml:space="preserve">
TRUNC(IF($A$4&lt;=12,SUMIFS('ON Data'!J:J,'ON Data'!$D:$D,$A$4,'ON Data'!$E:$E,1),SUMIFS('ON Data'!J:J,'ON Data'!$E:$E,1)/'ON Data'!$D$3),1)</f>
        <v>3</v>
      </c>
      <c r="F6" s="249">
        <f xml:space="preserve">
TRUNC(IF($A$4&lt;=12,SUMIFS('ON Data'!K:K,'ON Data'!$D:$D,$A$4,'ON Data'!$E:$E,1),SUMIFS('ON Data'!K:K,'ON Data'!$E:$E,1)/'ON Data'!$D$3),1)</f>
        <v>9.1999999999999993</v>
      </c>
      <c r="G6" s="249">
        <f xml:space="preserve">
TRUNC(IF($A$4&lt;=12,SUMIFS('ON Data'!O:O,'ON Data'!$D:$D,$A$4,'ON Data'!$E:$E,1),SUMIFS('ON Data'!O:O,'ON Data'!$E:$E,1)/'ON Data'!$D$3),1)</f>
        <v>0</v>
      </c>
      <c r="H6" s="249">
        <f xml:space="preserve">
TRUNC(IF($A$4&lt;=12,SUMIFS('ON Data'!V:V,'ON Data'!$D:$D,$A$4,'ON Data'!$E:$E,1),SUMIFS('ON Data'!V:V,'ON Data'!$E:$E,1)/'ON Data'!$D$3),1)</f>
        <v>15.5</v>
      </c>
      <c r="I6" s="249">
        <f xml:space="preserve">
TRUNC(IF($A$4&lt;=12,SUMIFS('ON Data'!AI:AI,'ON Data'!$D:$D,$A$4,'ON Data'!$E:$E,1),SUMIFS('ON Data'!AI:AI,'ON Data'!$E:$E,1)/'ON Data'!$D$3),1)</f>
        <v>0.7</v>
      </c>
      <c r="J6" s="249">
        <f xml:space="preserve">
TRUNC(IF($A$4&lt;=12,SUMIFS('ON Data'!AN:AN,'ON Data'!$D:$D,$A$4,'ON Data'!$E:$E,1),SUMIFS('ON Data'!AN:AN,'ON Data'!$E:$E,1)/'ON Data'!$D$3),1)</f>
        <v>1</v>
      </c>
      <c r="K6" s="249">
        <f xml:space="preserve">
TRUNC(IF($A$4&lt;=12,SUMIFS('ON Data'!AR:AR,'ON Data'!$D:$D,$A$4,'ON Data'!$E:$E,1),SUMIFS('ON Data'!AR:AR,'ON Data'!$E:$E,1)/'ON Data'!$D$3),1)</f>
        <v>5.2</v>
      </c>
      <c r="L6" s="249">
        <f xml:space="preserve">
TRUNC(IF($A$4&lt;=12,SUMIFS('ON Data'!AU:AU,'ON Data'!$D:$D,$A$4,'ON Data'!$E:$E,1),SUMIFS('ON Data'!AU:AU,'ON Data'!$E:$E,1)/'ON Data'!$D$3),1)</f>
        <v>3.1</v>
      </c>
      <c r="M6" s="454">
        <f xml:space="preserve">
TRUNC(IF($A$4&lt;=12,SUMIFS('ON Data'!AW:AW,'ON Data'!$D:$D,$A$4,'ON Data'!$E:$E,1),SUMIFS('ON Data'!AW:AW,'ON Data'!$E:$E,1)/'ON Data'!$D$3),1)</f>
        <v>4</v>
      </c>
      <c r="N6" s="466"/>
    </row>
    <row r="7" spans="1:14" ht="15" hidden="1" outlineLevel="1" thickBot="1" x14ac:dyDescent="0.35">
      <c r="A7" s="209" t="s">
        <v>93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454"/>
      <c r="N7" s="466"/>
    </row>
    <row r="8" spans="1:14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454"/>
      <c r="N8" s="466"/>
    </row>
    <row r="9" spans="1:14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455"/>
      <c r="N9" s="466"/>
    </row>
    <row r="10" spans="1:14" x14ac:dyDescent="0.3">
      <c r="A10" s="211" t="s">
        <v>150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456"/>
      <c r="N10" s="466"/>
    </row>
    <row r="11" spans="1:14" x14ac:dyDescent="0.3">
      <c r="A11" s="212" t="s">
        <v>151</v>
      </c>
      <c r="B11" s="229">
        <f xml:space="preserve">
IF($A$4&lt;=12,SUMIFS('ON Data'!F:F,'ON Data'!$D:$D,$A$4,'ON Data'!$E:$E,2),SUMIFS('ON Data'!F:F,'ON Data'!$E:$E,2))</f>
        <v>45034.400000000001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Data'!I:I,'ON Data'!$D:$D,$A$4,'ON Data'!$E:$E,2),SUMIFS('ON Data'!I:I,'ON Data'!$E:$E,2))</f>
        <v>1560</v>
      </c>
      <c r="E11" s="231">
        <f xml:space="preserve">
IF($A$4&lt;=12,SUMIFS('ON Data'!J:J,'ON Data'!$D:$D,$A$4,'ON Data'!$E:$E,2),SUMIFS('ON Data'!J:J,'ON Data'!$E:$E,2))</f>
        <v>3092.8</v>
      </c>
      <c r="F11" s="231">
        <f xml:space="preserve">
IF($A$4&lt;=12,SUMIFS('ON Data'!K:K,'ON Data'!$D:$D,$A$4,'ON Data'!$E:$E,2),SUMIFS('ON Data'!K:K,'ON Data'!$E:$E,2))</f>
        <v>10230</v>
      </c>
      <c r="G11" s="231">
        <f xml:space="preserve">
IF($A$4&lt;=12,SUMIFS('ON Data'!O:O,'ON Data'!$D:$D,$A$4,'ON Data'!$E:$E,2),SUMIFS('ON Data'!O:O,'ON Data'!$E:$E,2))</f>
        <v>0</v>
      </c>
      <c r="H11" s="231">
        <f xml:space="preserve">
IF($A$4&lt;=12,SUMIFS('ON Data'!V:V,'ON Data'!$D:$D,$A$4,'ON Data'!$E:$E,2),SUMIFS('ON Data'!V:V,'ON Data'!$E:$E,2))</f>
        <v>16086.4</v>
      </c>
      <c r="I11" s="231">
        <f xml:space="preserve">
IF($A$4&lt;=12,SUMIFS('ON Data'!AI:AI,'ON Data'!$D:$D,$A$4,'ON Data'!$E:$E,2),SUMIFS('ON Data'!AI:AI,'ON Data'!$E:$E,2))</f>
        <v>792</v>
      </c>
      <c r="J11" s="231">
        <f xml:space="preserve">
IF($A$4&lt;=12,SUMIFS('ON Data'!AN:AN,'ON Data'!$D:$D,$A$4,'ON Data'!$E:$E,2),SUMIFS('ON Data'!AN:AN,'ON Data'!$E:$E,2))</f>
        <v>1108</v>
      </c>
      <c r="K11" s="231">
        <f xml:space="preserve">
IF($A$4&lt;=12,SUMIFS('ON Data'!AR:AR,'ON Data'!$D:$D,$A$4,'ON Data'!$E:$E,2),SUMIFS('ON Data'!AR:AR,'ON Data'!$E:$E,2))</f>
        <v>4522</v>
      </c>
      <c r="L11" s="231">
        <f xml:space="preserve">
IF($A$4&lt;=12,SUMIFS('ON Data'!AU:AU,'ON Data'!$D:$D,$A$4,'ON Data'!$E:$E,2),SUMIFS('ON Data'!AU:AU,'ON Data'!$E:$E,2))</f>
        <v>3067.2</v>
      </c>
      <c r="M11" s="457">
        <f xml:space="preserve">
IF($A$4&lt;=12,SUMIFS('ON Data'!AW:AW,'ON Data'!$D:$D,$A$4,'ON Data'!$E:$E,2),SUMIFS('ON Data'!AW:AW,'ON Data'!$E:$E,2))</f>
        <v>4576</v>
      </c>
      <c r="N11" s="466"/>
    </row>
    <row r="12" spans="1:14" x14ac:dyDescent="0.3">
      <c r="A12" s="212" t="s">
        <v>152</v>
      </c>
      <c r="B12" s="229">
        <f xml:space="preserve">
IF($A$4&lt;=12,SUMIFS('ON Data'!F:F,'ON Data'!$D:$D,$A$4,'ON Data'!$E:$E,3),SUMIFS('ON Data'!F:F,'ON Data'!$E:$E,3))</f>
        <v>20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Data'!I:I,'ON Data'!$D:$D,$A$4,'ON Data'!$E:$E,3),SUMIFS('ON Data'!I:I,'ON Data'!$E:$E,3))</f>
        <v>0</v>
      </c>
      <c r="E12" s="231">
        <f xml:space="preserve">
IF($A$4&lt;=12,SUMIFS('ON Data'!J:J,'ON Data'!$D:$D,$A$4,'ON Data'!$E:$E,3),SUMIFS('ON Data'!J:J,'ON Data'!$E:$E,3))</f>
        <v>0</v>
      </c>
      <c r="F12" s="231">
        <f xml:space="preserve">
IF($A$4&lt;=12,SUMIFS('ON Data'!K:K,'ON Data'!$D:$D,$A$4,'ON Data'!$E:$E,3),SUMIFS('ON Data'!K:K,'ON Data'!$E:$E,3))</f>
        <v>10</v>
      </c>
      <c r="G12" s="231">
        <f xml:space="preserve">
IF($A$4&lt;=12,SUMIFS('ON Data'!O:O,'ON Data'!$D:$D,$A$4,'ON Data'!$E:$E,3),SUMIFS('ON Data'!O:O,'ON Data'!$E:$E,3))</f>
        <v>0</v>
      </c>
      <c r="H12" s="231">
        <f xml:space="preserve">
IF($A$4&lt;=12,SUMIFS('ON Data'!V:V,'ON Data'!$D:$D,$A$4,'ON Data'!$E:$E,3),SUMIFS('ON Data'!V:V,'ON Data'!$E:$E,3))</f>
        <v>10</v>
      </c>
      <c r="I12" s="231">
        <f xml:space="preserve">
IF($A$4&lt;=12,SUMIFS('ON Data'!AI:AI,'ON Data'!$D:$D,$A$4,'ON Data'!$E:$E,3),SUMIFS('ON Data'!AI:AI,'ON Data'!$E:$E,3))</f>
        <v>0</v>
      </c>
      <c r="J12" s="231">
        <f xml:space="preserve">
IF($A$4&lt;=12,SUMIFS('ON Data'!AN:AN,'ON Data'!$D:$D,$A$4,'ON Data'!$E:$E,3),SUMIFS('ON Data'!AN:AN,'ON Data'!$E:$E,3))</f>
        <v>0</v>
      </c>
      <c r="K12" s="231">
        <f xml:space="preserve">
IF($A$4&lt;=12,SUMIFS('ON Data'!AR:AR,'ON Data'!$D:$D,$A$4,'ON Data'!$E:$E,3),SUMIFS('ON Data'!AR:AR,'ON Data'!$E:$E,3))</f>
        <v>0</v>
      </c>
      <c r="L12" s="231">
        <f xml:space="preserve">
IF($A$4&lt;=12,SUMIFS('ON Data'!AU:AU,'ON Data'!$D:$D,$A$4,'ON Data'!$E:$E,3),SUMIFS('ON Data'!AU:AU,'ON Data'!$E:$E,3))</f>
        <v>0</v>
      </c>
      <c r="M12" s="457">
        <f xml:space="preserve">
IF($A$4&lt;=12,SUMIFS('ON Data'!AW:AW,'ON Data'!$D:$D,$A$4,'ON Data'!$E:$E,3),SUMIFS('ON Data'!AW:AW,'ON Data'!$E:$E,3))</f>
        <v>0</v>
      </c>
      <c r="N12" s="466"/>
    </row>
    <row r="13" spans="1:14" x14ac:dyDescent="0.3">
      <c r="A13" s="212" t="s">
        <v>159</v>
      </c>
      <c r="B13" s="229">
        <f xml:space="preserve">
IF($A$4&lt;=12,SUMIFS('ON Data'!F:F,'ON Data'!$D:$D,$A$4,'ON Data'!$E:$E,4),SUMIFS('ON Data'!F:F,'ON Data'!$E:$E,4))</f>
        <v>41.5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Data'!I:I,'ON Data'!$D:$D,$A$4,'ON Data'!$E:$E,4),SUMIFS('ON Data'!I:I,'ON Data'!$E:$E,4))</f>
        <v>0</v>
      </c>
      <c r="E13" s="231">
        <f xml:space="preserve">
IF($A$4&lt;=12,SUMIFS('ON Data'!J:J,'ON Data'!$D:$D,$A$4,'ON Data'!$E:$E,4),SUMIFS('ON Data'!J:J,'ON Data'!$E:$E,4))</f>
        <v>0</v>
      </c>
      <c r="F13" s="231">
        <f xml:space="preserve">
IF($A$4&lt;=12,SUMIFS('ON Data'!K:K,'ON Data'!$D:$D,$A$4,'ON Data'!$E:$E,4),SUMIFS('ON Data'!K:K,'ON Data'!$E:$E,4))</f>
        <v>29</v>
      </c>
      <c r="G13" s="231">
        <f xml:space="preserve">
IF($A$4&lt;=12,SUMIFS('ON Data'!O:O,'ON Data'!$D:$D,$A$4,'ON Data'!$E:$E,4),SUMIFS('ON Data'!O:O,'ON Data'!$E:$E,4))</f>
        <v>0</v>
      </c>
      <c r="H13" s="231">
        <f xml:space="preserve">
IF($A$4&lt;=12,SUMIFS('ON Data'!V:V,'ON Data'!$D:$D,$A$4,'ON Data'!$E:$E,4),SUMIFS('ON Data'!V:V,'ON Data'!$E:$E,4))</f>
        <v>12.5</v>
      </c>
      <c r="I13" s="231">
        <f xml:space="preserve">
IF($A$4&lt;=12,SUMIFS('ON Data'!AI:AI,'ON Data'!$D:$D,$A$4,'ON Data'!$E:$E,4),SUMIFS('ON Data'!AI:AI,'ON Data'!$E:$E,4))</f>
        <v>0</v>
      </c>
      <c r="J13" s="231">
        <f xml:space="preserve">
IF($A$4&lt;=12,SUMIFS('ON Data'!AN:AN,'ON Data'!$D:$D,$A$4,'ON Data'!$E:$E,4),SUMIFS('ON Data'!AN:AN,'ON Data'!$E:$E,4))</f>
        <v>0</v>
      </c>
      <c r="K13" s="231">
        <f xml:space="preserve">
IF($A$4&lt;=12,SUMIFS('ON Data'!AR:AR,'ON Data'!$D:$D,$A$4,'ON Data'!$E:$E,4),SUMIFS('ON Data'!AR:AR,'ON Data'!$E:$E,4))</f>
        <v>0</v>
      </c>
      <c r="L13" s="231">
        <f xml:space="preserve">
IF($A$4&lt;=12,SUMIFS('ON Data'!AU:AU,'ON Data'!$D:$D,$A$4,'ON Data'!$E:$E,4),SUMIFS('ON Data'!AU:AU,'ON Data'!$E:$E,4))</f>
        <v>0</v>
      </c>
      <c r="M13" s="457">
        <f xml:space="preserve">
IF($A$4&lt;=12,SUMIFS('ON Data'!AW:AW,'ON Data'!$D:$D,$A$4,'ON Data'!$E:$E,4),SUMIFS('ON Data'!AW:AW,'ON Data'!$E:$E,4))</f>
        <v>0</v>
      </c>
      <c r="N13" s="466"/>
    </row>
    <row r="14" spans="1:14" ht="15" thickBot="1" x14ac:dyDescent="0.35">
      <c r="A14" s="213" t="s">
        <v>153</v>
      </c>
      <c r="B14" s="232">
        <f xml:space="preserve">
IF($A$4&lt;=12,SUMIFS('ON Data'!F:F,'ON Data'!$D:$D,$A$4,'ON Data'!$E:$E,5),SUMIFS('ON Data'!F:F,'ON Data'!$E:$E,5))</f>
        <v>70</v>
      </c>
      <c r="C14" s="233">
        <f xml:space="preserve">
IF($A$4&lt;=12,SUMIFS('ON Data'!G:G,'ON Data'!$D:$D,$A$4,'ON Data'!$E:$E,5),SUMIFS('ON Data'!G:G,'ON Data'!$E:$E,5))</f>
        <v>70</v>
      </c>
      <c r="D14" s="234">
        <f xml:space="preserve">
IF($A$4&lt;=12,SUMIFS('ON Data'!I:I,'ON Data'!$D:$D,$A$4,'ON Data'!$E:$E,5),SUMIFS('ON Data'!I:I,'ON Data'!$E:$E,5))</f>
        <v>0</v>
      </c>
      <c r="E14" s="234">
        <f xml:space="preserve">
IF($A$4&lt;=12,SUMIFS('ON Data'!J:J,'ON Data'!$D:$D,$A$4,'ON Data'!$E:$E,5),SUMIFS('ON Data'!J:J,'ON Data'!$E:$E,5))</f>
        <v>0</v>
      </c>
      <c r="F14" s="234">
        <f xml:space="preserve">
IF($A$4&lt;=12,SUMIFS('ON Data'!K:K,'ON Data'!$D:$D,$A$4,'ON Data'!$E:$E,5),SUMIFS('ON Data'!K:K,'ON Data'!$E:$E,5))</f>
        <v>0</v>
      </c>
      <c r="G14" s="234">
        <f xml:space="preserve">
IF($A$4&lt;=12,SUMIFS('ON Data'!O:O,'ON Data'!$D:$D,$A$4,'ON Data'!$E:$E,5),SUMIFS('ON Data'!O:O,'ON Data'!$E:$E,5))</f>
        <v>0</v>
      </c>
      <c r="H14" s="234">
        <f xml:space="preserve">
IF($A$4&lt;=12,SUMIFS('ON Data'!V:V,'ON Data'!$D:$D,$A$4,'ON Data'!$E:$E,5),SUMIFS('ON Data'!V:V,'ON Data'!$E:$E,5))</f>
        <v>0</v>
      </c>
      <c r="I14" s="234">
        <f xml:space="preserve">
IF($A$4&lt;=12,SUMIFS('ON Data'!AI:AI,'ON Data'!$D:$D,$A$4,'ON Data'!$E:$E,5),SUMIFS('ON Data'!AI:AI,'ON Data'!$E:$E,5))</f>
        <v>0</v>
      </c>
      <c r="J14" s="234">
        <f xml:space="preserve">
IF($A$4&lt;=12,SUMIFS('ON Data'!AN:AN,'ON Data'!$D:$D,$A$4,'ON Data'!$E:$E,5),SUMIFS('ON Data'!AN:AN,'ON Data'!$E:$E,5))</f>
        <v>0</v>
      </c>
      <c r="K14" s="234">
        <f xml:space="preserve">
IF($A$4&lt;=12,SUMIFS('ON Data'!AR:AR,'ON Data'!$D:$D,$A$4,'ON Data'!$E:$E,5),SUMIFS('ON Data'!AR:AR,'ON Data'!$E:$E,5))</f>
        <v>0</v>
      </c>
      <c r="L14" s="234">
        <f xml:space="preserve">
IF($A$4&lt;=12,SUMIFS('ON Data'!AU:AU,'ON Data'!$D:$D,$A$4,'ON Data'!$E:$E,5),SUMIFS('ON Data'!AU:AU,'ON Data'!$E:$E,5))</f>
        <v>0</v>
      </c>
      <c r="M14" s="458">
        <f xml:space="preserve">
IF($A$4&lt;=12,SUMIFS('ON Data'!AW:AW,'ON Data'!$D:$D,$A$4,'ON Data'!$E:$E,5),SUMIFS('ON Data'!AW:AW,'ON Data'!$E:$E,5))</f>
        <v>0</v>
      </c>
      <c r="N14" s="466"/>
    </row>
    <row r="15" spans="1:14" x14ac:dyDescent="0.3">
      <c r="A15" s="136" t="s">
        <v>163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459"/>
      <c r="N15" s="466"/>
    </row>
    <row r="16" spans="1:14" x14ac:dyDescent="0.3">
      <c r="A16" s="214" t="s">
        <v>154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Data'!I:I,'ON Data'!$D:$D,$A$4,'ON Data'!$E:$E,7),SUMIFS('ON Data'!I:I,'ON Data'!$E:$E,7))</f>
        <v>0</v>
      </c>
      <c r="E16" s="231">
        <f xml:space="preserve">
IF($A$4&lt;=12,SUMIFS('ON Data'!J:J,'ON Data'!$D:$D,$A$4,'ON Data'!$E:$E,7),SUMIFS('ON Data'!J:J,'ON Data'!$E:$E,7))</f>
        <v>0</v>
      </c>
      <c r="F16" s="231">
        <f xml:space="preserve">
IF($A$4&lt;=12,SUMIFS('ON Data'!K:K,'ON Data'!$D:$D,$A$4,'ON Data'!$E:$E,7),SUMIFS('ON Data'!K:K,'ON Data'!$E:$E,7))</f>
        <v>0</v>
      </c>
      <c r="G16" s="231">
        <f xml:space="preserve">
IF($A$4&lt;=12,SUMIFS('ON Data'!O:O,'ON Data'!$D:$D,$A$4,'ON Data'!$E:$E,7),SUMIFS('ON Data'!O:O,'ON Data'!$E:$E,7))</f>
        <v>0</v>
      </c>
      <c r="H16" s="231">
        <f xml:space="preserve">
IF($A$4&lt;=12,SUMIFS('ON Data'!V:V,'ON Data'!$D:$D,$A$4,'ON Data'!$E:$E,7),SUMIFS('ON Data'!V:V,'ON Data'!$E:$E,7))</f>
        <v>0</v>
      </c>
      <c r="I16" s="231">
        <f xml:space="preserve">
IF($A$4&lt;=12,SUMIFS('ON Data'!AI:AI,'ON Data'!$D:$D,$A$4,'ON Data'!$E:$E,7),SUMIFS('ON Data'!AI:AI,'ON Data'!$E:$E,7))</f>
        <v>0</v>
      </c>
      <c r="J16" s="231">
        <f xml:space="preserve">
IF($A$4&lt;=12,SUMIFS('ON Data'!AN:AN,'ON Data'!$D:$D,$A$4,'ON Data'!$E:$E,7),SUMIFS('ON Data'!AN:AN,'ON Data'!$E:$E,7))</f>
        <v>0</v>
      </c>
      <c r="K16" s="231">
        <f xml:space="preserve">
IF($A$4&lt;=12,SUMIFS('ON Data'!AR:AR,'ON Data'!$D:$D,$A$4,'ON Data'!$E:$E,7),SUMIFS('ON Data'!AR:AR,'ON Data'!$E:$E,7))</f>
        <v>0</v>
      </c>
      <c r="L16" s="231">
        <f xml:space="preserve">
IF($A$4&lt;=12,SUMIFS('ON Data'!AU:AU,'ON Data'!$D:$D,$A$4,'ON Data'!$E:$E,7),SUMIFS('ON Data'!AU:AU,'ON Data'!$E:$E,7))</f>
        <v>0</v>
      </c>
      <c r="M16" s="457">
        <f xml:space="preserve">
IF($A$4&lt;=12,SUMIFS('ON Data'!AW:AW,'ON Data'!$D:$D,$A$4,'ON Data'!$E:$E,7),SUMIFS('ON Data'!AW:AW,'ON Data'!$E:$E,7))</f>
        <v>0</v>
      </c>
      <c r="N16" s="466"/>
    </row>
    <row r="17" spans="1:14" x14ac:dyDescent="0.3">
      <c r="A17" s="214" t="s">
        <v>155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Data'!I:I,'ON Data'!$D:$D,$A$4,'ON Data'!$E:$E,8),SUMIFS('ON Data'!I:I,'ON Data'!$E:$E,8))</f>
        <v>0</v>
      </c>
      <c r="E17" s="231">
        <f xml:space="preserve">
IF($A$4&lt;=12,SUMIFS('ON Data'!J:J,'ON Data'!$D:$D,$A$4,'ON Data'!$E:$E,8),SUMIFS('ON Data'!J:J,'ON Data'!$E:$E,8))</f>
        <v>0</v>
      </c>
      <c r="F17" s="231">
        <f xml:space="preserve">
IF($A$4&lt;=12,SUMIFS('ON Data'!K:K,'ON Data'!$D:$D,$A$4,'ON Data'!$E:$E,8),SUMIFS('ON Data'!K:K,'ON Data'!$E:$E,8))</f>
        <v>0</v>
      </c>
      <c r="G17" s="231">
        <f xml:space="preserve">
IF($A$4&lt;=12,SUMIFS('ON Data'!O:O,'ON Data'!$D:$D,$A$4,'ON Data'!$E:$E,8),SUMIFS('ON Data'!O:O,'ON Data'!$E:$E,8))</f>
        <v>0</v>
      </c>
      <c r="H17" s="231">
        <f xml:space="preserve">
IF($A$4&lt;=12,SUMIFS('ON Data'!V:V,'ON Data'!$D:$D,$A$4,'ON Data'!$E:$E,8),SUMIFS('ON Data'!V:V,'ON Data'!$E:$E,8))</f>
        <v>0</v>
      </c>
      <c r="I17" s="231">
        <f xml:space="preserve">
IF($A$4&lt;=12,SUMIFS('ON Data'!AI:AI,'ON Data'!$D:$D,$A$4,'ON Data'!$E:$E,8),SUMIFS('ON Data'!AI:AI,'ON Data'!$E:$E,8))</f>
        <v>0</v>
      </c>
      <c r="J17" s="231">
        <f xml:space="preserve">
IF($A$4&lt;=12,SUMIFS('ON Data'!AN:AN,'ON Data'!$D:$D,$A$4,'ON Data'!$E:$E,8),SUMIFS('ON Data'!AN:AN,'ON Data'!$E:$E,8))</f>
        <v>0</v>
      </c>
      <c r="K17" s="231">
        <f xml:space="preserve">
IF($A$4&lt;=12,SUMIFS('ON Data'!AR:AR,'ON Data'!$D:$D,$A$4,'ON Data'!$E:$E,8),SUMIFS('ON Data'!AR:AR,'ON Data'!$E:$E,8))</f>
        <v>0</v>
      </c>
      <c r="L17" s="231">
        <f xml:space="preserve">
IF($A$4&lt;=12,SUMIFS('ON Data'!AU:AU,'ON Data'!$D:$D,$A$4,'ON Data'!$E:$E,8),SUMIFS('ON Data'!AU:AU,'ON Data'!$E:$E,8))</f>
        <v>0</v>
      </c>
      <c r="M17" s="457">
        <f xml:space="preserve">
IF($A$4&lt;=12,SUMIFS('ON Data'!AW:AW,'ON Data'!$D:$D,$A$4,'ON Data'!$E:$E,8),SUMIFS('ON Data'!AW:AW,'ON Data'!$E:$E,8))</f>
        <v>0</v>
      </c>
      <c r="N17" s="466"/>
    </row>
    <row r="18" spans="1:14" x14ac:dyDescent="0.3">
      <c r="A18" s="214" t="s">
        <v>156</v>
      </c>
      <c r="B18" s="229">
        <f xml:space="preserve">
B19-B16-B17</f>
        <v>773084</v>
      </c>
      <c r="C18" s="230">
        <f t="shared" ref="C18:F18" si="0" xml:space="preserve">
C19-C16-C17</f>
        <v>0</v>
      </c>
      <c r="D18" s="231">
        <f t="shared" si="0"/>
        <v>14709</v>
      </c>
      <c r="E18" s="231">
        <f t="shared" si="0"/>
        <v>34011</v>
      </c>
      <c r="F18" s="231">
        <f t="shared" si="0"/>
        <v>288425</v>
      </c>
      <c r="G18" s="231">
        <f t="shared" ref="G18:I18" si="1" xml:space="preserve">
G19-G16-G17</f>
        <v>0</v>
      </c>
      <c r="H18" s="231">
        <f t="shared" si="1"/>
        <v>293551</v>
      </c>
      <c r="I18" s="231">
        <f t="shared" si="1"/>
        <v>6900</v>
      </c>
      <c r="J18" s="231">
        <f t="shared" ref="J18:M18" si="2" xml:space="preserve">
J19-J16-J17</f>
        <v>7465</v>
      </c>
      <c r="K18" s="231">
        <f t="shared" si="2"/>
        <v>72038</v>
      </c>
      <c r="L18" s="231">
        <f t="shared" si="2"/>
        <v>27048</v>
      </c>
      <c r="M18" s="457">
        <f t="shared" si="2"/>
        <v>28937</v>
      </c>
      <c r="N18" s="466"/>
    </row>
    <row r="19" spans="1:14" ht="15" thickBot="1" x14ac:dyDescent="0.35">
      <c r="A19" s="215" t="s">
        <v>157</v>
      </c>
      <c r="B19" s="238">
        <f xml:space="preserve">
IF($A$4&lt;=12,SUMIFS('ON Data'!F:F,'ON Data'!$D:$D,$A$4,'ON Data'!$E:$E,9),SUMIFS('ON Data'!F:F,'ON Data'!$E:$E,9))</f>
        <v>773084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Data'!I:I,'ON Data'!$D:$D,$A$4,'ON Data'!$E:$E,9),SUMIFS('ON Data'!I:I,'ON Data'!$E:$E,9))</f>
        <v>14709</v>
      </c>
      <c r="E19" s="240">
        <f xml:space="preserve">
IF($A$4&lt;=12,SUMIFS('ON Data'!J:J,'ON Data'!$D:$D,$A$4,'ON Data'!$E:$E,9),SUMIFS('ON Data'!J:J,'ON Data'!$E:$E,9))</f>
        <v>34011</v>
      </c>
      <c r="F19" s="240">
        <f xml:space="preserve">
IF($A$4&lt;=12,SUMIFS('ON Data'!K:K,'ON Data'!$D:$D,$A$4,'ON Data'!$E:$E,9),SUMIFS('ON Data'!K:K,'ON Data'!$E:$E,9))</f>
        <v>288425</v>
      </c>
      <c r="G19" s="240">
        <f xml:space="preserve">
IF($A$4&lt;=12,SUMIFS('ON Data'!O:O,'ON Data'!$D:$D,$A$4,'ON Data'!$E:$E,9),SUMIFS('ON Data'!O:O,'ON Data'!$E:$E,9))</f>
        <v>0</v>
      </c>
      <c r="H19" s="240">
        <f xml:space="preserve">
IF($A$4&lt;=12,SUMIFS('ON Data'!V:V,'ON Data'!$D:$D,$A$4,'ON Data'!$E:$E,9),SUMIFS('ON Data'!V:V,'ON Data'!$E:$E,9))</f>
        <v>293551</v>
      </c>
      <c r="I19" s="240">
        <f xml:space="preserve">
IF($A$4&lt;=12,SUMIFS('ON Data'!AI:AI,'ON Data'!$D:$D,$A$4,'ON Data'!$E:$E,9),SUMIFS('ON Data'!AI:AI,'ON Data'!$E:$E,9))</f>
        <v>6900</v>
      </c>
      <c r="J19" s="240">
        <f xml:space="preserve">
IF($A$4&lt;=12,SUMIFS('ON Data'!AN:AN,'ON Data'!$D:$D,$A$4,'ON Data'!$E:$E,9),SUMIFS('ON Data'!AN:AN,'ON Data'!$E:$E,9))</f>
        <v>7465</v>
      </c>
      <c r="K19" s="240">
        <f xml:space="preserve">
IF($A$4&lt;=12,SUMIFS('ON Data'!AR:AR,'ON Data'!$D:$D,$A$4,'ON Data'!$E:$E,9),SUMIFS('ON Data'!AR:AR,'ON Data'!$E:$E,9))</f>
        <v>72038</v>
      </c>
      <c r="L19" s="240">
        <f xml:space="preserve">
IF($A$4&lt;=12,SUMIFS('ON Data'!AU:AU,'ON Data'!$D:$D,$A$4,'ON Data'!$E:$E,9),SUMIFS('ON Data'!AU:AU,'ON Data'!$E:$E,9))</f>
        <v>27048</v>
      </c>
      <c r="M19" s="460">
        <f xml:space="preserve">
IF($A$4&lt;=12,SUMIFS('ON Data'!AW:AW,'ON Data'!$D:$D,$A$4,'ON Data'!$E:$E,9),SUMIFS('ON Data'!AW:AW,'ON Data'!$E:$E,9))</f>
        <v>28937</v>
      </c>
      <c r="N19" s="466"/>
    </row>
    <row r="20" spans="1:14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12044594</v>
      </c>
      <c r="C20" s="242">
        <f xml:space="preserve">
IF($A$4&lt;=12,SUMIFS('ON Data'!G:G,'ON Data'!$D:$D,$A$4,'ON Data'!$E:$E,6),SUMIFS('ON Data'!G:G,'ON Data'!$E:$E,6))</f>
        <v>49570</v>
      </c>
      <c r="D20" s="243">
        <f xml:space="preserve">
IF($A$4&lt;=12,SUMIFS('ON Data'!I:I,'ON Data'!$D:$D,$A$4,'ON Data'!$E:$E,6),SUMIFS('ON Data'!I:I,'ON Data'!$E:$E,6))</f>
        <v>374193</v>
      </c>
      <c r="E20" s="243">
        <f xml:space="preserve">
IF($A$4&lt;=12,SUMIFS('ON Data'!J:J,'ON Data'!$D:$D,$A$4,'ON Data'!$E:$E,6),SUMIFS('ON Data'!J:J,'ON Data'!$E:$E,6))</f>
        <v>975480</v>
      </c>
      <c r="F20" s="243">
        <f xml:space="preserve">
IF($A$4&lt;=12,SUMIFS('ON Data'!K:K,'ON Data'!$D:$D,$A$4,'ON Data'!$E:$E,6),SUMIFS('ON Data'!K:K,'ON Data'!$E:$E,6))</f>
        <v>5018080</v>
      </c>
      <c r="G20" s="243">
        <f xml:space="preserve">
IF($A$4&lt;=12,SUMIFS('ON Data'!O:O,'ON Data'!$D:$D,$A$4,'ON Data'!$E:$E,6),SUMIFS('ON Data'!O:O,'ON Data'!$E:$E,6))</f>
        <v>0</v>
      </c>
      <c r="H20" s="243">
        <f xml:space="preserve">
IF($A$4&lt;=12,SUMIFS('ON Data'!V:V,'ON Data'!$D:$D,$A$4,'ON Data'!$E:$E,6),SUMIFS('ON Data'!V:V,'ON Data'!$E:$E,6))</f>
        <v>3281579</v>
      </c>
      <c r="I20" s="243">
        <f xml:space="preserve">
IF($A$4&lt;=12,SUMIFS('ON Data'!AI:AI,'ON Data'!$D:$D,$A$4,'ON Data'!$E:$E,6),SUMIFS('ON Data'!AI:AI,'ON Data'!$E:$E,6))</f>
        <v>137472</v>
      </c>
      <c r="J20" s="243">
        <f xml:space="preserve">
IF($A$4&lt;=12,SUMIFS('ON Data'!AN:AN,'ON Data'!$D:$D,$A$4,'ON Data'!$E:$E,6),SUMIFS('ON Data'!AN:AN,'ON Data'!$E:$E,6))</f>
        <v>112854</v>
      </c>
      <c r="K20" s="243">
        <f xml:space="preserve">
IF($A$4&lt;=12,SUMIFS('ON Data'!AR:AR,'ON Data'!$D:$D,$A$4,'ON Data'!$E:$E,6),SUMIFS('ON Data'!AR:AR,'ON Data'!$E:$E,6))</f>
        <v>623872</v>
      </c>
      <c r="L20" s="243">
        <f xml:space="preserve">
IF($A$4&lt;=12,SUMIFS('ON Data'!AU:AU,'ON Data'!$D:$D,$A$4,'ON Data'!$E:$E,6),SUMIFS('ON Data'!AU:AU,'ON Data'!$E:$E,6))</f>
        <v>768558</v>
      </c>
      <c r="M20" s="461">
        <f xml:space="preserve">
IF($A$4&lt;=12,SUMIFS('ON Data'!AW:AW,'ON Data'!$D:$D,$A$4,'ON Data'!$E:$E,6),SUMIFS('ON Data'!AW:AW,'ON Data'!$E:$E,6))</f>
        <v>702936</v>
      </c>
      <c r="N20" s="466"/>
    </row>
    <row r="21" spans="1:14" ht="15" hidden="1" outlineLevel="1" thickBot="1" x14ac:dyDescent="0.35">
      <c r="A21" s="209" t="s">
        <v>93</v>
      </c>
      <c r="B21" s="229">
        <f xml:space="preserve">
IF($A$4&lt;=12,SUMIFS('ON Data'!F:F,'ON Data'!$D:$D,$A$4,'ON Data'!$E:$E,12),SUMIFS('ON Data'!F:F,'ON Data'!$E:$E,12))</f>
        <v>0</v>
      </c>
      <c r="C21" s="230">
        <f xml:space="preserve">
IF($A$4&lt;=12,SUMIFS('ON Data'!G:G,'ON Data'!$D:$D,$A$4,'ON Data'!$E:$E,12),SUMIFS('ON Data'!G:G,'ON Data'!$E:$E,12))</f>
        <v>0</v>
      </c>
      <c r="D21" s="231">
        <f xml:space="preserve">
IF($A$4&lt;=12,SUMIFS('ON Data'!I:I,'ON Data'!$D:$D,$A$4,'ON Data'!$E:$E,12),SUMIFS('ON Data'!I:I,'ON Data'!$E:$E,12))</f>
        <v>0</v>
      </c>
      <c r="E21" s="231">
        <f xml:space="preserve">
IF($A$4&lt;=12,SUMIFS('ON Data'!J:J,'ON Data'!$D:$D,$A$4,'ON Data'!$E:$E,12),SUMIFS('ON Data'!J:J,'ON Data'!$E:$E,12))</f>
        <v>0</v>
      </c>
      <c r="F21" s="231">
        <f xml:space="preserve">
IF($A$4&lt;=12,SUMIFS('ON Data'!K:K,'ON Data'!$D:$D,$A$4,'ON Data'!$E:$E,12),SUMIFS('ON Data'!K:K,'ON Data'!$E:$E,12))</f>
        <v>0</v>
      </c>
      <c r="G21" s="231">
        <f xml:space="preserve">
IF($A$4&lt;=12,SUMIFS('ON Data'!O:O,'ON Data'!$D:$D,$A$4,'ON Data'!$E:$E,12),SUMIFS('ON Data'!O:O,'ON Data'!$E:$E,12))</f>
        <v>0</v>
      </c>
      <c r="H21" s="231">
        <f xml:space="preserve">
IF($A$4&lt;=12,SUMIFS('ON Data'!V:V,'ON Data'!$D:$D,$A$4,'ON Data'!$E:$E,12),SUMIFS('ON Data'!V:V,'ON Data'!$E:$E,12))</f>
        <v>0</v>
      </c>
      <c r="I21" s="231">
        <f xml:space="preserve">
IF($A$4&lt;=12,SUMIFS('ON Data'!AI:AI,'ON Data'!$D:$D,$A$4,'ON Data'!$E:$E,12),SUMIFS('ON Data'!AI:AI,'ON Data'!$E:$E,12))</f>
        <v>0</v>
      </c>
      <c r="J21" s="231">
        <f xml:space="preserve">
IF($A$4&lt;=12,SUMIFS('ON Data'!AN:AN,'ON Data'!$D:$D,$A$4,'ON Data'!$E:$E,12),SUMIFS('ON Data'!AN:AN,'ON Data'!$E:$E,12))</f>
        <v>0</v>
      </c>
      <c r="N21" s="466"/>
    </row>
    <row r="22" spans="1:14" ht="15" hidden="1" outlineLevel="1" thickBot="1" x14ac:dyDescent="0.35">
      <c r="A22" s="209" t="s">
        <v>61</v>
      </c>
      <c r="B22" s="285" t="str">
        <f xml:space="preserve">
IF(OR(B21="",B21=0),"",B20/B21)</f>
        <v/>
      </c>
      <c r="C22" s="286" t="str">
        <f t="shared" ref="C22:F22" si="3" xml:space="preserve">
IF(OR(C21="",C21=0),"",C20/C21)</f>
        <v/>
      </c>
      <c r="D22" s="287" t="str">
        <f t="shared" si="3"/>
        <v/>
      </c>
      <c r="E22" s="287" t="str">
        <f t="shared" si="3"/>
        <v/>
      </c>
      <c r="F22" s="287" t="str">
        <f t="shared" si="3"/>
        <v/>
      </c>
      <c r="G22" s="287" t="str">
        <f t="shared" ref="G22:J22" si="4" xml:space="preserve">
IF(OR(G21="",G21=0),"",G20/G21)</f>
        <v/>
      </c>
      <c r="H22" s="287" t="str">
        <f t="shared" si="4"/>
        <v/>
      </c>
      <c r="I22" s="287" t="str">
        <f t="shared" si="4"/>
        <v/>
      </c>
      <c r="J22" s="287" t="str">
        <f t="shared" si="4"/>
        <v/>
      </c>
      <c r="N22" s="466"/>
    </row>
    <row r="23" spans="1:14" ht="15" hidden="1" outlineLevel="1" thickBot="1" x14ac:dyDescent="0.35">
      <c r="A23" s="217" t="s">
        <v>54</v>
      </c>
      <c r="B23" s="232">
        <f xml:space="preserve">
IF(B21="","",B20-B21)</f>
        <v>12044594</v>
      </c>
      <c r="C23" s="233">
        <f t="shared" ref="C23:F23" si="5" xml:space="preserve">
IF(C21="","",C20-C21)</f>
        <v>49570</v>
      </c>
      <c r="D23" s="234">
        <f t="shared" si="5"/>
        <v>374193</v>
      </c>
      <c r="E23" s="234">
        <f t="shared" si="5"/>
        <v>975480</v>
      </c>
      <c r="F23" s="234">
        <f t="shared" si="5"/>
        <v>5018080</v>
      </c>
      <c r="G23" s="234">
        <f t="shared" ref="G23:J23" si="6" xml:space="preserve">
IF(G21="","",G20-G21)</f>
        <v>0</v>
      </c>
      <c r="H23" s="234">
        <f t="shared" si="6"/>
        <v>3281579</v>
      </c>
      <c r="I23" s="234">
        <f t="shared" si="6"/>
        <v>137472</v>
      </c>
      <c r="J23" s="234">
        <f t="shared" si="6"/>
        <v>112854</v>
      </c>
      <c r="N23" s="466"/>
    </row>
    <row r="24" spans="1:14" x14ac:dyDescent="0.3">
      <c r="A24" s="211" t="s">
        <v>158</v>
      </c>
      <c r="B24" s="258" t="s">
        <v>3</v>
      </c>
      <c r="C24" s="467" t="s">
        <v>169</v>
      </c>
      <c r="D24" s="437"/>
      <c r="E24" s="438"/>
      <c r="F24" s="439"/>
      <c r="G24" s="438" t="s">
        <v>170</v>
      </c>
      <c r="H24" s="440"/>
      <c r="I24" s="440"/>
      <c r="J24" s="440"/>
      <c r="K24" s="440"/>
      <c r="L24" s="440"/>
      <c r="M24" s="462" t="s">
        <v>171</v>
      </c>
      <c r="N24" s="466"/>
    </row>
    <row r="25" spans="1:14" x14ac:dyDescent="0.3">
      <c r="A25" s="212" t="s">
        <v>59</v>
      </c>
      <c r="B25" s="229">
        <f xml:space="preserve">
SUM(C25:M25)</f>
        <v>66415</v>
      </c>
      <c r="C25" s="468">
        <f xml:space="preserve">
IF($A$4&lt;=12,SUMIFS('ON Data'!J:J,'ON Data'!$D:$D,$A$4,'ON Data'!$E:$E,10),SUMIFS('ON Data'!J:J,'ON Data'!$E:$E,10))</f>
        <v>16810</v>
      </c>
      <c r="D25" s="441"/>
      <c r="E25" s="442"/>
      <c r="F25" s="443"/>
      <c r="G25" s="442">
        <f xml:space="preserve">
IF($A$4&lt;=12,SUMIFS('ON Data'!O:O,'ON Data'!$D:$D,$A$4,'ON Data'!$E:$E,10),SUMIFS('ON Data'!O:O,'ON Data'!$E:$E,10))</f>
        <v>49605</v>
      </c>
      <c r="H25" s="443"/>
      <c r="I25" s="443"/>
      <c r="J25" s="443"/>
      <c r="K25" s="443"/>
      <c r="L25" s="443"/>
      <c r="M25" s="463">
        <f xml:space="preserve">
IF($A$4&lt;=12,SUMIFS('ON Data'!AW:AW,'ON Data'!$D:$D,$A$4,'ON Data'!$E:$E,10),SUMIFS('ON Data'!AW:AW,'ON Data'!$E:$E,10))</f>
        <v>0</v>
      </c>
      <c r="N25" s="466"/>
    </row>
    <row r="26" spans="1:14" x14ac:dyDescent="0.3">
      <c r="A26" s="218" t="s">
        <v>168</v>
      </c>
      <c r="B26" s="238">
        <f xml:space="preserve">
SUM(C26:M26)</f>
        <v>41516.857506361332</v>
      </c>
      <c r="C26" s="468">
        <f xml:space="preserve">
IF($A$4&lt;=12,SUMIFS('ON Data'!J:J,'ON Data'!$D:$D,$A$4,'ON Data'!$E:$E,11),SUMIFS('ON Data'!J:J,'ON Data'!$E:$E,11))</f>
        <v>30725.190839694664</v>
      </c>
      <c r="D26" s="441"/>
      <c r="E26" s="442"/>
      <c r="F26" s="443"/>
      <c r="G26" s="444">
        <f xml:space="preserve">
IF($A$4&lt;=12,SUMIFS('ON Data'!O:O,'ON Data'!$D:$D,$A$4,'ON Data'!$E:$E,11),SUMIFS('ON Data'!O:O,'ON Data'!$E:$E,11))</f>
        <v>10791.666666666666</v>
      </c>
      <c r="H26" s="445"/>
      <c r="I26" s="445"/>
      <c r="J26" s="445"/>
      <c r="K26" s="445"/>
      <c r="L26" s="445"/>
      <c r="M26" s="463">
        <f xml:space="preserve">
IF($A$4&lt;=12,SUMIFS('ON Data'!AW:AW,'ON Data'!$D:$D,$A$4,'ON Data'!$E:$E,11),SUMIFS('ON Data'!AW:AW,'ON Data'!$E:$E,11))</f>
        <v>0</v>
      </c>
      <c r="N26" s="466"/>
    </row>
    <row r="27" spans="1:14" x14ac:dyDescent="0.3">
      <c r="A27" s="218" t="s">
        <v>61</v>
      </c>
      <c r="B27" s="259">
        <f xml:space="preserve">
IF(B26=0,0,B25/B26)</f>
        <v>1.5997116349623453</v>
      </c>
      <c r="C27" s="469">
        <f xml:space="preserve">
IF(C26=0,0,C25/C26)</f>
        <v>0.54710807453416133</v>
      </c>
      <c r="D27" s="446"/>
      <c r="E27" s="447"/>
      <c r="F27" s="443"/>
      <c r="G27" s="447">
        <f xml:space="preserve">
IF(G26=0,0,G25/G26)</f>
        <v>4.5966023166023167</v>
      </c>
      <c r="H27" s="443"/>
      <c r="I27" s="443"/>
      <c r="J27" s="443"/>
      <c r="K27" s="443"/>
      <c r="L27" s="443"/>
      <c r="M27" s="464">
        <f xml:space="preserve">
IF(M26=0,0,M25/M26)</f>
        <v>0</v>
      </c>
      <c r="N27" s="466"/>
    </row>
    <row r="28" spans="1:14" ht="15" thickBot="1" x14ac:dyDescent="0.35">
      <c r="A28" s="218" t="s">
        <v>167</v>
      </c>
      <c r="B28" s="238">
        <f xml:space="preserve">
SUM(C28:M28)</f>
        <v>-24898.142493638672</v>
      </c>
      <c r="C28" s="470">
        <f xml:space="preserve">
C26-C25</f>
        <v>13915.190839694664</v>
      </c>
      <c r="D28" s="448"/>
      <c r="E28" s="449"/>
      <c r="F28" s="450"/>
      <c r="G28" s="449">
        <f xml:space="preserve">
G26-G25</f>
        <v>-38813.333333333336</v>
      </c>
      <c r="H28" s="450"/>
      <c r="I28" s="450"/>
      <c r="J28" s="450"/>
      <c r="K28" s="450"/>
      <c r="L28" s="450"/>
      <c r="M28" s="465">
        <f xml:space="preserve">
M26-M25</f>
        <v>0</v>
      </c>
      <c r="N28" s="466"/>
    </row>
    <row r="29" spans="1:14" x14ac:dyDescent="0.3">
      <c r="A29" s="219"/>
      <c r="B29" s="219"/>
      <c r="C29" s="220"/>
      <c r="D29" s="219"/>
      <c r="E29" s="220"/>
      <c r="F29" s="220"/>
      <c r="G29" s="220"/>
      <c r="H29" s="220"/>
      <c r="I29" s="220"/>
      <c r="J29" s="219"/>
    </row>
    <row r="30" spans="1:14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24"/>
    </row>
    <row r="31" spans="1:14" x14ac:dyDescent="0.3">
      <c r="A31" s="89" t="s">
        <v>165</v>
      </c>
      <c r="B31" s="105"/>
      <c r="C31" s="105"/>
      <c r="D31" s="105"/>
      <c r="E31" s="105"/>
      <c r="F31" s="105"/>
      <c r="G31" s="105"/>
      <c r="H31" s="105"/>
      <c r="I31" s="105"/>
      <c r="J31" s="124"/>
    </row>
    <row r="32" spans="1:14" ht="14.4" customHeight="1" x14ac:dyDescent="0.3">
      <c r="A32" s="255" t="s">
        <v>162</v>
      </c>
      <c r="B32" s="256"/>
      <c r="C32" s="256"/>
      <c r="D32" s="256"/>
      <c r="E32" s="256"/>
      <c r="F32" s="256"/>
      <c r="G32" s="256"/>
      <c r="H32" s="256"/>
      <c r="I32" s="256"/>
    </row>
    <row r="33" spans="1:1" x14ac:dyDescent="0.3">
      <c r="A33" s="257" t="s">
        <v>198</v>
      </c>
    </row>
    <row r="34" spans="1:1" x14ac:dyDescent="0.3">
      <c r="A34" s="257" t="s">
        <v>199</v>
      </c>
    </row>
    <row r="35" spans="1:1" x14ac:dyDescent="0.3">
      <c r="A35" s="257" t="s">
        <v>200</v>
      </c>
    </row>
    <row r="36" spans="1:1" x14ac:dyDescent="0.3">
      <c r="A36" s="257" t="s">
        <v>172</v>
      </c>
    </row>
  </sheetData>
  <mergeCells count="12">
    <mergeCell ref="B3:B4"/>
    <mergeCell ref="A1:M1"/>
    <mergeCell ref="C27:F27"/>
    <mergeCell ref="C28:F28"/>
    <mergeCell ref="G27:L27"/>
    <mergeCell ref="G28:L28"/>
    <mergeCell ref="C24:F24"/>
    <mergeCell ref="C25:F25"/>
    <mergeCell ref="C26:F26"/>
    <mergeCell ref="G24:L24"/>
    <mergeCell ref="G25:L25"/>
    <mergeCell ref="G26:L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J22">
    <cfRule type="cellIs" dxfId="6" priority="6" operator="greaterThan">
      <formula>1</formula>
    </cfRule>
  </conditionalFormatting>
  <conditionalFormatting sqref="B23:J23">
    <cfRule type="cellIs" dxfId="5" priority="5" operator="greaterThan">
      <formula>0</formula>
    </cfRule>
  </conditionalFormatting>
  <conditionalFormatting sqref="M27">
    <cfRule type="cellIs" dxfId="4" priority="4" operator="greaterThan">
      <formula>1</formula>
    </cfRule>
  </conditionalFormatting>
  <conditionalFormatting sqref="M28">
    <cfRule type="cellIs" dxfId="3" priority="3" operator="lessThan">
      <formula>0</formula>
    </cfRule>
  </conditionalFormatting>
  <conditionalFormatting sqref="G28">
    <cfRule type="cellIs" dxfId="2" priority="1" operator="lessThan">
      <formula>0</formula>
    </cfRule>
  </conditionalFormatting>
  <conditionalFormatting sqref="G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61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9" x14ac:dyDescent="0.3">
      <c r="A1" s="198" t="s">
        <v>777</v>
      </c>
    </row>
    <row r="2" spans="1:49" x14ac:dyDescent="0.3">
      <c r="A2" s="202" t="s">
        <v>222</v>
      </c>
    </row>
    <row r="3" spans="1:49" x14ac:dyDescent="0.3">
      <c r="A3" s="198" t="s">
        <v>133</v>
      </c>
      <c r="B3" s="223">
        <v>2016</v>
      </c>
      <c r="D3" s="199">
        <f>MAX(D5:D1048576)</f>
        <v>7</v>
      </c>
      <c r="F3" s="199">
        <f>SUMIF($E5:$E1048576,"&lt;10",F5:F1048576)</f>
        <v>12863147.900000002</v>
      </c>
      <c r="G3" s="199">
        <f t="shared" ref="G3:AW3" si="0">SUMIF($E5:$E1048576,"&lt;10",G5:G1048576)</f>
        <v>49640</v>
      </c>
      <c r="H3" s="199">
        <f t="shared" si="0"/>
        <v>0</v>
      </c>
      <c r="I3" s="199">
        <f t="shared" si="0"/>
        <v>390472.5</v>
      </c>
      <c r="J3" s="199">
        <f t="shared" si="0"/>
        <v>1012605.1000000001</v>
      </c>
      <c r="K3" s="199">
        <f t="shared" si="0"/>
        <v>5316838.9000000004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0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3591347.9999999995</v>
      </c>
      <c r="W3" s="199">
        <f t="shared" si="0"/>
        <v>0</v>
      </c>
      <c r="X3" s="199">
        <f t="shared" si="0"/>
        <v>0</v>
      </c>
      <c r="Y3" s="199">
        <f t="shared" si="0"/>
        <v>0</v>
      </c>
      <c r="Z3" s="199">
        <f t="shared" si="0"/>
        <v>0</v>
      </c>
      <c r="AA3" s="199">
        <f t="shared" si="0"/>
        <v>0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0</v>
      </c>
      <c r="AG3" s="199">
        <f t="shared" si="0"/>
        <v>0</v>
      </c>
      <c r="AH3" s="199">
        <f t="shared" si="0"/>
        <v>0</v>
      </c>
      <c r="AI3" s="199">
        <f t="shared" si="0"/>
        <v>145169</v>
      </c>
      <c r="AJ3" s="199">
        <f t="shared" si="0"/>
        <v>0</v>
      </c>
      <c r="AK3" s="199">
        <f t="shared" si="0"/>
        <v>0</v>
      </c>
      <c r="AL3" s="199">
        <f t="shared" si="0"/>
        <v>0</v>
      </c>
      <c r="AM3" s="199">
        <f t="shared" si="0"/>
        <v>0</v>
      </c>
      <c r="AN3" s="199">
        <f t="shared" si="0"/>
        <v>121434</v>
      </c>
      <c r="AO3" s="199">
        <f t="shared" si="0"/>
        <v>0</v>
      </c>
      <c r="AP3" s="199">
        <f t="shared" si="0"/>
        <v>0</v>
      </c>
      <c r="AQ3" s="199">
        <f t="shared" si="0"/>
        <v>0</v>
      </c>
      <c r="AR3" s="199">
        <f t="shared" si="0"/>
        <v>700468.5</v>
      </c>
      <c r="AS3" s="199">
        <f t="shared" si="0"/>
        <v>0</v>
      </c>
      <c r="AT3" s="199">
        <f t="shared" si="0"/>
        <v>0</v>
      </c>
      <c r="AU3" s="199">
        <f t="shared" si="0"/>
        <v>798694.89999999979</v>
      </c>
      <c r="AV3" s="199">
        <f t="shared" si="0"/>
        <v>0</v>
      </c>
      <c r="AW3" s="199">
        <f t="shared" si="0"/>
        <v>736477</v>
      </c>
    </row>
    <row r="4" spans="1:49" x14ac:dyDescent="0.3">
      <c r="A4" s="198" t="s">
        <v>134</v>
      </c>
      <c r="B4" s="223">
        <v>1</v>
      </c>
      <c r="C4" s="200" t="s">
        <v>5</v>
      </c>
      <c r="D4" s="201" t="s">
        <v>53</v>
      </c>
      <c r="E4" s="201" t="s">
        <v>132</v>
      </c>
      <c r="F4" s="201" t="s">
        <v>3</v>
      </c>
      <c r="G4" s="201">
        <v>0</v>
      </c>
      <c r="H4" s="201">
        <v>25</v>
      </c>
      <c r="I4" s="201">
        <v>99</v>
      </c>
      <c r="J4" s="201">
        <v>100</v>
      </c>
      <c r="K4" s="201">
        <v>101</v>
      </c>
      <c r="L4" s="201">
        <v>102</v>
      </c>
      <c r="M4" s="201">
        <v>103</v>
      </c>
      <c r="N4" s="201">
        <v>203</v>
      </c>
      <c r="O4" s="201">
        <v>302</v>
      </c>
      <c r="P4" s="201">
        <v>303</v>
      </c>
      <c r="Q4" s="201">
        <v>304</v>
      </c>
      <c r="R4" s="201">
        <v>305</v>
      </c>
      <c r="S4" s="201">
        <v>306</v>
      </c>
      <c r="T4" s="201">
        <v>407</v>
      </c>
      <c r="U4" s="201">
        <v>408</v>
      </c>
      <c r="V4" s="201">
        <v>409</v>
      </c>
      <c r="W4" s="201">
        <v>410</v>
      </c>
      <c r="X4" s="201">
        <v>415</v>
      </c>
      <c r="Y4" s="201">
        <v>416</v>
      </c>
      <c r="Z4" s="201">
        <v>418</v>
      </c>
      <c r="AA4" s="201">
        <v>419</v>
      </c>
      <c r="AB4" s="201">
        <v>420</v>
      </c>
      <c r="AC4" s="201">
        <v>421</v>
      </c>
      <c r="AD4" s="201">
        <v>520</v>
      </c>
      <c r="AE4" s="201">
        <v>521</v>
      </c>
      <c r="AF4" s="201">
        <v>522</v>
      </c>
      <c r="AG4" s="201">
        <v>523</v>
      </c>
      <c r="AH4" s="201">
        <v>524</v>
      </c>
      <c r="AI4" s="201">
        <v>525</v>
      </c>
      <c r="AJ4" s="201">
        <v>526</v>
      </c>
      <c r="AK4" s="201">
        <v>527</v>
      </c>
      <c r="AL4" s="201">
        <v>528</v>
      </c>
      <c r="AM4" s="201">
        <v>629</v>
      </c>
      <c r="AN4" s="201">
        <v>630</v>
      </c>
      <c r="AO4" s="201">
        <v>636</v>
      </c>
      <c r="AP4" s="201">
        <v>637</v>
      </c>
      <c r="AQ4" s="201">
        <v>640</v>
      </c>
      <c r="AR4" s="201">
        <v>642</v>
      </c>
      <c r="AS4" s="201">
        <v>743</v>
      </c>
      <c r="AT4" s="201">
        <v>745</v>
      </c>
      <c r="AU4" s="201">
        <v>746</v>
      </c>
      <c r="AV4" s="201">
        <v>747</v>
      </c>
      <c r="AW4" s="201">
        <v>930</v>
      </c>
    </row>
    <row r="5" spans="1:49" x14ac:dyDescent="0.3">
      <c r="A5" s="198" t="s">
        <v>135</v>
      </c>
      <c r="B5" s="223">
        <v>2</v>
      </c>
      <c r="C5" s="198">
        <v>37</v>
      </c>
      <c r="D5" s="198">
        <v>1</v>
      </c>
      <c r="E5" s="198">
        <v>1</v>
      </c>
      <c r="F5" s="198">
        <v>43.1</v>
      </c>
      <c r="G5" s="198">
        <v>0</v>
      </c>
      <c r="H5" s="198">
        <v>0</v>
      </c>
      <c r="I5" s="198">
        <v>1.5</v>
      </c>
      <c r="J5" s="198">
        <v>2.9</v>
      </c>
      <c r="K5" s="198">
        <v>9.3000000000000007</v>
      </c>
      <c r="L5" s="198">
        <v>0</v>
      </c>
      <c r="M5" s="198">
        <v>0</v>
      </c>
      <c r="N5" s="198">
        <v>0</v>
      </c>
      <c r="O5" s="198">
        <v>0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15.3</v>
      </c>
      <c r="W5" s="198">
        <v>0</v>
      </c>
      <c r="X5" s="198">
        <v>0</v>
      </c>
      <c r="Y5" s="198">
        <v>0</v>
      </c>
      <c r="Z5" s="198">
        <v>0</v>
      </c>
      <c r="AA5" s="198">
        <v>0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0</v>
      </c>
      <c r="AI5" s="198">
        <v>1</v>
      </c>
      <c r="AJ5" s="198">
        <v>0</v>
      </c>
      <c r="AK5" s="198">
        <v>0</v>
      </c>
      <c r="AL5" s="198">
        <v>0</v>
      </c>
      <c r="AM5" s="198">
        <v>0</v>
      </c>
      <c r="AN5" s="198">
        <v>1</v>
      </c>
      <c r="AO5" s="198">
        <v>0</v>
      </c>
      <c r="AP5" s="198">
        <v>0</v>
      </c>
      <c r="AQ5" s="198">
        <v>0</v>
      </c>
      <c r="AR5" s="198">
        <v>5</v>
      </c>
      <c r="AS5" s="198">
        <v>0</v>
      </c>
      <c r="AT5" s="198">
        <v>0</v>
      </c>
      <c r="AU5" s="198">
        <v>3.1</v>
      </c>
      <c r="AV5" s="198">
        <v>0</v>
      </c>
      <c r="AW5" s="198">
        <v>4</v>
      </c>
    </row>
    <row r="6" spans="1:49" x14ac:dyDescent="0.3">
      <c r="A6" s="198" t="s">
        <v>136</v>
      </c>
      <c r="B6" s="223">
        <v>3</v>
      </c>
      <c r="C6" s="198">
        <v>37</v>
      </c>
      <c r="D6" s="198">
        <v>1</v>
      </c>
      <c r="E6" s="198">
        <v>2</v>
      </c>
      <c r="F6" s="198">
        <v>6030</v>
      </c>
      <c r="G6" s="198">
        <v>0</v>
      </c>
      <c r="H6" s="198">
        <v>0</v>
      </c>
      <c r="I6" s="198">
        <v>228</v>
      </c>
      <c r="J6" s="198">
        <v>390.4</v>
      </c>
      <c r="K6" s="198">
        <v>1424.4</v>
      </c>
      <c r="L6" s="198">
        <v>0</v>
      </c>
      <c r="M6" s="198">
        <v>0</v>
      </c>
      <c r="N6" s="198">
        <v>0</v>
      </c>
      <c r="O6" s="198">
        <v>0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1982.4</v>
      </c>
      <c r="W6" s="198">
        <v>0</v>
      </c>
      <c r="X6" s="198">
        <v>0</v>
      </c>
      <c r="Y6" s="198">
        <v>0</v>
      </c>
      <c r="Z6" s="198">
        <v>0</v>
      </c>
      <c r="AA6" s="198">
        <v>0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0</v>
      </c>
      <c r="AI6" s="198">
        <v>168</v>
      </c>
      <c r="AJ6" s="198">
        <v>0</v>
      </c>
      <c r="AK6" s="198">
        <v>0</v>
      </c>
      <c r="AL6" s="198">
        <v>0</v>
      </c>
      <c r="AM6" s="198">
        <v>0</v>
      </c>
      <c r="AN6" s="198">
        <v>168</v>
      </c>
      <c r="AO6" s="198">
        <v>0</v>
      </c>
      <c r="AP6" s="198">
        <v>0</v>
      </c>
      <c r="AQ6" s="198">
        <v>0</v>
      </c>
      <c r="AR6" s="198">
        <v>604</v>
      </c>
      <c r="AS6" s="198">
        <v>0</v>
      </c>
      <c r="AT6" s="198">
        <v>0</v>
      </c>
      <c r="AU6" s="198">
        <v>480.8</v>
      </c>
      <c r="AV6" s="198">
        <v>0</v>
      </c>
      <c r="AW6" s="198">
        <v>584</v>
      </c>
    </row>
    <row r="7" spans="1:49" x14ac:dyDescent="0.3">
      <c r="A7" s="198" t="s">
        <v>137</v>
      </c>
      <c r="B7" s="223">
        <v>4</v>
      </c>
      <c r="C7" s="198">
        <v>37</v>
      </c>
      <c r="D7" s="198">
        <v>1</v>
      </c>
      <c r="E7" s="198">
        <v>3</v>
      </c>
      <c r="F7" s="198">
        <v>5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5</v>
      </c>
      <c r="W7" s="198">
        <v>0</v>
      </c>
      <c r="X7" s="198">
        <v>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0</v>
      </c>
      <c r="AK7" s="198">
        <v>0</v>
      </c>
      <c r="AL7" s="198">
        <v>0</v>
      </c>
      <c r="AM7" s="198">
        <v>0</v>
      </c>
      <c r="AN7" s="198">
        <v>0</v>
      </c>
      <c r="AO7" s="198">
        <v>0</v>
      </c>
      <c r="AP7" s="198">
        <v>0</v>
      </c>
      <c r="AQ7" s="198">
        <v>0</v>
      </c>
      <c r="AR7" s="198">
        <v>0</v>
      </c>
      <c r="AS7" s="198">
        <v>0</v>
      </c>
      <c r="AT7" s="198">
        <v>0</v>
      </c>
      <c r="AU7" s="198">
        <v>0</v>
      </c>
      <c r="AV7" s="198">
        <v>0</v>
      </c>
      <c r="AW7" s="198">
        <v>0</v>
      </c>
    </row>
    <row r="8" spans="1:49" x14ac:dyDescent="0.3">
      <c r="A8" s="198" t="s">
        <v>138</v>
      </c>
      <c r="B8" s="223">
        <v>5</v>
      </c>
      <c r="C8" s="198">
        <v>37</v>
      </c>
      <c r="D8" s="198">
        <v>1</v>
      </c>
      <c r="E8" s="198">
        <v>4</v>
      </c>
      <c r="F8" s="198">
        <v>6</v>
      </c>
      <c r="G8" s="198">
        <v>0</v>
      </c>
      <c r="H8" s="198">
        <v>0</v>
      </c>
      <c r="I8" s="198">
        <v>0</v>
      </c>
      <c r="J8" s="198">
        <v>0</v>
      </c>
      <c r="K8" s="198">
        <v>6</v>
      </c>
      <c r="L8" s="198">
        <v>0</v>
      </c>
      <c r="M8" s="198">
        <v>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0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  <c r="AP8" s="198">
        <v>0</v>
      </c>
      <c r="AQ8" s="198">
        <v>0</v>
      </c>
      <c r="AR8" s="198">
        <v>0</v>
      </c>
      <c r="AS8" s="198">
        <v>0</v>
      </c>
      <c r="AT8" s="198">
        <v>0</v>
      </c>
      <c r="AU8" s="198">
        <v>0</v>
      </c>
      <c r="AV8" s="198">
        <v>0</v>
      </c>
      <c r="AW8" s="198">
        <v>0</v>
      </c>
    </row>
    <row r="9" spans="1:49" x14ac:dyDescent="0.3">
      <c r="A9" s="198" t="s">
        <v>139</v>
      </c>
      <c r="B9" s="223">
        <v>6</v>
      </c>
      <c r="C9" s="198">
        <v>37</v>
      </c>
      <c r="D9" s="198">
        <v>1</v>
      </c>
      <c r="E9" s="198">
        <v>5</v>
      </c>
      <c r="F9" s="198">
        <v>10</v>
      </c>
      <c r="G9" s="198">
        <v>10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  <c r="AP9" s="198">
        <v>0</v>
      </c>
      <c r="AQ9" s="198">
        <v>0</v>
      </c>
      <c r="AR9" s="198">
        <v>0</v>
      </c>
      <c r="AS9" s="198">
        <v>0</v>
      </c>
      <c r="AT9" s="198">
        <v>0</v>
      </c>
      <c r="AU9" s="198">
        <v>0</v>
      </c>
      <c r="AV9" s="198">
        <v>0</v>
      </c>
      <c r="AW9" s="198">
        <v>0</v>
      </c>
    </row>
    <row r="10" spans="1:49" x14ac:dyDescent="0.3">
      <c r="A10" s="198" t="s">
        <v>140</v>
      </c>
      <c r="B10" s="223">
        <v>7</v>
      </c>
      <c r="C10" s="198">
        <v>37</v>
      </c>
      <c r="D10" s="198">
        <v>1</v>
      </c>
      <c r="E10" s="198">
        <v>6</v>
      </c>
      <c r="F10" s="198">
        <v>1567252</v>
      </c>
      <c r="G10" s="198">
        <v>1210</v>
      </c>
      <c r="H10" s="198">
        <v>0</v>
      </c>
      <c r="I10" s="198">
        <v>41281</v>
      </c>
      <c r="J10" s="198">
        <v>116477</v>
      </c>
      <c r="K10" s="198">
        <v>676095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406054</v>
      </c>
      <c r="W10" s="198">
        <v>0</v>
      </c>
      <c r="X10" s="198">
        <v>0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25760</v>
      </c>
      <c r="AJ10" s="198">
        <v>0</v>
      </c>
      <c r="AK10" s="198">
        <v>0</v>
      </c>
      <c r="AL10" s="198">
        <v>0</v>
      </c>
      <c r="AM10" s="198">
        <v>0</v>
      </c>
      <c r="AN10" s="198">
        <v>14390</v>
      </c>
      <c r="AO10" s="198">
        <v>0</v>
      </c>
      <c r="AP10" s="198">
        <v>0</v>
      </c>
      <c r="AQ10" s="198">
        <v>0</v>
      </c>
      <c r="AR10" s="198">
        <v>81858</v>
      </c>
      <c r="AS10" s="198">
        <v>0</v>
      </c>
      <c r="AT10" s="198">
        <v>0</v>
      </c>
      <c r="AU10" s="198">
        <v>111205</v>
      </c>
      <c r="AV10" s="198">
        <v>0</v>
      </c>
      <c r="AW10" s="198">
        <v>92922</v>
      </c>
    </row>
    <row r="11" spans="1:49" x14ac:dyDescent="0.3">
      <c r="A11" s="198" t="s">
        <v>141</v>
      </c>
      <c r="B11" s="223">
        <v>8</v>
      </c>
      <c r="C11" s="198">
        <v>37</v>
      </c>
      <c r="D11" s="198">
        <v>1</v>
      </c>
      <c r="E11" s="198">
        <v>9</v>
      </c>
      <c r="F11" s="198">
        <v>21654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15458</v>
      </c>
      <c r="W11" s="198">
        <v>0</v>
      </c>
      <c r="X11" s="198">
        <v>0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  <c r="AP11" s="198">
        <v>0</v>
      </c>
      <c r="AQ11" s="198">
        <v>0</v>
      </c>
      <c r="AR11" s="198">
        <v>6196</v>
      </c>
      <c r="AS11" s="198">
        <v>0</v>
      </c>
      <c r="AT11" s="198">
        <v>0</v>
      </c>
      <c r="AU11" s="198">
        <v>0</v>
      </c>
      <c r="AV11" s="198">
        <v>0</v>
      </c>
      <c r="AW11" s="198">
        <v>0</v>
      </c>
    </row>
    <row r="12" spans="1:49" x14ac:dyDescent="0.3">
      <c r="A12" s="198" t="s">
        <v>142</v>
      </c>
      <c r="B12" s="223">
        <v>9</v>
      </c>
      <c r="C12" s="198">
        <v>37</v>
      </c>
      <c r="D12" s="198">
        <v>1</v>
      </c>
      <c r="E12" s="198">
        <v>10</v>
      </c>
      <c r="F12" s="198">
        <v>6600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6600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  <c r="AP12" s="198">
        <v>0</v>
      </c>
      <c r="AQ12" s="198">
        <v>0</v>
      </c>
      <c r="AR12" s="198">
        <v>0</v>
      </c>
      <c r="AS12" s="198">
        <v>0</v>
      </c>
      <c r="AT12" s="198">
        <v>0</v>
      </c>
      <c r="AU12" s="198">
        <v>0</v>
      </c>
      <c r="AV12" s="198">
        <v>0</v>
      </c>
      <c r="AW12" s="198">
        <v>0</v>
      </c>
    </row>
    <row r="13" spans="1:49" x14ac:dyDescent="0.3">
      <c r="A13" s="198" t="s">
        <v>143</v>
      </c>
      <c r="B13" s="223">
        <v>10</v>
      </c>
      <c r="C13" s="198">
        <v>37</v>
      </c>
      <c r="D13" s="198">
        <v>1</v>
      </c>
      <c r="E13" s="198">
        <v>11</v>
      </c>
      <c r="F13" s="198">
        <v>5930.9796437659043</v>
      </c>
      <c r="G13" s="198">
        <v>0</v>
      </c>
      <c r="H13" s="198">
        <v>0</v>
      </c>
      <c r="I13" s="198">
        <v>0</v>
      </c>
      <c r="J13" s="198">
        <v>4389.3129770992373</v>
      </c>
      <c r="K13" s="198">
        <v>0</v>
      </c>
      <c r="L13" s="198">
        <v>0</v>
      </c>
      <c r="M13" s="198">
        <v>0</v>
      </c>
      <c r="N13" s="198">
        <v>0</v>
      </c>
      <c r="O13" s="198">
        <v>1541.6666666666667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0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  <c r="AP13" s="198">
        <v>0</v>
      </c>
      <c r="AQ13" s="198">
        <v>0</v>
      </c>
      <c r="AR13" s="198">
        <v>0</v>
      </c>
      <c r="AS13" s="198">
        <v>0</v>
      </c>
      <c r="AT13" s="198">
        <v>0</v>
      </c>
      <c r="AU13" s="198">
        <v>0</v>
      </c>
      <c r="AV13" s="198">
        <v>0</v>
      </c>
      <c r="AW13" s="198">
        <v>0</v>
      </c>
    </row>
    <row r="14" spans="1:49" x14ac:dyDescent="0.3">
      <c r="A14" s="198" t="s">
        <v>144</v>
      </c>
      <c r="B14" s="223">
        <v>11</v>
      </c>
      <c r="C14" s="198">
        <v>37</v>
      </c>
      <c r="D14" s="198">
        <v>2</v>
      </c>
      <c r="E14" s="198">
        <v>1</v>
      </c>
      <c r="F14" s="198">
        <v>43.4</v>
      </c>
      <c r="G14" s="198">
        <v>0</v>
      </c>
      <c r="H14" s="198">
        <v>0</v>
      </c>
      <c r="I14" s="198">
        <v>1.5</v>
      </c>
      <c r="J14" s="198">
        <v>2.9</v>
      </c>
      <c r="K14" s="198">
        <v>9.6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15.3</v>
      </c>
      <c r="W14" s="198">
        <v>0</v>
      </c>
      <c r="X14" s="198">
        <v>0</v>
      </c>
      <c r="Y14" s="198">
        <v>0</v>
      </c>
      <c r="Z14" s="198">
        <v>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1</v>
      </c>
      <c r="AJ14" s="198">
        <v>0</v>
      </c>
      <c r="AK14" s="198">
        <v>0</v>
      </c>
      <c r="AL14" s="198">
        <v>0</v>
      </c>
      <c r="AM14" s="198">
        <v>0</v>
      </c>
      <c r="AN14" s="198">
        <v>1</v>
      </c>
      <c r="AO14" s="198">
        <v>0</v>
      </c>
      <c r="AP14" s="198">
        <v>0</v>
      </c>
      <c r="AQ14" s="198">
        <v>0</v>
      </c>
      <c r="AR14" s="198">
        <v>5</v>
      </c>
      <c r="AS14" s="198">
        <v>0</v>
      </c>
      <c r="AT14" s="198">
        <v>0</v>
      </c>
      <c r="AU14" s="198">
        <v>3.1</v>
      </c>
      <c r="AV14" s="198">
        <v>0</v>
      </c>
      <c r="AW14" s="198">
        <v>4</v>
      </c>
    </row>
    <row r="15" spans="1:49" x14ac:dyDescent="0.3">
      <c r="A15" s="198" t="s">
        <v>145</v>
      </c>
      <c r="B15" s="223">
        <v>12</v>
      </c>
      <c r="C15" s="198">
        <v>37</v>
      </c>
      <c r="D15" s="198">
        <v>2</v>
      </c>
      <c r="E15" s="198">
        <v>2</v>
      </c>
      <c r="F15" s="198">
        <v>6194.8</v>
      </c>
      <c r="G15" s="198">
        <v>0</v>
      </c>
      <c r="H15" s="198">
        <v>0</v>
      </c>
      <c r="I15" s="198">
        <v>200</v>
      </c>
      <c r="J15" s="198">
        <v>486.4</v>
      </c>
      <c r="K15" s="198">
        <v>1538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2010.4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144</v>
      </c>
      <c r="AJ15" s="198">
        <v>0</v>
      </c>
      <c r="AK15" s="198">
        <v>0</v>
      </c>
      <c r="AL15" s="198">
        <v>0</v>
      </c>
      <c r="AM15" s="198">
        <v>0</v>
      </c>
      <c r="AN15" s="198">
        <v>136</v>
      </c>
      <c r="AO15" s="198">
        <v>0</v>
      </c>
      <c r="AP15" s="198">
        <v>0</v>
      </c>
      <c r="AQ15" s="198">
        <v>0</v>
      </c>
      <c r="AR15" s="198">
        <v>628</v>
      </c>
      <c r="AS15" s="198">
        <v>0</v>
      </c>
      <c r="AT15" s="198">
        <v>0</v>
      </c>
      <c r="AU15" s="198">
        <v>436</v>
      </c>
      <c r="AV15" s="198">
        <v>0</v>
      </c>
      <c r="AW15" s="198">
        <v>616</v>
      </c>
    </row>
    <row r="16" spans="1:49" x14ac:dyDescent="0.3">
      <c r="A16" s="198" t="s">
        <v>133</v>
      </c>
      <c r="B16" s="223">
        <v>2016</v>
      </c>
      <c r="C16" s="198">
        <v>37</v>
      </c>
      <c r="D16" s="198">
        <v>2</v>
      </c>
      <c r="E16" s="198">
        <v>4</v>
      </c>
      <c r="F16" s="198">
        <v>4</v>
      </c>
      <c r="G16" s="198">
        <v>0</v>
      </c>
      <c r="H16" s="198">
        <v>0</v>
      </c>
      <c r="I16" s="198">
        <v>0</v>
      </c>
      <c r="J16" s="198">
        <v>0</v>
      </c>
      <c r="K16" s="198">
        <v>4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0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0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8">
        <v>0</v>
      </c>
      <c r="AQ16" s="198">
        <v>0</v>
      </c>
      <c r="AR16" s="198">
        <v>0</v>
      </c>
      <c r="AS16" s="198">
        <v>0</v>
      </c>
      <c r="AT16" s="198">
        <v>0</v>
      </c>
      <c r="AU16" s="198">
        <v>0</v>
      </c>
      <c r="AV16" s="198">
        <v>0</v>
      </c>
      <c r="AW16" s="198">
        <v>0</v>
      </c>
    </row>
    <row r="17" spans="3:49" x14ac:dyDescent="0.3">
      <c r="C17" s="198">
        <v>37</v>
      </c>
      <c r="D17" s="198">
        <v>2</v>
      </c>
      <c r="E17" s="198">
        <v>5</v>
      </c>
      <c r="F17" s="198">
        <v>10</v>
      </c>
      <c r="G17" s="198">
        <v>10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  <c r="AP17" s="198">
        <v>0</v>
      </c>
      <c r="AQ17" s="198">
        <v>0</v>
      </c>
      <c r="AR17" s="198">
        <v>0</v>
      </c>
      <c r="AS17" s="198">
        <v>0</v>
      </c>
      <c r="AT17" s="198">
        <v>0</v>
      </c>
      <c r="AU17" s="198">
        <v>0</v>
      </c>
      <c r="AV17" s="198">
        <v>0</v>
      </c>
      <c r="AW17" s="198">
        <v>0</v>
      </c>
    </row>
    <row r="18" spans="3:49" x14ac:dyDescent="0.3">
      <c r="C18" s="198">
        <v>37</v>
      </c>
      <c r="D18" s="198">
        <v>2</v>
      </c>
      <c r="E18" s="198">
        <v>6</v>
      </c>
      <c r="F18" s="198">
        <v>1617914</v>
      </c>
      <c r="G18" s="198">
        <v>38010</v>
      </c>
      <c r="H18" s="198">
        <v>0</v>
      </c>
      <c r="I18" s="198">
        <v>51205</v>
      </c>
      <c r="J18" s="198">
        <v>123251</v>
      </c>
      <c r="K18" s="198">
        <v>672380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405700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29217</v>
      </c>
      <c r="AJ18" s="198">
        <v>0</v>
      </c>
      <c r="AK18" s="198">
        <v>0</v>
      </c>
      <c r="AL18" s="198">
        <v>0</v>
      </c>
      <c r="AM18" s="198">
        <v>0</v>
      </c>
      <c r="AN18" s="198">
        <v>14112</v>
      </c>
      <c r="AO18" s="198">
        <v>0</v>
      </c>
      <c r="AP18" s="198">
        <v>0</v>
      </c>
      <c r="AQ18" s="198">
        <v>0</v>
      </c>
      <c r="AR18" s="198">
        <v>82079</v>
      </c>
      <c r="AS18" s="198">
        <v>0</v>
      </c>
      <c r="AT18" s="198">
        <v>0</v>
      </c>
      <c r="AU18" s="198">
        <v>109744</v>
      </c>
      <c r="AV18" s="198">
        <v>0</v>
      </c>
      <c r="AW18" s="198">
        <v>92216</v>
      </c>
    </row>
    <row r="19" spans="3:49" x14ac:dyDescent="0.3">
      <c r="C19" s="198">
        <v>37</v>
      </c>
      <c r="D19" s="198">
        <v>2</v>
      </c>
      <c r="E19" s="198">
        <v>9</v>
      </c>
      <c r="F19" s="198">
        <v>22772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13264</v>
      </c>
      <c r="W19" s="198">
        <v>0</v>
      </c>
      <c r="X19" s="198">
        <v>0</v>
      </c>
      <c r="Y19" s="198">
        <v>0</v>
      </c>
      <c r="Z19" s="198">
        <v>0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3000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  <c r="AP19" s="198">
        <v>0</v>
      </c>
      <c r="AQ19" s="198">
        <v>0</v>
      </c>
      <c r="AR19" s="198">
        <v>6508</v>
      </c>
      <c r="AS19" s="198">
        <v>0</v>
      </c>
      <c r="AT19" s="198">
        <v>0</v>
      </c>
      <c r="AU19" s="198">
        <v>0</v>
      </c>
      <c r="AV19" s="198">
        <v>0</v>
      </c>
      <c r="AW19" s="198">
        <v>0</v>
      </c>
    </row>
    <row r="20" spans="3:49" x14ac:dyDescent="0.3">
      <c r="C20" s="198">
        <v>37</v>
      </c>
      <c r="D20" s="198">
        <v>2</v>
      </c>
      <c r="E20" s="198">
        <v>10</v>
      </c>
      <c r="F20" s="198">
        <v>11000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11000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</row>
    <row r="21" spans="3:49" x14ac:dyDescent="0.3">
      <c r="C21" s="198">
        <v>37</v>
      </c>
      <c r="D21" s="198">
        <v>2</v>
      </c>
      <c r="E21" s="198">
        <v>11</v>
      </c>
      <c r="F21" s="198">
        <v>5930.9796437659043</v>
      </c>
      <c r="G21" s="198">
        <v>0</v>
      </c>
      <c r="H21" s="198">
        <v>0</v>
      </c>
      <c r="I21" s="198">
        <v>0</v>
      </c>
      <c r="J21" s="198">
        <v>4389.3129770992373</v>
      </c>
      <c r="K21" s="198">
        <v>0</v>
      </c>
      <c r="L21" s="198">
        <v>0</v>
      </c>
      <c r="M21" s="198">
        <v>0</v>
      </c>
      <c r="N21" s="198">
        <v>0</v>
      </c>
      <c r="O21" s="198">
        <v>1541.6666666666667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0</v>
      </c>
      <c r="AS21" s="198">
        <v>0</v>
      </c>
      <c r="AT21" s="198">
        <v>0</v>
      </c>
      <c r="AU21" s="198">
        <v>0</v>
      </c>
      <c r="AV21" s="198">
        <v>0</v>
      </c>
      <c r="AW21" s="198">
        <v>0</v>
      </c>
    </row>
    <row r="22" spans="3:49" x14ac:dyDescent="0.3">
      <c r="C22" s="198">
        <v>37</v>
      </c>
      <c r="D22" s="198">
        <v>3</v>
      </c>
      <c r="E22" s="198">
        <v>1</v>
      </c>
      <c r="F22" s="198">
        <v>43.4</v>
      </c>
      <c r="G22" s="198">
        <v>0</v>
      </c>
      <c r="H22" s="198">
        <v>0</v>
      </c>
      <c r="I22" s="198">
        <v>1.5</v>
      </c>
      <c r="J22" s="198">
        <v>2.9</v>
      </c>
      <c r="K22" s="198">
        <v>9.6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15.3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1</v>
      </c>
      <c r="AJ22" s="198">
        <v>0</v>
      </c>
      <c r="AK22" s="198">
        <v>0</v>
      </c>
      <c r="AL22" s="198">
        <v>0</v>
      </c>
      <c r="AM22" s="198">
        <v>0</v>
      </c>
      <c r="AN22" s="198">
        <v>1</v>
      </c>
      <c r="AO22" s="198">
        <v>0</v>
      </c>
      <c r="AP22" s="198">
        <v>0</v>
      </c>
      <c r="AQ22" s="198">
        <v>0</v>
      </c>
      <c r="AR22" s="198">
        <v>5</v>
      </c>
      <c r="AS22" s="198">
        <v>0</v>
      </c>
      <c r="AT22" s="198">
        <v>0</v>
      </c>
      <c r="AU22" s="198">
        <v>3.1</v>
      </c>
      <c r="AV22" s="198">
        <v>0</v>
      </c>
      <c r="AW22" s="198">
        <v>4</v>
      </c>
    </row>
    <row r="23" spans="3:49" x14ac:dyDescent="0.3">
      <c r="C23" s="198">
        <v>37</v>
      </c>
      <c r="D23" s="198">
        <v>3</v>
      </c>
      <c r="E23" s="198">
        <v>2</v>
      </c>
      <c r="F23" s="198">
        <v>7068.8</v>
      </c>
      <c r="G23" s="198">
        <v>0</v>
      </c>
      <c r="H23" s="198">
        <v>0</v>
      </c>
      <c r="I23" s="198">
        <v>248</v>
      </c>
      <c r="J23" s="198">
        <v>506.4</v>
      </c>
      <c r="K23" s="198">
        <v>1668.8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2423.1999999999998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168</v>
      </c>
      <c r="AJ23" s="198">
        <v>0</v>
      </c>
      <c r="AK23" s="198">
        <v>0</v>
      </c>
      <c r="AL23" s="198">
        <v>0</v>
      </c>
      <c r="AM23" s="198">
        <v>0</v>
      </c>
      <c r="AN23" s="198">
        <v>184</v>
      </c>
      <c r="AO23" s="198">
        <v>0</v>
      </c>
      <c r="AP23" s="198">
        <v>0</v>
      </c>
      <c r="AQ23" s="198">
        <v>0</v>
      </c>
      <c r="AR23" s="198">
        <v>644</v>
      </c>
      <c r="AS23" s="198">
        <v>0</v>
      </c>
      <c r="AT23" s="198">
        <v>0</v>
      </c>
      <c r="AU23" s="198">
        <v>490.4</v>
      </c>
      <c r="AV23" s="198">
        <v>0</v>
      </c>
      <c r="AW23" s="198">
        <v>736</v>
      </c>
    </row>
    <row r="24" spans="3:49" x14ac:dyDescent="0.3">
      <c r="C24" s="198">
        <v>37</v>
      </c>
      <c r="D24" s="198">
        <v>3</v>
      </c>
      <c r="E24" s="198">
        <v>4</v>
      </c>
      <c r="F24" s="198">
        <v>2</v>
      </c>
      <c r="G24" s="198">
        <v>0</v>
      </c>
      <c r="H24" s="198">
        <v>0</v>
      </c>
      <c r="I24" s="198">
        <v>0</v>
      </c>
      <c r="J24" s="198">
        <v>0</v>
      </c>
      <c r="K24" s="198">
        <v>2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0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0</v>
      </c>
      <c r="AR24" s="198">
        <v>0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</row>
    <row r="25" spans="3:49" x14ac:dyDescent="0.3">
      <c r="C25" s="198">
        <v>37</v>
      </c>
      <c r="D25" s="198">
        <v>3</v>
      </c>
      <c r="E25" s="198">
        <v>5</v>
      </c>
      <c r="F25" s="198">
        <v>10</v>
      </c>
      <c r="G25" s="198">
        <v>10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</row>
    <row r="26" spans="3:49" x14ac:dyDescent="0.3">
      <c r="C26" s="198">
        <v>37</v>
      </c>
      <c r="D26" s="198">
        <v>3</v>
      </c>
      <c r="E26" s="198">
        <v>6</v>
      </c>
      <c r="F26" s="198">
        <v>1668801</v>
      </c>
      <c r="G26" s="198">
        <v>1210</v>
      </c>
      <c r="H26" s="198">
        <v>0</v>
      </c>
      <c r="I26" s="198">
        <v>51722</v>
      </c>
      <c r="J26" s="198">
        <v>116886</v>
      </c>
      <c r="K26" s="198">
        <v>690081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468746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30178</v>
      </c>
      <c r="AJ26" s="198">
        <v>0</v>
      </c>
      <c r="AK26" s="198">
        <v>0</v>
      </c>
      <c r="AL26" s="198">
        <v>0</v>
      </c>
      <c r="AM26" s="198">
        <v>0</v>
      </c>
      <c r="AN26" s="198">
        <v>14390</v>
      </c>
      <c r="AO26" s="198">
        <v>0</v>
      </c>
      <c r="AP26" s="198">
        <v>0</v>
      </c>
      <c r="AQ26" s="198">
        <v>0</v>
      </c>
      <c r="AR26" s="198">
        <v>92040</v>
      </c>
      <c r="AS26" s="198">
        <v>0</v>
      </c>
      <c r="AT26" s="198">
        <v>0</v>
      </c>
      <c r="AU26" s="198">
        <v>105868</v>
      </c>
      <c r="AV26" s="198">
        <v>0</v>
      </c>
      <c r="AW26" s="198">
        <v>97680</v>
      </c>
    </row>
    <row r="27" spans="3:49" x14ac:dyDescent="0.3">
      <c r="C27" s="198">
        <v>37</v>
      </c>
      <c r="D27" s="198">
        <v>3</v>
      </c>
      <c r="E27" s="198">
        <v>9</v>
      </c>
      <c r="F27" s="198">
        <v>64040</v>
      </c>
      <c r="G27" s="198">
        <v>0</v>
      </c>
      <c r="H27" s="198">
        <v>0</v>
      </c>
      <c r="I27" s="198">
        <v>0</v>
      </c>
      <c r="J27" s="198">
        <v>0</v>
      </c>
      <c r="K27" s="198">
        <v>0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45232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3900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  <c r="AP27" s="198">
        <v>0</v>
      </c>
      <c r="AQ27" s="198">
        <v>0</v>
      </c>
      <c r="AR27" s="198">
        <v>14908</v>
      </c>
      <c r="AS27" s="198">
        <v>0</v>
      </c>
      <c r="AT27" s="198">
        <v>0</v>
      </c>
      <c r="AU27" s="198">
        <v>0</v>
      </c>
      <c r="AV27" s="198">
        <v>0</v>
      </c>
      <c r="AW27" s="198">
        <v>0</v>
      </c>
    </row>
    <row r="28" spans="3:49" x14ac:dyDescent="0.3">
      <c r="C28" s="198">
        <v>37</v>
      </c>
      <c r="D28" s="198">
        <v>3</v>
      </c>
      <c r="E28" s="198">
        <v>10</v>
      </c>
      <c r="F28" s="198">
        <v>18210</v>
      </c>
      <c r="G28" s="198">
        <v>0</v>
      </c>
      <c r="H28" s="198">
        <v>0</v>
      </c>
      <c r="I28" s="198">
        <v>0</v>
      </c>
      <c r="J28" s="198">
        <v>1210</v>
      </c>
      <c r="K28" s="198">
        <v>0</v>
      </c>
      <c r="L28" s="198">
        <v>0</v>
      </c>
      <c r="M28" s="198">
        <v>0</v>
      </c>
      <c r="N28" s="198">
        <v>0</v>
      </c>
      <c r="O28" s="198">
        <v>17000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0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0</v>
      </c>
      <c r="AJ28" s="198">
        <v>0</v>
      </c>
      <c r="AK28" s="198">
        <v>0</v>
      </c>
      <c r="AL28" s="198">
        <v>0</v>
      </c>
      <c r="AM28" s="198">
        <v>0</v>
      </c>
      <c r="AN28" s="198">
        <v>0</v>
      </c>
      <c r="AO28" s="198">
        <v>0</v>
      </c>
      <c r="AP28" s="198">
        <v>0</v>
      </c>
      <c r="AQ28" s="198">
        <v>0</v>
      </c>
      <c r="AR28" s="198">
        <v>0</v>
      </c>
      <c r="AS28" s="198">
        <v>0</v>
      </c>
      <c r="AT28" s="198">
        <v>0</v>
      </c>
      <c r="AU28" s="198">
        <v>0</v>
      </c>
      <c r="AV28" s="198">
        <v>0</v>
      </c>
      <c r="AW28" s="198">
        <v>0</v>
      </c>
    </row>
    <row r="29" spans="3:49" x14ac:dyDescent="0.3">
      <c r="C29" s="198">
        <v>37</v>
      </c>
      <c r="D29" s="198">
        <v>3</v>
      </c>
      <c r="E29" s="198">
        <v>11</v>
      </c>
      <c r="F29" s="198">
        <v>5930.9796437659043</v>
      </c>
      <c r="G29" s="198">
        <v>0</v>
      </c>
      <c r="H29" s="198">
        <v>0</v>
      </c>
      <c r="I29" s="198">
        <v>0</v>
      </c>
      <c r="J29" s="198">
        <v>4389.3129770992373</v>
      </c>
      <c r="K29" s="198">
        <v>0</v>
      </c>
      <c r="L29" s="198">
        <v>0</v>
      </c>
      <c r="M29" s="198">
        <v>0</v>
      </c>
      <c r="N29" s="198">
        <v>0</v>
      </c>
      <c r="O29" s="198">
        <v>1541.6666666666667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0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  <c r="AP29" s="198">
        <v>0</v>
      </c>
      <c r="AQ29" s="198">
        <v>0</v>
      </c>
      <c r="AR29" s="198">
        <v>0</v>
      </c>
      <c r="AS29" s="198">
        <v>0</v>
      </c>
      <c r="AT29" s="198">
        <v>0</v>
      </c>
      <c r="AU29" s="198">
        <v>0</v>
      </c>
      <c r="AV29" s="198">
        <v>0</v>
      </c>
      <c r="AW29" s="198">
        <v>0</v>
      </c>
    </row>
    <row r="30" spans="3:49" x14ac:dyDescent="0.3">
      <c r="C30" s="198">
        <v>37</v>
      </c>
      <c r="D30" s="198">
        <v>4</v>
      </c>
      <c r="E30" s="198">
        <v>1</v>
      </c>
      <c r="F30" s="198">
        <v>42.4</v>
      </c>
      <c r="G30" s="198">
        <v>0</v>
      </c>
      <c r="H30" s="198">
        <v>0</v>
      </c>
      <c r="I30" s="198">
        <v>1.5</v>
      </c>
      <c r="J30" s="198">
        <v>2.9</v>
      </c>
      <c r="K30" s="198">
        <v>9.6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14.3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0</v>
      </c>
      <c r="AH30" s="198">
        <v>0</v>
      </c>
      <c r="AI30" s="198">
        <v>1</v>
      </c>
      <c r="AJ30" s="198">
        <v>0</v>
      </c>
      <c r="AK30" s="198">
        <v>0</v>
      </c>
      <c r="AL30" s="198">
        <v>0</v>
      </c>
      <c r="AM30" s="198">
        <v>0</v>
      </c>
      <c r="AN30" s="198">
        <v>1</v>
      </c>
      <c r="AO30" s="198">
        <v>0</v>
      </c>
      <c r="AP30" s="198">
        <v>0</v>
      </c>
      <c r="AQ30" s="198">
        <v>0</v>
      </c>
      <c r="AR30" s="198">
        <v>5</v>
      </c>
      <c r="AS30" s="198">
        <v>0</v>
      </c>
      <c r="AT30" s="198">
        <v>0</v>
      </c>
      <c r="AU30" s="198">
        <v>3.1</v>
      </c>
      <c r="AV30" s="198">
        <v>0</v>
      </c>
      <c r="AW30" s="198">
        <v>4</v>
      </c>
    </row>
    <row r="31" spans="3:49" x14ac:dyDescent="0.3">
      <c r="C31" s="198">
        <v>37</v>
      </c>
      <c r="D31" s="198">
        <v>4</v>
      </c>
      <c r="E31" s="198">
        <v>2</v>
      </c>
      <c r="F31" s="198">
        <v>6566</v>
      </c>
      <c r="G31" s="198">
        <v>0</v>
      </c>
      <c r="H31" s="198">
        <v>0</v>
      </c>
      <c r="I31" s="198">
        <v>216</v>
      </c>
      <c r="J31" s="198">
        <v>486.4</v>
      </c>
      <c r="K31" s="198">
        <v>1608.4</v>
      </c>
      <c r="L31" s="198">
        <v>0</v>
      </c>
      <c r="M31" s="198">
        <v>0</v>
      </c>
      <c r="N31" s="198">
        <v>0</v>
      </c>
      <c r="O31" s="198">
        <v>0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2258.4</v>
      </c>
      <c r="W31" s="198">
        <v>0</v>
      </c>
      <c r="X31" s="198">
        <v>0</v>
      </c>
      <c r="Y31" s="198">
        <v>0</v>
      </c>
      <c r="Z31" s="198">
        <v>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160</v>
      </c>
      <c r="AJ31" s="198">
        <v>0</v>
      </c>
      <c r="AK31" s="198">
        <v>0</v>
      </c>
      <c r="AL31" s="198">
        <v>0</v>
      </c>
      <c r="AM31" s="198">
        <v>0</v>
      </c>
      <c r="AN31" s="198">
        <v>164</v>
      </c>
      <c r="AO31" s="198">
        <v>0</v>
      </c>
      <c r="AP31" s="198">
        <v>0</v>
      </c>
      <c r="AQ31" s="198">
        <v>0</v>
      </c>
      <c r="AR31" s="198">
        <v>600</v>
      </c>
      <c r="AS31" s="198">
        <v>0</v>
      </c>
      <c r="AT31" s="198">
        <v>0</v>
      </c>
      <c r="AU31" s="198">
        <v>440.8</v>
      </c>
      <c r="AV31" s="198">
        <v>0</v>
      </c>
      <c r="AW31" s="198">
        <v>632</v>
      </c>
    </row>
    <row r="32" spans="3:49" x14ac:dyDescent="0.3">
      <c r="C32" s="198">
        <v>37</v>
      </c>
      <c r="D32" s="198">
        <v>4</v>
      </c>
      <c r="E32" s="198">
        <v>3</v>
      </c>
      <c r="F32" s="198">
        <v>14</v>
      </c>
      <c r="G32" s="198">
        <v>0</v>
      </c>
      <c r="H32" s="198">
        <v>0</v>
      </c>
      <c r="I32" s="198">
        <v>0</v>
      </c>
      <c r="J32" s="198">
        <v>0</v>
      </c>
      <c r="K32" s="198">
        <v>9</v>
      </c>
      <c r="L32" s="198">
        <v>0</v>
      </c>
      <c r="M32" s="198">
        <v>0</v>
      </c>
      <c r="N32" s="198">
        <v>0</v>
      </c>
      <c r="O32" s="198">
        <v>0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5</v>
      </c>
      <c r="W32" s="198">
        <v>0</v>
      </c>
      <c r="X32" s="198">
        <v>0</v>
      </c>
      <c r="Y32" s="198">
        <v>0</v>
      </c>
      <c r="Z32" s="198">
        <v>0</v>
      </c>
      <c r="AA32" s="198">
        <v>0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0</v>
      </c>
      <c r="AH32" s="198">
        <v>0</v>
      </c>
      <c r="AI32" s="198">
        <v>0</v>
      </c>
      <c r="AJ32" s="198">
        <v>0</v>
      </c>
      <c r="AK32" s="198">
        <v>0</v>
      </c>
      <c r="AL32" s="198">
        <v>0</v>
      </c>
      <c r="AM32" s="198">
        <v>0</v>
      </c>
      <c r="AN32" s="198">
        <v>0</v>
      </c>
      <c r="AO32" s="198">
        <v>0</v>
      </c>
      <c r="AP32" s="198">
        <v>0</v>
      </c>
      <c r="AQ32" s="198">
        <v>0</v>
      </c>
      <c r="AR32" s="198">
        <v>0</v>
      </c>
      <c r="AS32" s="198">
        <v>0</v>
      </c>
      <c r="AT32" s="198">
        <v>0</v>
      </c>
      <c r="AU32" s="198">
        <v>0</v>
      </c>
      <c r="AV32" s="198">
        <v>0</v>
      </c>
      <c r="AW32" s="198">
        <v>0</v>
      </c>
    </row>
    <row r="33" spans="3:49" x14ac:dyDescent="0.3">
      <c r="C33" s="198">
        <v>37</v>
      </c>
      <c r="D33" s="198">
        <v>4</v>
      </c>
      <c r="E33" s="198">
        <v>4</v>
      </c>
      <c r="F33" s="198">
        <v>14.5</v>
      </c>
      <c r="G33" s="198">
        <v>0</v>
      </c>
      <c r="H33" s="198">
        <v>0</v>
      </c>
      <c r="I33" s="198">
        <v>0</v>
      </c>
      <c r="J33" s="198">
        <v>0</v>
      </c>
      <c r="K33" s="198">
        <v>2</v>
      </c>
      <c r="L33" s="198">
        <v>0</v>
      </c>
      <c r="M33" s="198">
        <v>0</v>
      </c>
      <c r="N33" s="198">
        <v>0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12.5</v>
      </c>
      <c r="W33" s="198">
        <v>0</v>
      </c>
      <c r="X33" s="198">
        <v>0</v>
      </c>
      <c r="Y33" s="198">
        <v>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  <c r="AP33" s="198">
        <v>0</v>
      </c>
      <c r="AQ33" s="198">
        <v>0</v>
      </c>
      <c r="AR33" s="198">
        <v>0</v>
      </c>
      <c r="AS33" s="198">
        <v>0</v>
      </c>
      <c r="AT33" s="198">
        <v>0</v>
      </c>
      <c r="AU33" s="198">
        <v>0</v>
      </c>
      <c r="AV33" s="198">
        <v>0</v>
      </c>
      <c r="AW33" s="198">
        <v>0</v>
      </c>
    </row>
    <row r="34" spans="3:49" x14ac:dyDescent="0.3">
      <c r="C34" s="198">
        <v>37</v>
      </c>
      <c r="D34" s="198">
        <v>4</v>
      </c>
      <c r="E34" s="198">
        <v>5</v>
      </c>
      <c r="F34" s="198">
        <v>10</v>
      </c>
      <c r="G34" s="198">
        <v>10</v>
      </c>
      <c r="H34" s="198">
        <v>0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0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  <c r="AO34" s="198">
        <v>0</v>
      </c>
      <c r="AP34" s="198">
        <v>0</v>
      </c>
      <c r="AQ34" s="198">
        <v>0</v>
      </c>
      <c r="AR34" s="198">
        <v>0</v>
      </c>
      <c r="AS34" s="198">
        <v>0</v>
      </c>
      <c r="AT34" s="198">
        <v>0</v>
      </c>
      <c r="AU34" s="198">
        <v>0</v>
      </c>
      <c r="AV34" s="198">
        <v>0</v>
      </c>
      <c r="AW34" s="198">
        <v>0</v>
      </c>
    </row>
    <row r="35" spans="3:49" x14ac:dyDescent="0.3">
      <c r="C35" s="198">
        <v>37</v>
      </c>
      <c r="D35" s="198">
        <v>4</v>
      </c>
      <c r="E35" s="198">
        <v>6</v>
      </c>
      <c r="F35" s="198">
        <v>1678355</v>
      </c>
      <c r="G35" s="198">
        <v>1210</v>
      </c>
      <c r="H35" s="198">
        <v>0</v>
      </c>
      <c r="I35" s="198">
        <v>52916</v>
      </c>
      <c r="J35" s="198">
        <v>135251</v>
      </c>
      <c r="K35" s="198">
        <v>720908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442210</v>
      </c>
      <c r="W35" s="198">
        <v>0</v>
      </c>
      <c r="X35" s="198">
        <v>0</v>
      </c>
      <c r="Y35" s="198">
        <v>0</v>
      </c>
      <c r="Z35" s="198">
        <v>0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25918</v>
      </c>
      <c r="AJ35" s="198">
        <v>0</v>
      </c>
      <c r="AK35" s="198">
        <v>0</v>
      </c>
      <c r="AL35" s="198">
        <v>0</v>
      </c>
      <c r="AM35" s="198">
        <v>0</v>
      </c>
      <c r="AN35" s="198">
        <v>14379</v>
      </c>
      <c r="AO35" s="198">
        <v>0</v>
      </c>
      <c r="AP35" s="198">
        <v>0</v>
      </c>
      <c r="AQ35" s="198">
        <v>0</v>
      </c>
      <c r="AR35" s="198">
        <v>82937</v>
      </c>
      <c r="AS35" s="198">
        <v>0</v>
      </c>
      <c r="AT35" s="198">
        <v>0</v>
      </c>
      <c r="AU35" s="198">
        <v>104952</v>
      </c>
      <c r="AV35" s="198">
        <v>0</v>
      </c>
      <c r="AW35" s="198">
        <v>97674</v>
      </c>
    </row>
    <row r="36" spans="3:49" x14ac:dyDescent="0.3">
      <c r="C36" s="198">
        <v>37</v>
      </c>
      <c r="D36" s="198">
        <v>4</v>
      </c>
      <c r="E36" s="198">
        <v>9</v>
      </c>
      <c r="F36" s="198">
        <v>21508</v>
      </c>
      <c r="G36" s="198">
        <v>0</v>
      </c>
      <c r="H36" s="198">
        <v>0</v>
      </c>
      <c r="I36" s="198">
        <v>0</v>
      </c>
      <c r="J36" s="198">
        <v>0</v>
      </c>
      <c r="K36" s="198">
        <v>0</v>
      </c>
      <c r="L36" s="198">
        <v>0</v>
      </c>
      <c r="M36" s="198">
        <v>0</v>
      </c>
      <c r="N36" s="198">
        <v>0</v>
      </c>
      <c r="O36" s="198">
        <v>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15000</v>
      </c>
      <c r="W36" s="198">
        <v>0</v>
      </c>
      <c r="X36" s="198">
        <v>0</v>
      </c>
      <c r="Y36" s="198">
        <v>0</v>
      </c>
      <c r="Z36" s="198">
        <v>0</v>
      </c>
      <c r="AA36" s="198">
        <v>0</v>
      </c>
      <c r="AB36" s="198">
        <v>0</v>
      </c>
      <c r="AC36" s="198">
        <v>0</v>
      </c>
      <c r="AD36" s="198">
        <v>0</v>
      </c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0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  <c r="AP36" s="198">
        <v>0</v>
      </c>
      <c r="AQ36" s="198">
        <v>0</v>
      </c>
      <c r="AR36" s="198">
        <v>6508</v>
      </c>
      <c r="AS36" s="198">
        <v>0</v>
      </c>
      <c r="AT36" s="198">
        <v>0</v>
      </c>
      <c r="AU36" s="198">
        <v>0</v>
      </c>
      <c r="AV36" s="198">
        <v>0</v>
      </c>
      <c r="AW36" s="198">
        <v>0</v>
      </c>
    </row>
    <row r="37" spans="3:49" x14ac:dyDescent="0.3">
      <c r="C37" s="198">
        <v>37</v>
      </c>
      <c r="D37" s="198">
        <v>4</v>
      </c>
      <c r="E37" s="198">
        <v>10</v>
      </c>
      <c r="F37" s="198">
        <v>15005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15005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 s="198">
        <v>0</v>
      </c>
      <c r="Z37" s="198">
        <v>0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  <c r="AP37" s="198">
        <v>0</v>
      </c>
      <c r="AQ37" s="198">
        <v>0</v>
      </c>
      <c r="AR37" s="198">
        <v>0</v>
      </c>
      <c r="AS37" s="198">
        <v>0</v>
      </c>
      <c r="AT37" s="198">
        <v>0</v>
      </c>
      <c r="AU37" s="198">
        <v>0</v>
      </c>
      <c r="AV37" s="198">
        <v>0</v>
      </c>
      <c r="AW37" s="198">
        <v>0</v>
      </c>
    </row>
    <row r="38" spans="3:49" x14ac:dyDescent="0.3">
      <c r="C38" s="198">
        <v>37</v>
      </c>
      <c r="D38" s="198">
        <v>4</v>
      </c>
      <c r="E38" s="198">
        <v>11</v>
      </c>
      <c r="F38" s="198">
        <v>5930.9796437659043</v>
      </c>
      <c r="G38" s="198">
        <v>0</v>
      </c>
      <c r="H38" s="198">
        <v>0</v>
      </c>
      <c r="I38" s="198">
        <v>0</v>
      </c>
      <c r="J38" s="198">
        <v>4389.3129770992373</v>
      </c>
      <c r="K38" s="198">
        <v>0</v>
      </c>
      <c r="L38" s="198">
        <v>0</v>
      </c>
      <c r="M38" s="198">
        <v>0</v>
      </c>
      <c r="N38" s="198">
        <v>0</v>
      </c>
      <c r="O38" s="198">
        <v>1541.6666666666667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0</v>
      </c>
      <c r="Y38" s="198">
        <v>0</v>
      </c>
      <c r="Z38" s="198">
        <v>0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0</v>
      </c>
      <c r="AH38" s="198">
        <v>0</v>
      </c>
      <c r="AI38" s="198">
        <v>0</v>
      </c>
      <c r="AJ38" s="198">
        <v>0</v>
      </c>
      <c r="AK38" s="198">
        <v>0</v>
      </c>
      <c r="AL38" s="198">
        <v>0</v>
      </c>
      <c r="AM38" s="198">
        <v>0</v>
      </c>
      <c r="AN38" s="198">
        <v>0</v>
      </c>
      <c r="AO38" s="198">
        <v>0</v>
      </c>
      <c r="AP38" s="198">
        <v>0</v>
      </c>
      <c r="AQ38" s="198">
        <v>0</v>
      </c>
      <c r="AR38" s="198">
        <v>0</v>
      </c>
      <c r="AS38" s="198">
        <v>0</v>
      </c>
      <c r="AT38" s="198">
        <v>0</v>
      </c>
      <c r="AU38" s="198">
        <v>0</v>
      </c>
      <c r="AV38" s="198">
        <v>0</v>
      </c>
      <c r="AW38" s="198">
        <v>0</v>
      </c>
    </row>
    <row r="39" spans="3:49" x14ac:dyDescent="0.3">
      <c r="C39" s="198">
        <v>37</v>
      </c>
      <c r="D39" s="198">
        <v>5</v>
      </c>
      <c r="E39" s="198">
        <v>1</v>
      </c>
      <c r="F39" s="198">
        <v>43.9</v>
      </c>
      <c r="G39" s="198">
        <v>0</v>
      </c>
      <c r="H39" s="198">
        <v>0</v>
      </c>
      <c r="I39" s="198">
        <v>1.5</v>
      </c>
      <c r="J39" s="198">
        <v>2.9</v>
      </c>
      <c r="K39" s="198">
        <v>9.6</v>
      </c>
      <c r="L39" s="198">
        <v>0</v>
      </c>
      <c r="M39" s="198">
        <v>0</v>
      </c>
      <c r="N39" s="198">
        <v>0</v>
      </c>
      <c r="O39" s="198">
        <v>0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8">
        <v>15.8</v>
      </c>
      <c r="W39" s="198">
        <v>0</v>
      </c>
      <c r="X39" s="198">
        <v>0</v>
      </c>
      <c r="Y39" s="198">
        <v>0</v>
      </c>
      <c r="Z39" s="198">
        <v>0</v>
      </c>
      <c r="AA39" s="198">
        <v>0</v>
      </c>
      <c r="AB39" s="198">
        <v>0</v>
      </c>
      <c r="AC39" s="198">
        <v>0</v>
      </c>
      <c r="AD39" s="198">
        <v>0</v>
      </c>
      <c r="AE39" s="198">
        <v>0</v>
      </c>
      <c r="AF39" s="198">
        <v>0</v>
      </c>
      <c r="AG39" s="198">
        <v>0</v>
      </c>
      <c r="AH39" s="198">
        <v>0</v>
      </c>
      <c r="AI39" s="198">
        <v>1</v>
      </c>
      <c r="AJ39" s="198">
        <v>0</v>
      </c>
      <c r="AK39" s="198">
        <v>0</v>
      </c>
      <c r="AL39" s="198">
        <v>0</v>
      </c>
      <c r="AM39" s="198">
        <v>0</v>
      </c>
      <c r="AN39" s="198">
        <v>1</v>
      </c>
      <c r="AO39" s="198">
        <v>0</v>
      </c>
      <c r="AP39" s="198">
        <v>0</v>
      </c>
      <c r="AQ39" s="198">
        <v>0</v>
      </c>
      <c r="AR39" s="198">
        <v>5</v>
      </c>
      <c r="AS39" s="198">
        <v>0</v>
      </c>
      <c r="AT39" s="198">
        <v>0</v>
      </c>
      <c r="AU39" s="198">
        <v>3.1</v>
      </c>
      <c r="AV39" s="198">
        <v>0</v>
      </c>
      <c r="AW39" s="198">
        <v>4</v>
      </c>
    </row>
    <row r="40" spans="3:49" x14ac:dyDescent="0.3">
      <c r="C40" s="198">
        <v>37</v>
      </c>
      <c r="D40" s="198">
        <v>5</v>
      </c>
      <c r="E40" s="198">
        <v>2</v>
      </c>
      <c r="F40" s="198">
        <v>7000</v>
      </c>
      <c r="G40" s="198">
        <v>0</v>
      </c>
      <c r="H40" s="198">
        <v>0</v>
      </c>
      <c r="I40" s="198">
        <v>264</v>
      </c>
      <c r="J40" s="198">
        <v>500.8</v>
      </c>
      <c r="K40" s="198">
        <v>1588.8</v>
      </c>
      <c r="L40" s="198">
        <v>0</v>
      </c>
      <c r="M40" s="198">
        <v>0</v>
      </c>
      <c r="N40" s="198">
        <v>0</v>
      </c>
      <c r="O40" s="198">
        <v>0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8">
        <v>0</v>
      </c>
      <c r="V40" s="198">
        <v>2644.8</v>
      </c>
      <c r="W40" s="198">
        <v>0</v>
      </c>
      <c r="X40" s="198">
        <v>0</v>
      </c>
      <c r="Y40" s="198">
        <v>0</v>
      </c>
      <c r="Z40" s="198">
        <v>0</v>
      </c>
      <c r="AA40" s="198">
        <v>0</v>
      </c>
      <c r="AB40" s="198">
        <v>0</v>
      </c>
      <c r="AC40" s="198">
        <v>0</v>
      </c>
      <c r="AD40" s="198">
        <v>0</v>
      </c>
      <c r="AE40" s="198">
        <v>0</v>
      </c>
      <c r="AF40" s="198">
        <v>0</v>
      </c>
      <c r="AG40" s="198">
        <v>0</v>
      </c>
      <c r="AH40" s="198">
        <v>0</v>
      </c>
      <c r="AI40" s="198">
        <v>152</v>
      </c>
      <c r="AJ40" s="198">
        <v>0</v>
      </c>
      <c r="AK40" s="198">
        <v>0</v>
      </c>
      <c r="AL40" s="198">
        <v>0</v>
      </c>
      <c r="AM40" s="198">
        <v>0</v>
      </c>
      <c r="AN40" s="198">
        <v>128</v>
      </c>
      <c r="AO40" s="198">
        <v>0</v>
      </c>
      <c r="AP40" s="198">
        <v>0</v>
      </c>
      <c r="AQ40" s="198">
        <v>0</v>
      </c>
      <c r="AR40" s="198">
        <v>632</v>
      </c>
      <c r="AS40" s="198">
        <v>0</v>
      </c>
      <c r="AT40" s="198">
        <v>0</v>
      </c>
      <c r="AU40" s="198">
        <v>385.6</v>
      </c>
      <c r="AV40" s="198">
        <v>0</v>
      </c>
      <c r="AW40" s="198">
        <v>704</v>
      </c>
    </row>
    <row r="41" spans="3:49" x14ac:dyDescent="0.3">
      <c r="C41" s="198">
        <v>37</v>
      </c>
      <c r="D41" s="198">
        <v>5</v>
      </c>
      <c r="E41" s="198">
        <v>4</v>
      </c>
      <c r="F41" s="198">
        <v>2</v>
      </c>
      <c r="G41" s="198">
        <v>0</v>
      </c>
      <c r="H41" s="198">
        <v>0</v>
      </c>
      <c r="I41" s="198">
        <v>0</v>
      </c>
      <c r="J41" s="198">
        <v>0</v>
      </c>
      <c r="K41" s="198">
        <v>2</v>
      </c>
      <c r="L41" s="198">
        <v>0</v>
      </c>
      <c r="M41" s="198">
        <v>0</v>
      </c>
      <c r="N41" s="198">
        <v>0</v>
      </c>
      <c r="O41" s="198">
        <v>0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8">
        <v>0</v>
      </c>
      <c r="V41" s="198">
        <v>0</v>
      </c>
      <c r="W41" s="198">
        <v>0</v>
      </c>
      <c r="X41" s="198">
        <v>0</v>
      </c>
      <c r="Y41" s="198">
        <v>0</v>
      </c>
      <c r="Z41" s="198">
        <v>0</v>
      </c>
      <c r="AA41" s="198">
        <v>0</v>
      </c>
      <c r="AB41" s="198">
        <v>0</v>
      </c>
      <c r="AC41" s="198">
        <v>0</v>
      </c>
      <c r="AD41" s="198">
        <v>0</v>
      </c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0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  <c r="AP41" s="198">
        <v>0</v>
      </c>
      <c r="AQ41" s="198">
        <v>0</v>
      </c>
      <c r="AR41" s="198">
        <v>0</v>
      </c>
      <c r="AS41" s="198">
        <v>0</v>
      </c>
      <c r="AT41" s="198">
        <v>0</v>
      </c>
      <c r="AU41" s="198">
        <v>0</v>
      </c>
      <c r="AV41" s="198">
        <v>0</v>
      </c>
      <c r="AW41" s="198">
        <v>0</v>
      </c>
    </row>
    <row r="42" spans="3:49" x14ac:dyDescent="0.3">
      <c r="C42" s="198">
        <v>37</v>
      </c>
      <c r="D42" s="198">
        <v>5</v>
      </c>
      <c r="E42" s="198">
        <v>5</v>
      </c>
      <c r="F42" s="198">
        <v>10</v>
      </c>
      <c r="G42" s="198">
        <v>10</v>
      </c>
      <c r="H42" s="198">
        <v>0</v>
      </c>
      <c r="I42" s="198">
        <v>0</v>
      </c>
      <c r="J42" s="198">
        <v>0</v>
      </c>
      <c r="K42" s="198">
        <v>0</v>
      </c>
      <c r="L42" s="198">
        <v>0</v>
      </c>
      <c r="M42" s="198">
        <v>0</v>
      </c>
      <c r="N42" s="198">
        <v>0</v>
      </c>
      <c r="O42" s="198">
        <v>0</v>
      </c>
      <c r="P42" s="198">
        <v>0</v>
      </c>
      <c r="Q42" s="198">
        <v>0</v>
      </c>
      <c r="R42" s="198">
        <v>0</v>
      </c>
      <c r="S42" s="198">
        <v>0</v>
      </c>
      <c r="T42" s="198">
        <v>0</v>
      </c>
      <c r="U42" s="198">
        <v>0</v>
      </c>
      <c r="V42" s="198">
        <v>0</v>
      </c>
      <c r="W42" s="198">
        <v>0</v>
      </c>
      <c r="X42" s="198">
        <v>0</v>
      </c>
      <c r="Y42" s="198">
        <v>0</v>
      </c>
      <c r="Z42" s="198">
        <v>0</v>
      </c>
      <c r="AA42" s="198">
        <v>0</v>
      </c>
      <c r="AB42" s="198">
        <v>0</v>
      </c>
      <c r="AC42" s="198">
        <v>0</v>
      </c>
      <c r="AD42" s="198">
        <v>0</v>
      </c>
      <c r="AE42" s="198">
        <v>0</v>
      </c>
      <c r="AF42" s="198">
        <v>0</v>
      </c>
      <c r="AG42" s="198">
        <v>0</v>
      </c>
      <c r="AH42" s="198">
        <v>0</v>
      </c>
      <c r="AI42" s="198">
        <v>0</v>
      </c>
      <c r="AJ42" s="198">
        <v>0</v>
      </c>
      <c r="AK42" s="198">
        <v>0</v>
      </c>
      <c r="AL42" s="198">
        <v>0</v>
      </c>
      <c r="AM42" s="198">
        <v>0</v>
      </c>
      <c r="AN42" s="198">
        <v>0</v>
      </c>
      <c r="AO42" s="198">
        <v>0</v>
      </c>
      <c r="AP42" s="198">
        <v>0</v>
      </c>
      <c r="AQ42" s="198">
        <v>0</v>
      </c>
      <c r="AR42" s="198">
        <v>0</v>
      </c>
      <c r="AS42" s="198">
        <v>0</v>
      </c>
      <c r="AT42" s="198">
        <v>0</v>
      </c>
      <c r="AU42" s="198">
        <v>0</v>
      </c>
      <c r="AV42" s="198">
        <v>0</v>
      </c>
      <c r="AW42" s="198">
        <v>0</v>
      </c>
    </row>
    <row r="43" spans="3:49" x14ac:dyDescent="0.3">
      <c r="C43" s="198">
        <v>37</v>
      </c>
      <c r="D43" s="198">
        <v>5</v>
      </c>
      <c r="E43" s="198">
        <v>6</v>
      </c>
      <c r="F43" s="198">
        <v>1668501</v>
      </c>
      <c r="G43" s="198">
        <v>4210</v>
      </c>
      <c r="H43" s="198">
        <v>0</v>
      </c>
      <c r="I43" s="198">
        <v>54460</v>
      </c>
      <c r="J43" s="198">
        <v>135178</v>
      </c>
      <c r="K43" s="198">
        <v>703718</v>
      </c>
      <c r="L43" s="198">
        <v>0</v>
      </c>
      <c r="M43" s="198">
        <v>0</v>
      </c>
      <c r="N43" s="198">
        <v>0</v>
      </c>
      <c r="O43" s="198">
        <v>0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8">
        <v>0</v>
      </c>
      <c r="V43" s="198">
        <v>466573</v>
      </c>
      <c r="W43" s="198">
        <v>0</v>
      </c>
      <c r="X43" s="198">
        <v>0</v>
      </c>
      <c r="Y43" s="198">
        <v>0</v>
      </c>
      <c r="Z43" s="198">
        <v>0</v>
      </c>
      <c r="AA43" s="198">
        <v>0</v>
      </c>
      <c r="AB43" s="198">
        <v>0</v>
      </c>
      <c r="AC43" s="198">
        <v>0</v>
      </c>
      <c r="AD43" s="198">
        <v>0</v>
      </c>
      <c r="AE43" s="198">
        <v>0</v>
      </c>
      <c r="AF43" s="198">
        <v>0</v>
      </c>
      <c r="AG43" s="198">
        <v>0</v>
      </c>
      <c r="AH43" s="198">
        <v>0</v>
      </c>
      <c r="AI43" s="198">
        <v>26399</v>
      </c>
      <c r="AJ43" s="198">
        <v>0</v>
      </c>
      <c r="AK43" s="198">
        <v>0</v>
      </c>
      <c r="AL43" s="198">
        <v>0</v>
      </c>
      <c r="AM43" s="198">
        <v>0</v>
      </c>
      <c r="AN43" s="198">
        <v>14444</v>
      </c>
      <c r="AO43" s="198">
        <v>0</v>
      </c>
      <c r="AP43" s="198">
        <v>0</v>
      </c>
      <c r="AQ43" s="198">
        <v>0</v>
      </c>
      <c r="AR43" s="198">
        <v>83121</v>
      </c>
      <c r="AS43" s="198">
        <v>0</v>
      </c>
      <c r="AT43" s="198">
        <v>0</v>
      </c>
      <c r="AU43" s="198">
        <v>82718</v>
      </c>
      <c r="AV43" s="198">
        <v>0</v>
      </c>
      <c r="AW43" s="198">
        <v>97680</v>
      </c>
    </row>
    <row r="44" spans="3:49" x14ac:dyDescent="0.3">
      <c r="C44" s="198">
        <v>37</v>
      </c>
      <c r="D44" s="198">
        <v>5</v>
      </c>
      <c r="E44" s="198">
        <v>9</v>
      </c>
      <c r="F44" s="198">
        <v>31508</v>
      </c>
      <c r="G44" s="198">
        <v>0</v>
      </c>
      <c r="H44" s="198">
        <v>0</v>
      </c>
      <c r="I44" s="198">
        <v>0</v>
      </c>
      <c r="J44" s="198">
        <v>0</v>
      </c>
      <c r="K44" s="198">
        <v>0</v>
      </c>
      <c r="L44" s="198">
        <v>0</v>
      </c>
      <c r="M44" s="198">
        <v>0</v>
      </c>
      <c r="N44" s="198">
        <v>0</v>
      </c>
      <c r="O44" s="198">
        <v>0</v>
      </c>
      <c r="P44" s="198">
        <v>0</v>
      </c>
      <c r="Q44" s="198">
        <v>0</v>
      </c>
      <c r="R44" s="198">
        <v>0</v>
      </c>
      <c r="S44" s="198">
        <v>0</v>
      </c>
      <c r="T44" s="198">
        <v>0</v>
      </c>
      <c r="U44" s="198">
        <v>0</v>
      </c>
      <c r="V44" s="198">
        <v>25000</v>
      </c>
      <c r="W44" s="198">
        <v>0</v>
      </c>
      <c r="X44" s="198">
        <v>0</v>
      </c>
      <c r="Y44" s="198">
        <v>0</v>
      </c>
      <c r="Z44" s="198">
        <v>0</v>
      </c>
      <c r="AA44" s="198">
        <v>0</v>
      </c>
      <c r="AB44" s="198">
        <v>0</v>
      </c>
      <c r="AC44" s="198">
        <v>0</v>
      </c>
      <c r="AD44" s="198">
        <v>0</v>
      </c>
      <c r="AE44" s="198">
        <v>0</v>
      </c>
      <c r="AF44" s="198">
        <v>0</v>
      </c>
      <c r="AG44" s="198">
        <v>0</v>
      </c>
      <c r="AH44" s="198">
        <v>0</v>
      </c>
      <c r="AI44" s="198">
        <v>0</v>
      </c>
      <c r="AJ44" s="198">
        <v>0</v>
      </c>
      <c r="AK44" s="198">
        <v>0</v>
      </c>
      <c r="AL44" s="198">
        <v>0</v>
      </c>
      <c r="AM44" s="198">
        <v>0</v>
      </c>
      <c r="AN44" s="198">
        <v>0</v>
      </c>
      <c r="AO44" s="198">
        <v>0</v>
      </c>
      <c r="AP44" s="198">
        <v>0</v>
      </c>
      <c r="AQ44" s="198">
        <v>0</v>
      </c>
      <c r="AR44" s="198">
        <v>6508</v>
      </c>
      <c r="AS44" s="198">
        <v>0</v>
      </c>
      <c r="AT44" s="198">
        <v>0</v>
      </c>
      <c r="AU44" s="198">
        <v>0</v>
      </c>
      <c r="AV44" s="198">
        <v>0</v>
      </c>
      <c r="AW44" s="198">
        <v>0</v>
      </c>
    </row>
    <row r="45" spans="3:49" x14ac:dyDescent="0.3">
      <c r="C45" s="198">
        <v>37</v>
      </c>
      <c r="D45" s="198">
        <v>5</v>
      </c>
      <c r="E45" s="198">
        <v>10</v>
      </c>
      <c r="F45" s="198">
        <v>12000</v>
      </c>
      <c r="G45" s="198">
        <v>0</v>
      </c>
      <c r="H45" s="198">
        <v>0</v>
      </c>
      <c r="I45" s="198">
        <v>0</v>
      </c>
      <c r="J45" s="198">
        <v>12000</v>
      </c>
      <c r="K45" s="198">
        <v>0</v>
      </c>
      <c r="L45" s="198">
        <v>0</v>
      </c>
      <c r="M45" s="198">
        <v>0</v>
      </c>
      <c r="N45" s="198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v>0</v>
      </c>
      <c r="T45" s="198">
        <v>0</v>
      </c>
      <c r="U45" s="198">
        <v>0</v>
      </c>
      <c r="V45" s="198">
        <v>0</v>
      </c>
      <c r="W45" s="198">
        <v>0</v>
      </c>
      <c r="X45" s="198">
        <v>0</v>
      </c>
      <c r="Y45" s="198">
        <v>0</v>
      </c>
      <c r="Z45" s="198">
        <v>0</v>
      </c>
      <c r="AA45" s="198">
        <v>0</v>
      </c>
      <c r="AB45" s="198">
        <v>0</v>
      </c>
      <c r="AC45" s="198">
        <v>0</v>
      </c>
      <c r="AD45" s="198">
        <v>0</v>
      </c>
      <c r="AE45" s="198">
        <v>0</v>
      </c>
      <c r="AF45" s="198">
        <v>0</v>
      </c>
      <c r="AG45" s="198">
        <v>0</v>
      </c>
      <c r="AH45" s="198">
        <v>0</v>
      </c>
      <c r="AI45" s="198">
        <v>0</v>
      </c>
      <c r="AJ45" s="198">
        <v>0</v>
      </c>
      <c r="AK45" s="198">
        <v>0</v>
      </c>
      <c r="AL45" s="198">
        <v>0</v>
      </c>
      <c r="AM45" s="198">
        <v>0</v>
      </c>
      <c r="AN45" s="198">
        <v>0</v>
      </c>
      <c r="AO45" s="198">
        <v>0</v>
      </c>
      <c r="AP45" s="198">
        <v>0</v>
      </c>
      <c r="AQ45" s="198">
        <v>0</v>
      </c>
      <c r="AR45" s="198">
        <v>0</v>
      </c>
      <c r="AS45" s="198">
        <v>0</v>
      </c>
      <c r="AT45" s="198">
        <v>0</v>
      </c>
      <c r="AU45" s="198">
        <v>0</v>
      </c>
      <c r="AV45" s="198">
        <v>0</v>
      </c>
      <c r="AW45" s="198">
        <v>0</v>
      </c>
    </row>
    <row r="46" spans="3:49" x14ac:dyDescent="0.3">
      <c r="C46" s="198">
        <v>37</v>
      </c>
      <c r="D46" s="198">
        <v>5</v>
      </c>
      <c r="E46" s="198">
        <v>11</v>
      </c>
      <c r="F46" s="198">
        <v>5930.9796437659043</v>
      </c>
      <c r="G46" s="198">
        <v>0</v>
      </c>
      <c r="H46" s="198">
        <v>0</v>
      </c>
      <c r="I46" s="198">
        <v>0</v>
      </c>
      <c r="J46" s="198">
        <v>4389.3129770992373</v>
      </c>
      <c r="K46" s="198">
        <v>0</v>
      </c>
      <c r="L46" s="198">
        <v>0</v>
      </c>
      <c r="M46" s="198">
        <v>0</v>
      </c>
      <c r="N46" s="198">
        <v>0</v>
      </c>
      <c r="O46" s="198">
        <v>1541.6666666666667</v>
      </c>
      <c r="P46" s="198">
        <v>0</v>
      </c>
      <c r="Q46" s="198">
        <v>0</v>
      </c>
      <c r="R46" s="198">
        <v>0</v>
      </c>
      <c r="S46" s="198">
        <v>0</v>
      </c>
      <c r="T46" s="198">
        <v>0</v>
      </c>
      <c r="U46" s="198">
        <v>0</v>
      </c>
      <c r="V46" s="198">
        <v>0</v>
      </c>
      <c r="W46" s="198">
        <v>0</v>
      </c>
      <c r="X46" s="198">
        <v>0</v>
      </c>
      <c r="Y46" s="198">
        <v>0</v>
      </c>
      <c r="Z46" s="198">
        <v>0</v>
      </c>
      <c r="AA46" s="198">
        <v>0</v>
      </c>
      <c r="AB46" s="198">
        <v>0</v>
      </c>
      <c r="AC46" s="198">
        <v>0</v>
      </c>
      <c r="AD46" s="198">
        <v>0</v>
      </c>
      <c r="AE46" s="198">
        <v>0</v>
      </c>
      <c r="AF46" s="198">
        <v>0</v>
      </c>
      <c r="AG46" s="198">
        <v>0</v>
      </c>
      <c r="AH46" s="198">
        <v>0</v>
      </c>
      <c r="AI46" s="198">
        <v>0</v>
      </c>
      <c r="AJ46" s="198">
        <v>0</v>
      </c>
      <c r="AK46" s="198">
        <v>0</v>
      </c>
      <c r="AL46" s="198">
        <v>0</v>
      </c>
      <c r="AM46" s="198">
        <v>0</v>
      </c>
      <c r="AN46" s="198">
        <v>0</v>
      </c>
      <c r="AO46" s="198">
        <v>0</v>
      </c>
      <c r="AP46" s="198">
        <v>0</v>
      </c>
      <c r="AQ46" s="198">
        <v>0</v>
      </c>
      <c r="AR46" s="198">
        <v>0</v>
      </c>
      <c r="AS46" s="198">
        <v>0</v>
      </c>
      <c r="AT46" s="198">
        <v>0</v>
      </c>
      <c r="AU46" s="198">
        <v>0</v>
      </c>
      <c r="AV46" s="198">
        <v>0</v>
      </c>
      <c r="AW46" s="198">
        <v>0</v>
      </c>
    </row>
    <row r="47" spans="3:49" x14ac:dyDescent="0.3">
      <c r="C47" s="198">
        <v>37</v>
      </c>
      <c r="D47" s="198">
        <v>6</v>
      </c>
      <c r="E47" s="198">
        <v>1</v>
      </c>
      <c r="F47" s="198">
        <v>44.65</v>
      </c>
      <c r="G47" s="198">
        <v>0</v>
      </c>
      <c r="H47" s="198">
        <v>0</v>
      </c>
      <c r="I47" s="198">
        <v>1.5</v>
      </c>
      <c r="J47" s="198">
        <v>3.9</v>
      </c>
      <c r="K47" s="198">
        <v>8.6</v>
      </c>
      <c r="L47" s="198">
        <v>0</v>
      </c>
      <c r="M47" s="198">
        <v>0</v>
      </c>
      <c r="N47" s="198">
        <v>0</v>
      </c>
      <c r="O47" s="198">
        <v>0</v>
      </c>
      <c r="P47" s="198">
        <v>0</v>
      </c>
      <c r="Q47" s="198">
        <v>0</v>
      </c>
      <c r="R47" s="198">
        <v>0</v>
      </c>
      <c r="S47" s="198">
        <v>0</v>
      </c>
      <c r="T47" s="198">
        <v>0</v>
      </c>
      <c r="U47" s="198">
        <v>0</v>
      </c>
      <c r="V47" s="198">
        <v>16.8</v>
      </c>
      <c r="W47" s="198">
        <v>0</v>
      </c>
      <c r="X47" s="198">
        <v>0</v>
      </c>
      <c r="Y47" s="198">
        <v>0</v>
      </c>
      <c r="Z47" s="198">
        <v>0</v>
      </c>
      <c r="AA47" s="198">
        <v>0</v>
      </c>
      <c r="AB47" s="198">
        <v>0</v>
      </c>
      <c r="AC47" s="198">
        <v>0</v>
      </c>
      <c r="AD47" s="198">
        <v>0</v>
      </c>
      <c r="AE47" s="198">
        <v>0</v>
      </c>
      <c r="AF47" s="198">
        <v>0</v>
      </c>
      <c r="AG47" s="198">
        <v>0</v>
      </c>
      <c r="AH47" s="198">
        <v>0</v>
      </c>
      <c r="AI47" s="198">
        <v>0</v>
      </c>
      <c r="AJ47" s="198">
        <v>0</v>
      </c>
      <c r="AK47" s="198">
        <v>0</v>
      </c>
      <c r="AL47" s="198">
        <v>0</v>
      </c>
      <c r="AM47" s="198">
        <v>0</v>
      </c>
      <c r="AN47" s="198">
        <v>1</v>
      </c>
      <c r="AO47" s="198">
        <v>0</v>
      </c>
      <c r="AP47" s="198">
        <v>0</v>
      </c>
      <c r="AQ47" s="198">
        <v>0</v>
      </c>
      <c r="AR47" s="198">
        <v>5.75</v>
      </c>
      <c r="AS47" s="198">
        <v>0</v>
      </c>
      <c r="AT47" s="198">
        <v>0</v>
      </c>
      <c r="AU47" s="198">
        <v>3.1</v>
      </c>
      <c r="AV47" s="198">
        <v>0</v>
      </c>
      <c r="AW47" s="198">
        <v>4</v>
      </c>
    </row>
    <row r="48" spans="3:49" x14ac:dyDescent="0.3">
      <c r="C48" s="198">
        <v>37</v>
      </c>
      <c r="D48" s="198">
        <v>6</v>
      </c>
      <c r="E48" s="198">
        <v>2</v>
      </c>
      <c r="F48" s="198">
        <v>6754</v>
      </c>
      <c r="G48" s="198">
        <v>0</v>
      </c>
      <c r="H48" s="198">
        <v>0</v>
      </c>
      <c r="I48" s="198">
        <v>224</v>
      </c>
      <c r="J48" s="198">
        <v>432.8</v>
      </c>
      <c r="K48" s="198">
        <v>1418.8</v>
      </c>
      <c r="L48" s="198">
        <v>0</v>
      </c>
      <c r="M48" s="198">
        <v>0</v>
      </c>
      <c r="N48" s="198">
        <v>0</v>
      </c>
      <c r="O48" s="198">
        <v>0</v>
      </c>
      <c r="P48" s="198">
        <v>0</v>
      </c>
      <c r="Q48" s="198">
        <v>0</v>
      </c>
      <c r="R48" s="198">
        <v>0</v>
      </c>
      <c r="S48" s="198">
        <v>0</v>
      </c>
      <c r="T48" s="198">
        <v>0</v>
      </c>
      <c r="U48" s="198">
        <v>0</v>
      </c>
      <c r="V48" s="198">
        <v>2652.8</v>
      </c>
      <c r="W48" s="198">
        <v>0</v>
      </c>
      <c r="X48" s="198">
        <v>0</v>
      </c>
      <c r="Y48" s="198">
        <v>0</v>
      </c>
      <c r="Z48" s="198">
        <v>0</v>
      </c>
      <c r="AA48" s="198">
        <v>0</v>
      </c>
      <c r="AB48" s="198">
        <v>0</v>
      </c>
      <c r="AC48" s="198">
        <v>0</v>
      </c>
      <c r="AD48" s="198">
        <v>0</v>
      </c>
      <c r="AE48" s="198">
        <v>0</v>
      </c>
      <c r="AF48" s="198">
        <v>0</v>
      </c>
      <c r="AG48" s="198">
        <v>0</v>
      </c>
      <c r="AH48" s="198">
        <v>0</v>
      </c>
      <c r="AI48" s="198">
        <v>0</v>
      </c>
      <c r="AJ48" s="198">
        <v>0</v>
      </c>
      <c r="AK48" s="198">
        <v>0</v>
      </c>
      <c r="AL48" s="198">
        <v>0</v>
      </c>
      <c r="AM48" s="198">
        <v>0</v>
      </c>
      <c r="AN48" s="198">
        <v>176</v>
      </c>
      <c r="AO48" s="198">
        <v>0</v>
      </c>
      <c r="AP48" s="198">
        <v>0</v>
      </c>
      <c r="AQ48" s="198">
        <v>0</v>
      </c>
      <c r="AR48" s="198">
        <v>720</v>
      </c>
      <c r="AS48" s="198">
        <v>0</v>
      </c>
      <c r="AT48" s="198">
        <v>0</v>
      </c>
      <c r="AU48" s="198">
        <v>497.6</v>
      </c>
      <c r="AV48" s="198">
        <v>0</v>
      </c>
      <c r="AW48" s="198">
        <v>632</v>
      </c>
    </row>
    <row r="49" spans="3:49" x14ac:dyDescent="0.3">
      <c r="C49" s="198">
        <v>37</v>
      </c>
      <c r="D49" s="198">
        <v>6</v>
      </c>
      <c r="E49" s="198">
        <v>3</v>
      </c>
      <c r="F49" s="198">
        <v>1</v>
      </c>
      <c r="G49" s="198">
        <v>0</v>
      </c>
      <c r="H49" s="198">
        <v>0</v>
      </c>
      <c r="I49" s="198">
        <v>0</v>
      </c>
      <c r="J49" s="198">
        <v>0</v>
      </c>
      <c r="K49" s="198">
        <v>1</v>
      </c>
      <c r="L49" s="198">
        <v>0</v>
      </c>
      <c r="M49" s="198">
        <v>0</v>
      </c>
      <c r="N49" s="198">
        <v>0</v>
      </c>
      <c r="O49" s="198">
        <v>0</v>
      </c>
      <c r="P49" s="198">
        <v>0</v>
      </c>
      <c r="Q49" s="198">
        <v>0</v>
      </c>
      <c r="R49" s="198">
        <v>0</v>
      </c>
      <c r="S49" s="198">
        <v>0</v>
      </c>
      <c r="T49" s="198">
        <v>0</v>
      </c>
      <c r="U49" s="198">
        <v>0</v>
      </c>
      <c r="V49" s="198">
        <v>0</v>
      </c>
      <c r="W49" s="198">
        <v>0</v>
      </c>
      <c r="X49" s="198">
        <v>0</v>
      </c>
      <c r="Y49" s="198">
        <v>0</v>
      </c>
      <c r="Z49" s="198">
        <v>0</v>
      </c>
      <c r="AA49" s="198">
        <v>0</v>
      </c>
      <c r="AB49" s="198">
        <v>0</v>
      </c>
      <c r="AC49" s="198">
        <v>0</v>
      </c>
      <c r="AD49" s="198">
        <v>0</v>
      </c>
      <c r="AE49" s="198">
        <v>0</v>
      </c>
      <c r="AF49" s="198">
        <v>0</v>
      </c>
      <c r="AG49" s="198">
        <v>0</v>
      </c>
      <c r="AH49" s="198">
        <v>0</v>
      </c>
      <c r="AI49" s="198">
        <v>0</v>
      </c>
      <c r="AJ49" s="198">
        <v>0</v>
      </c>
      <c r="AK49" s="198">
        <v>0</v>
      </c>
      <c r="AL49" s="198">
        <v>0</v>
      </c>
      <c r="AM49" s="198">
        <v>0</v>
      </c>
      <c r="AN49" s="198">
        <v>0</v>
      </c>
      <c r="AO49" s="198">
        <v>0</v>
      </c>
      <c r="AP49" s="198">
        <v>0</v>
      </c>
      <c r="AQ49" s="198">
        <v>0</v>
      </c>
      <c r="AR49" s="198">
        <v>0</v>
      </c>
      <c r="AS49" s="198">
        <v>0</v>
      </c>
      <c r="AT49" s="198">
        <v>0</v>
      </c>
      <c r="AU49" s="198">
        <v>0</v>
      </c>
      <c r="AV49" s="198">
        <v>0</v>
      </c>
      <c r="AW49" s="198">
        <v>0</v>
      </c>
    </row>
    <row r="50" spans="3:49" x14ac:dyDescent="0.3">
      <c r="C50" s="198">
        <v>37</v>
      </c>
      <c r="D50" s="198">
        <v>6</v>
      </c>
      <c r="E50" s="198">
        <v>5</v>
      </c>
      <c r="F50" s="198">
        <v>10</v>
      </c>
      <c r="G50" s="198">
        <v>10</v>
      </c>
      <c r="H50" s="198">
        <v>0</v>
      </c>
      <c r="I50" s="198">
        <v>0</v>
      </c>
      <c r="J50" s="198">
        <v>0</v>
      </c>
      <c r="K50" s="198">
        <v>0</v>
      </c>
      <c r="L50" s="198">
        <v>0</v>
      </c>
      <c r="M50" s="198">
        <v>0</v>
      </c>
      <c r="N50" s="198">
        <v>0</v>
      </c>
      <c r="O50" s="198">
        <v>0</v>
      </c>
      <c r="P50" s="198">
        <v>0</v>
      </c>
      <c r="Q50" s="198">
        <v>0</v>
      </c>
      <c r="R50" s="198">
        <v>0</v>
      </c>
      <c r="S50" s="198">
        <v>0</v>
      </c>
      <c r="T50" s="198">
        <v>0</v>
      </c>
      <c r="U50" s="198">
        <v>0</v>
      </c>
      <c r="V50" s="198">
        <v>0</v>
      </c>
      <c r="W50" s="198">
        <v>0</v>
      </c>
      <c r="X50" s="198">
        <v>0</v>
      </c>
      <c r="Y50" s="198">
        <v>0</v>
      </c>
      <c r="Z50" s="198">
        <v>0</v>
      </c>
      <c r="AA50" s="198">
        <v>0</v>
      </c>
      <c r="AB50" s="198">
        <v>0</v>
      </c>
      <c r="AC50" s="198">
        <v>0</v>
      </c>
      <c r="AD50" s="198">
        <v>0</v>
      </c>
      <c r="AE50" s="198">
        <v>0</v>
      </c>
      <c r="AF50" s="198">
        <v>0</v>
      </c>
      <c r="AG50" s="198">
        <v>0</v>
      </c>
      <c r="AH50" s="198">
        <v>0</v>
      </c>
      <c r="AI50" s="198">
        <v>0</v>
      </c>
      <c r="AJ50" s="198">
        <v>0</v>
      </c>
      <c r="AK50" s="198">
        <v>0</v>
      </c>
      <c r="AL50" s="198">
        <v>0</v>
      </c>
      <c r="AM50" s="198">
        <v>0</v>
      </c>
      <c r="AN50" s="198">
        <v>0</v>
      </c>
      <c r="AO50" s="198">
        <v>0</v>
      </c>
      <c r="AP50" s="198">
        <v>0</v>
      </c>
      <c r="AQ50" s="198">
        <v>0</v>
      </c>
      <c r="AR50" s="198">
        <v>0</v>
      </c>
      <c r="AS50" s="198">
        <v>0</v>
      </c>
      <c r="AT50" s="198">
        <v>0</v>
      </c>
      <c r="AU50" s="198">
        <v>0</v>
      </c>
      <c r="AV50" s="198">
        <v>0</v>
      </c>
      <c r="AW50" s="198">
        <v>0</v>
      </c>
    </row>
    <row r="51" spans="3:49" x14ac:dyDescent="0.3">
      <c r="C51" s="198">
        <v>37</v>
      </c>
      <c r="D51" s="198">
        <v>6</v>
      </c>
      <c r="E51" s="198">
        <v>6</v>
      </c>
      <c r="F51" s="198">
        <v>1673417</v>
      </c>
      <c r="G51" s="198">
        <v>2510</v>
      </c>
      <c r="H51" s="198">
        <v>0</v>
      </c>
      <c r="I51" s="198">
        <v>53947</v>
      </c>
      <c r="J51" s="198">
        <v>167680</v>
      </c>
      <c r="K51" s="198">
        <v>625181</v>
      </c>
      <c r="L51" s="198">
        <v>0</v>
      </c>
      <c r="M51" s="198">
        <v>0</v>
      </c>
      <c r="N51" s="198">
        <v>0</v>
      </c>
      <c r="O51" s="198">
        <v>0</v>
      </c>
      <c r="P51" s="198">
        <v>0</v>
      </c>
      <c r="Q51" s="198">
        <v>0</v>
      </c>
      <c r="R51" s="198">
        <v>0</v>
      </c>
      <c r="S51" s="198">
        <v>0</v>
      </c>
      <c r="T51" s="198">
        <v>0</v>
      </c>
      <c r="U51" s="198">
        <v>0</v>
      </c>
      <c r="V51" s="198">
        <v>500858</v>
      </c>
      <c r="W51" s="198">
        <v>0</v>
      </c>
      <c r="X51" s="198">
        <v>0</v>
      </c>
      <c r="Y51" s="198">
        <v>0</v>
      </c>
      <c r="Z51" s="198">
        <v>0</v>
      </c>
      <c r="AA51" s="198">
        <v>0</v>
      </c>
      <c r="AB51" s="198">
        <v>0</v>
      </c>
      <c r="AC51" s="198">
        <v>0</v>
      </c>
      <c r="AD51" s="198">
        <v>0</v>
      </c>
      <c r="AE51" s="198">
        <v>0</v>
      </c>
      <c r="AF51" s="198">
        <v>0</v>
      </c>
      <c r="AG51" s="198">
        <v>0</v>
      </c>
      <c r="AH51" s="198">
        <v>0</v>
      </c>
      <c r="AI51" s="198">
        <v>0</v>
      </c>
      <c r="AJ51" s="198">
        <v>0</v>
      </c>
      <c r="AK51" s="198">
        <v>0</v>
      </c>
      <c r="AL51" s="198">
        <v>0</v>
      </c>
      <c r="AM51" s="198">
        <v>0</v>
      </c>
      <c r="AN51" s="198">
        <v>19390</v>
      </c>
      <c r="AO51" s="198">
        <v>0</v>
      </c>
      <c r="AP51" s="198">
        <v>0</v>
      </c>
      <c r="AQ51" s="198">
        <v>0</v>
      </c>
      <c r="AR51" s="198">
        <v>91213</v>
      </c>
      <c r="AS51" s="198">
        <v>0</v>
      </c>
      <c r="AT51" s="198">
        <v>0</v>
      </c>
      <c r="AU51" s="198">
        <v>114491</v>
      </c>
      <c r="AV51" s="198">
        <v>0</v>
      </c>
      <c r="AW51" s="198">
        <v>98147</v>
      </c>
    </row>
    <row r="52" spans="3:49" x14ac:dyDescent="0.3">
      <c r="C52" s="198">
        <v>37</v>
      </c>
      <c r="D52" s="198">
        <v>6</v>
      </c>
      <c r="E52" s="198">
        <v>9</v>
      </c>
      <c r="F52" s="198">
        <v>50604</v>
      </c>
      <c r="G52" s="198">
        <v>0</v>
      </c>
      <c r="H52" s="198">
        <v>0</v>
      </c>
      <c r="I52" s="198">
        <v>0</v>
      </c>
      <c r="J52" s="198">
        <v>0</v>
      </c>
      <c r="K52" s="198">
        <v>0</v>
      </c>
      <c r="L52" s="198">
        <v>0</v>
      </c>
      <c r="M52" s="198">
        <v>0</v>
      </c>
      <c r="N52" s="198">
        <v>0</v>
      </c>
      <c r="O52" s="198">
        <v>0</v>
      </c>
      <c r="P52" s="198">
        <v>0</v>
      </c>
      <c r="Q52" s="198">
        <v>0</v>
      </c>
      <c r="R52" s="198">
        <v>0</v>
      </c>
      <c r="S52" s="198">
        <v>0</v>
      </c>
      <c r="T52" s="198">
        <v>0</v>
      </c>
      <c r="U52" s="198">
        <v>0</v>
      </c>
      <c r="V52" s="198">
        <v>39704</v>
      </c>
      <c r="W52" s="198">
        <v>0</v>
      </c>
      <c r="X52" s="198">
        <v>0</v>
      </c>
      <c r="Y52" s="198">
        <v>0</v>
      </c>
      <c r="Z52" s="198">
        <v>0</v>
      </c>
      <c r="AA52" s="198">
        <v>0</v>
      </c>
      <c r="AB52" s="198">
        <v>0</v>
      </c>
      <c r="AC52" s="198">
        <v>0</v>
      </c>
      <c r="AD52" s="198">
        <v>0</v>
      </c>
      <c r="AE52" s="198">
        <v>0</v>
      </c>
      <c r="AF52" s="198">
        <v>0</v>
      </c>
      <c r="AG52" s="198">
        <v>0</v>
      </c>
      <c r="AH52" s="198">
        <v>0</v>
      </c>
      <c r="AI52" s="198">
        <v>0</v>
      </c>
      <c r="AJ52" s="198">
        <v>0</v>
      </c>
      <c r="AK52" s="198">
        <v>0</v>
      </c>
      <c r="AL52" s="198">
        <v>0</v>
      </c>
      <c r="AM52" s="198">
        <v>0</v>
      </c>
      <c r="AN52" s="198">
        <v>2500</v>
      </c>
      <c r="AO52" s="198">
        <v>0</v>
      </c>
      <c r="AP52" s="198">
        <v>0</v>
      </c>
      <c r="AQ52" s="198">
        <v>0</v>
      </c>
      <c r="AR52" s="198">
        <v>8400</v>
      </c>
      <c r="AS52" s="198">
        <v>0</v>
      </c>
      <c r="AT52" s="198">
        <v>0</v>
      </c>
      <c r="AU52" s="198">
        <v>0</v>
      </c>
      <c r="AV52" s="198">
        <v>0</v>
      </c>
      <c r="AW52" s="198">
        <v>0</v>
      </c>
    </row>
    <row r="53" spans="3:49" x14ac:dyDescent="0.3">
      <c r="C53" s="198">
        <v>37</v>
      </c>
      <c r="D53" s="198">
        <v>6</v>
      </c>
      <c r="E53" s="198">
        <v>10</v>
      </c>
      <c r="F53" s="198">
        <v>3600</v>
      </c>
      <c r="G53" s="198">
        <v>0</v>
      </c>
      <c r="H53" s="198">
        <v>0</v>
      </c>
      <c r="I53" s="198">
        <v>0</v>
      </c>
      <c r="J53" s="198">
        <v>3600</v>
      </c>
      <c r="K53" s="198">
        <v>0</v>
      </c>
      <c r="L53" s="198">
        <v>0</v>
      </c>
      <c r="M53" s="198">
        <v>0</v>
      </c>
      <c r="N53" s="198">
        <v>0</v>
      </c>
      <c r="O53" s="198">
        <v>0</v>
      </c>
      <c r="P53" s="198">
        <v>0</v>
      </c>
      <c r="Q53" s="198">
        <v>0</v>
      </c>
      <c r="R53" s="198">
        <v>0</v>
      </c>
      <c r="S53" s="198">
        <v>0</v>
      </c>
      <c r="T53" s="198">
        <v>0</v>
      </c>
      <c r="U53" s="198">
        <v>0</v>
      </c>
      <c r="V53" s="198">
        <v>0</v>
      </c>
      <c r="W53" s="198">
        <v>0</v>
      </c>
      <c r="X53" s="198">
        <v>0</v>
      </c>
      <c r="Y53" s="198">
        <v>0</v>
      </c>
      <c r="Z53" s="198">
        <v>0</v>
      </c>
      <c r="AA53" s="198">
        <v>0</v>
      </c>
      <c r="AB53" s="198">
        <v>0</v>
      </c>
      <c r="AC53" s="198">
        <v>0</v>
      </c>
      <c r="AD53" s="198">
        <v>0</v>
      </c>
      <c r="AE53" s="198">
        <v>0</v>
      </c>
      <c r="AF53" s="198">
        <v>0</v>
      </c>
      <c r="AG53" s="198">
        <v>0</v>
      </c>
      <c r="AH53" s="198">
        <v>0</v>
      </c>
      <c r="AI53" s="198">
        <v>0</v>
      </c>
      <c r="AJ53" s="198">
        <v>0</v>
      </c>
      <c r="AK53" s="198">
        <v>0</v>
      </c>
      <c r="AL53" s="198">
        <v>0</v>
      </c>
      <c r="AM53" s="198">
        <v>0</v>
      </c>
      <c r="AN53" s="198">
        <v>0</v>
      </c>
      <c r="AO53" s="198">
        <v>0</v>
      </c>
      <c r="AP53" s="198">
        <v>0</v>
      </c>
      <c r="AQ53" s="198">
        <v>0</v>
      </c>
      <c r="AR53" s="198">
        <v>0</v>
      </c>
      <c r="AS53" s="198">
        <v>0</v>
      </c>
      <c r="AT53" s="198">
        <v>0</v>
      </c>
      <c r="AU53" s="198">
        <v>0</v>
      </c>
      <c r="AV53" s="198">
        <v>0</v>
      </c>
      <c r="AW53" s="198">
        <v>0</v>
      </c>
    </row>
    <row r="54" spans="3:49" x14ac:dyDescent="0.3">
      <c r="C54" s="198">
        <v>37</v>
      </c>
      <c r="D54" s="198">
        <v>6</v>
      </c>
      <c r="E54" s="198">
        <v>11</v>
      </c>
      <c r="F54" s="198">
        <v>5930.9796437659043</v>
      </c>
      <c r="G54" s="198">
        <v>0</v>
      </c>
      <c r="H54" s="198">
        <v>0</v>
      </c>
      <c r="I54" s="198">
        <v>0</v>
      </c>
      <c r="J54" s="198">
        <v>4389.3129770992373</v>
      </c>
      <c r="K54" s="198">
        <v>0</v>
      </c>
      <c r="L54" s="198">
        <v>0</v>
      </c>
      <c r="M54" s="198">
        <v>0</v>
      </c>
      <c r="N54" s="198">
        <v>0</v>
      </c>
      <c r="O54" s="198">
        <v>1541.6666666666667</v>
      </c>
      <c r="P54" s="198">
        <v>0</v>
      </c>
      <c r="Q54" s="198">
        <v>0</v>
      </c>
      <c r="R54" s="198">
        <v>0</v>
      </c>
      <c r="S54" s="198">
        <v>0</v>
      </c>
      <c r="T54" s="198">
        <v>0</v>
      </c>
      <c r="U54" s="198">
        <v>0</v>
      </c>
      <c r="V54" s="198">
        <v>0</v>
      </c>
      <c r="W54" s="198">
        <v>0</v>
      </c>
      <c r="X54" s="198">
        <v>0</v>
      </c>
      <c r="Y54" s="198">
        <v>0</v>
      </c>
      <c r="Z54" s="198">
        <v>0</v>
      </c>
      <c r="AA54" s="198">
        <v>0</v>
      </c>
      <c r="AB54" s="198">
        <v>0</v>
      </c>
      <c r="AC54" s="198">
        <v>0</v>
      </c>
      <c r="AD54" s="198">
        <v>0</v>
      </c>
      <c r="AE54" s="198">
        <v>0</v>
      </c>
      <c r="AF54" s="198">
        <v>0</v>
      </c>
      <c r="AG54" s="198">
        <v>0</v>
      </c>
      <c r="AH54" s="198">
        <v>0</v>
      </c>
      <c r="AI54" s="198">
        <v>0</v>
      </c>
      <c r="AJ54" s="198">
        <v>0</v>
      </c>
      <c r="AK54" s="198">
        <v>0</v>
      </c>
      <c r="AL54" s="198">
        <v>0</v>
      </c>
      <c r="AM54" s="198">
        <v>0</v>
      </c>
      <c r="AN54" s="198">
        <v>0</v>
      </c>
      <c r="AO54" s="198">
        <v>0</v>
      </c>
      <c r="AP54" s="198">
        <v>0</v>
      </c>
      <c r="AQ54" s="198">
        <v>0</v>
      </c>
      <c r="AR54" s="198">
        <v>0</v>
      </c>
      <c r="AS54" s="198">
        <v>0</v>
      </c>
      <c r="AT54" s="198">
        <v>0</v>
      </c>
      <c r="AU54" s="198">
        <v>0</v>
      </c>
      <c r="AV54" s="198">
        <v>0</v>
      </c>
      <c r="AW54" s="198">
        <v>0</v>
      </c>
    </row>
    <row r="55" spans="3:49" x14ac:dyDescent="0.3">
      <c r="C55" s="198">
        <v>37</v>
      </c>
      <c r="D55" s="198">
        <v>7</v>
      </c>
      <c r="E55" s="198">
        <v>1</v>
      </c>
      <c r="F55" s="198">
        <v>43.15</v>
      </c>
      <c r="G55" s="198">
        <v>0</v>
      </c>
      <c r="H55" s="198">
        <v>0</v>
      </c>
      <c r="I55" s="198">
        <v>1.5</v>
      </c>
      <c r="J55" s="198">
        <v>2.9</v>
      </c>
      <c r="K55" s="198">
        <v>8.6</v>
      </c>
      <c r="L55" s="198">
        <v>0</v>
      </c>
      <c r="M55" s="198">
        <v>0</v>
      </c>
      <c r="N55" s="198">
        <v>0</v>
      </c>
      <c r="O55" s="198">
        <v>0</v>
      </c>
      <c r="P55" s="198">
        <v>0</v>
      </c>
      <c r="Q55" s="198">
        <v>0</v>
      </c>
      <c r="R55" s="198">
        <v>0</v>
      </c>
      <c r="S55" s="198">
        <v>0</v>
      </c>
      <c r="T55" s="198">
        <v>0</v>
      </c>
      <c r="U55" s="198">
        <v>0</v>
      </c>
      <c r="V55" s="198">
        <v>16.3</v>
      </c>
      <c r="W55" s="198">
        <v>0</v>
      </c>
      <c r="X55" s="198">
        <v>0</v>
      </c>
      <c r="Y55" s="198">
        <v>0</v>
      </c>
      <c r="Z55" s="198">
        <v>0</v>
      </c>
      <c r="AA55" s="198">
        <v>0</v>
      </c>
      <c r="AB55" s="198">
        <v>0</v>
      </c>
      <c r="AC55" s="198">
        <v>0</v>
      </c>
      <c r="AD55" s="198">
        <v>0</v>
      </c>
      <c r="AE55" s="198">
        <v>0</v>
      </c>
      <c r="AF55" s="198">
        <v>0</v>
      </c>
      <c r="AG55" s="198">
        <v>0</v>
      </c>
      <c r="AH55" s="198">
        <v>0</v>
      </c>
      <c r="AI55" s="198">
        <v>0</v>
      </c>
      <c r="AJ55" s="198">
        <v>0</v>
      </c>
      <c r="AK55" s="198">
        <v>0</v>
      </c>
      <c r="AL55" s="198">
        <v>0</v>
      </c>
      <c r="AM55" s="198">
        <v>0</v>
      </c>
      <c r="AN55" s="198">
        <v>1</v>
      </c>
      <c r="AO55" s="198">
        <v>0</v>
      </c>
      <c r="AP55" s="198">
        <v>0</v>
      </c>
      <c r="AQ55" s="198">
        <v>0</v>
      </c>
      <c r="AR55" s="198">
        <v>5.75</v>
      </c>
      <c r="AS55" s="198">
        <v>0</v>
      </c>
      <c r="AT55" s="198">
        <v>0</v>
      </c>
      <c r="AU55" s="198">
        <v>3.1</v>
      </c>
      <c r="AV55" s="198">
        <v>0</v>
      </c>
      <c r="AW55" s="198">
        <v>4</v>
      </c>
    </row>
    <row r="56" spans="3:49" x14ac:dyDescent="0.3">
      <c r="C56" s="198">
        <v>37</v>
      </c>
      <c r="D56" s="198">
        <v>7</v>
      </c>
      <c r="E56" s="198">
        <v>2</v>
      </c>
      <c r="F56" s="198">
        <v>5420.8</v>
      </c>
      <c r="G56" s="198">
        <v>0</v>
      </c>
      <c r="H56" s="198">
        <v>0</v>
      </c>
      <c r="I56" s="198">
        <v>180</v>
      </c>
      <c r="J56" s="198">
        <v>289.60000000000002</v>
      </c>
      <c r="K56" s="198">
        <v>982.8</v>
      </c>
      <c r="L56" s="198">
        <v>0</v>
      </c>
      <c r="M56" s="198">
        <v>0</v>
      </c>
      <c r="N56" s="198">
        <v>0</v>
      </c>
      <c r="O56" s="198">
        <v>0</v>
      </c>
      <c r="P56" s="198">
        <v>0</v>
      </c>
      <c r="Q56" s="198">
        <v>0</v>
      </c>
      <c r="R56" s="198">
        <v>0</v>
      </c>
      <c r="S56" s="198">
        <v>0</v>
      </c>
      <c r="T56" s="198">
        <v>0</v>
      </c>
      <c r="U56" s="198">
        <v>0</v>
      </c>
      <c r="V56" s="198">
        <v>2114.4</v>
      </c>
      <c r="W56" s="198">
        <v>0</v>
      </c>
      <c r="X56" s="198">
        <v>0</v>
      </c>
      <c r="Y56" s="198">
        <v>0</v>
      </c>
      <c r="Z56" s="198">
        <v>0</v>
      </c>
      <c r="AA56" s="198">
        <v>0</v>
      </c>
      <c r="AB56" s="198">
        <v>0</v>
      </c>
      <c r="AC56" s="198">
        <v>0</v>
      </c>
      <c r="AD56" s="198">
        <v>0</v>
      </c>
      <c r="AE56" s="198">
        <v>0</v>
      </c>
      <c r="AF56" s="198">
        <v>0</v>
      </c>
      <c r="AG56" s="198">
        <v>0</v>
      </c>
      <c r="AH56" s="198">
        <v>0</v>
      </c>
      <c r="AI56" s="198">
        <v>0</v>
      </c>
      <c r="AJ56" s="198">
        <v>0</v>
      </c>
      <c r="AK56" s="198">
        <v>0</v>
      </c>
      <c r="AL56" s="198">
        <v>0</v>
      </c>
      <c r="AM56" s="198">
        <v>0</v>
      </c>
      <c r="AN56" s="198">
        <v>152</v>
      </c>
      <c r="AO56" s="198">
        <v>0</v>
      </c>
      <c r="AP56" s="198">
        <v>0</v>
      </c>
      <c r="AQ56" s="198">
        <v>0</v>
      </c>
      <c r="AR56" s="198">
        <v>694</v>
      </c>
      <c r="AS56" s="198">
        <v>0</v>
      </c>
      <c r="AT56" s="198">
        <v>0</v>
      </c>
      <c r="AU56" s="198">
        <v>336</v>
      </c>
      <c r="AV56" s="198">
        <v>0</v>
      </c>
      <c r="AW56" s="198">
        <v>672</v>
      </c>
    </row>
    <row r="57" spans="3:49" x14ac:dyDescent="0.3">
      <c r="C57" s="198">
        <v>37</v>
      </c>
      <c r="D57" s="198">
        <v>7</v>
      </c>
      <c r="E57" s="198">
        <v>4</v>
      </c>
      <c r="F57" s="198">
        <v>13</v>
      </c>
      <c r="G57" s="198">
        <v>0</v>
      </c>
      <c r="H57" s="198">
        <v>0</v>
      </c>
      <c r="I57" s="198">
        <v>0</v>
      </c>
      <c r="J57" s="198">
        <v>0</v>
      </c>
      <c r="K57" s="198">
        <v>13</v>
      </c>
      <c r="L57" s="198">
        <v>0</v>
      </c>
      <c r="M57" s="198">
        <v>0</v>
      </c>
      <c r="N57" s="198">
        <v>0</v>
      </c>
      <c r="O57" s="198">
        <v>0</v>
      </c>
      <c r="P57" s="198">
        <v>0</v>
      </c>
      <c r="Q57" s="198">
        <v>0</v>
      </c>
      <c r="R57" s="198">
        <v>0</v>
      </c>
      <c r="S57" s="198">
        <v>0</v>
      </c>
      <c r="T57" s="198">
        <v>0</v>
      </c>
      <c r="U57" s="198">
        <v>0</v>
      </c>
      <c r="V57" s="198">
        <v>0</v>
      </c>
      <c r="W57" s="198">
        <v>0</v>
      </c>
      <c r="X57" s="198">
        <v>0</v>
      </c>
      <c r="Y57" s="198">
        <v>0</v>
      </c>
      <c r="Z57" s="198">
        <v>0</v>
      </c>
      <c r="AA57" s="198">
        <v>0</v>
      </c>
      <c r="AB57" s="198">
        <v>0</v>
      </c>
      <c r="AC57" s="198">
        <v>0</v>
      </c>
      <c r="AD57" s="198">
        <v>0</v>
      </c>
      <c r="AE57" s="198">
        <v>0</v>
      </c>
      <c r="AF57" s="198">
        <v>0</v>
      </c>
      <c r="AG57" s="198">
        <v>0</v>
      </c>
      <c r="AH57" s="198">
        <v>0</v>
      </c>
      <c r="AI57" s="198">
        <v>0</v>
      </c>
      <c r="AJ57" s="198">
        <v>0</v>
      </c>
      <c r="AK57" s="198">
        <v>0</v>
      </c>
      <c r="AL57" s="198">
        <v>0</v>
      </c>
      <c r="AM57" s="198">
        <v>0</v>
      </c>
      <c r="AN57" s="198">
        <v>0</v>
      </c>
      <c r="AO57" s="198">
        <v>0</v>
      </c>
      <c r="AP57" s="198">
        <v>0</v>
      </c>
      <c r="AQ57" s="198">
        <v>0</v>
      </c>
      <c r="AR57" s="198">
        <v>0</v>
      </c>
      <c r="AS57" s="198">
        <v>0</v>
      </c>
      <c r="AT57" s="198">
        <v>0</v>
      </c>
      <c r="AU57" s="198">
        <v>0</v>
      </c>
      <c r="AV57" s="198">
        <v>0</v>
      </c>
      <c r="AW57" s="198">
        <v>0</v>
      </c>
    </row>
    <row r="58" spans="3:49" x14ac:dyDescent="0.3">
      <c r="C58" s="198">
        <v>37</v>
      </c>
      <c r="D58" s="198">
        <v>7</v>
      </c>
      <c r="E58" s="198">
        <v>5</v>
      </c>
      <c r="F58" s="198">
        <v>10</v>
      </c>
      <c r="G58" s="198">
        <v>10</v>
      </c>
      <c r="H58" s="198">
        <v>0</v>
      </c>
      <c r="I58" s="198">
        <v>0</v>
      </c>
      <c r="J58" s="198">
        <v>0</v>
      </c>
      <c r="K58" s="198">
        <v>0</v>
      </c>
      <c r="L58" s="198">
        <v>0</v>
      </c>
      <c r="M58" s="198">
        <v>0</v>
      </c>
      <c r="N58" s="198">
        <v>0</v>
      </c>
      <c r="O58" s="198">
        <v>0</v>
      </c>
      <c r="P58" s="198">
        <v>0</v>
      </c>
      <c r="Q58" s="198">
        <v>0</v>
      </c>
      <c r="R58" s="198">
        <v>0</v>
      </c>
      <c r="S58" s="198">
        <v>0</v>
      </c>
      <c r="T58" s="198">
        <v>0</v>
      </c>
      <c r="U58" s="198">
        <v>0</v>
      </c>
      <c r="V58" s="198">
        <v>0</v>
      </c>
      <c r="W58" s="198">
        <v>0</v>
      </c>
      <c r="X58" s="198">
        <v>0</v>
      </c>
      <c r="Y58" s="198">
        <v>0</v>
      </c>
      <c r="Z58" s="198">
        <v>0</v>
      </c>
      <c r="AA58" s="198">
        <v>0</v>
      </c>
      <c r="AB58" s="198">
        <v>0</v>
      </c>
      <c r="AC58" s="198">
        <v>0</v>
      </c>
      <c r="AD58" s="198">
        <v>0</v>
      </c>
      <c r="AE58" s="198">
        <v>0</v>
      </c>
      <c r="AF58" s="198">
        <v>0</v>
      </c>
      <c r="AG58" s="198">
        <v>0</v>
      </c>
      <c r="AH58" s="198">
        <v>0</v>
      </c>
      <c r="AI58" s="198">
        <v>0</v>
      </c>
      <c r="AJ58" s="198">
        <v>0</v>
      </c>
      <c r="AK58" s="198">
        <v>0</v>
      </c>
      <c r="AL58" s="198">
        <v>0</v>
      </c>
      <c r="AM58" s="198">
        <v>0</v>
      </c>
      <c r="AN58" s="198">
        <v>0</v>
      </c>
      <c r="AO58" s="198">
        <v>0</v>
      </c>
      <c r="AP58" s="198">
        <v>0</v>
      </c>
      <c r="AQ58" s="198">
        <v>0</v>
      </c>
      <c r="AR58" s="198">
        <v>0</v>
      </c>
      <c r="AS58" s="198">
        <v>0</v>
      </c>
      <c r="AT58" s="198">
        <v>0</v>
      </c>
      <c r="AU58" s="198">
        <v>0</v>
      </c>
      <c r="AV58" s="198">
        <v>0</v>
      </c>
      <c r="AW58" s="198">
        <v>0</v>
      </c>
    </row>
    <row r="59" spans="3:49" x14ac:dyDescent="0.3">
      <c r="C59" s="198">
        <v>37</v>
      </c>
      <c r="D59" s="198">
        <v>7</v>
      </c>
      <c r="E59" s="198">
        <v>6</v>
      </c>
      <c r="F59" s="198">
        <v>2170354</v>
      </c>
      <c r="G59" s="198">
        <v>1210</v>
      </c>
      <c r="H59" s="198">
        <v>0</v>
      </c>
      <c r="I59" s="198">
        <v>68662</v>
      </c>
      <c r="J59" s="198">
        <v>180757</v>
      </c>
      <c r="K59" s="198">
        <v>929717</v>
      </c>
      <c r="L59" s="198">
        <v>0</v>
      </c>
      <c r="M59" s="198">
        <v>0</v>
      </c>
      <c r="N59" s="198">
        <v>0</v>
      </c>
      <c r="O59" s="198">
        <v>0</v>
      </c>
      <c r="P59" s="198">
        <v>0</v>
      </c>
      <c r="Q59" s="198">
        <v>0</v>
      </c>
      <c r="R59" s="198">
        <v>0</v>
      </c>
      <c r="S59" s="198">
        <v>0</v>
      </c>
      <c r="T59" s="198">
        <v>0</v>
      </c>
      <c r="U59" s="198">
        <v>0</v>
      </c>
      <c r="V59" s="198">
        <v>591438</v>
      </c>
      <c r="W59" s="198">
        <v>0</v>
      </c>
      <c r="X59" s="198">
        <v>0</v>
      </c>
      <c r="Y59" s="198">
        <v>0</v>
      </c>
      <c r="Z59" s="198">
        <v>0</v>
      </c>
      <c r="AA59" s="198">
        <v>0</v>
      </c>
      <c r="AB59" s="198">
        <v>0</v>
      </c>
      <c r="AC59" s="198">
        <v>0</v>
      </c>
      <c r="AD59" s="198">
        <v>0</v>
      </c>
      <c r="AE59" s="198">
        <v>0</v>
      </c>
      <c r="AF59" s="198">
        <v>0</v>
      </c>
      <c r="AG59" s="198">
        <v>0</v>
      </c>
      <c r="AH59" s="198">
        <v>0</v>
      </c>
      <c r="AI59" s="198">
        <v>0</v>
      </c>
      <c r="AJ59" s="198">
        <v>0</v>
      </c>
      <c r="AK59" s="198">
        <v>0</v>
      </c>
      <c r="AL59" s="198">
        <v>0</v>
      </c>
      <c r="AM59" s="198">
        <v>0</v>
      </c>
      <c r="AN59" s="198">
        <v>21749</v>
      </c>
      <c r="AO59" s="198">
        <v>0</v>
      </c>
      <c r="AP59" s="198">
        <v>0</v>
      </c>
      <c r="AQ59" s="198">
        <v>0</v>
      </c>
      <c r="AR59" s="198">
        <v>110624</v>
      </c>
      <c r="AS59" s="198">
        <v>0</v>
      </c>
      <c r="AT59" s="198">
        <v>0</v>
      </c>
      <c r="AU59" s="198">
        <v>139580</v>
      </c>
      <c r="AV59" s="198">
        <v>0</v>
      </c>
      <c r="AW59" s="198">
        <v>126617</v>
      </c>
    </row>
    <row r="60" spans="3:49" x14ac:dyDescent="0.3">
      <c r="C60" s="198">
        <v>37</v>
      </c>
      <c r="D60" s="198">
        <v>7</v>
      </c>
      <c r="E60" s="198">
        <v>9</v>
      </c>
      <c r="F60" s="198">
        <v>560998</v>
      </c>
      <c r="G60" s="198">
        <v>0</v>
      </c>
      <c r="H60" s="198">
        <v>0</v>
      </c>
      <c r="I60" s="198">
        <v>14709</v>
      </c>
      <c r="J60" s="198">
        <v>34011</v>
      </c>
      <c r="K60" s="198">
        <v>288425</v>
      </c>
      <c r="L60" s="198">
        <v>0</v>
      </c>
      <c r="M60" s="198">
        <v>0</v>
      </c>
      <c r="N60" s="198">
        <v>0</v>
      </c>
      <c r="O60" s="198">
        <v>0</v>
      </c>
      <c r="P60" s="198">
        <v>0</v>
      </c>
      <c r="Q60" s="198">
        <v>0</v>
      </c>
      <c r="R60" s="198">
        <v>0</v>
      </c>
      <c r="S60" s="198">
        <v>0</v>
      </c>
      <c r="T60" s="198">
        <v>0</v>
      </c>
      <c r="U60" s="198">
        <v>0</v>
      </c>
      <c r="V60" s="198">
        <v>139893</v>
      </c>
      <c r="W60" s="198">
        <v>0</v>
      </c>
      <c r="X60" s="198">
        <v>0</v>
      </c>
      <c r="Y60" s="198">
        <v>0</v>
      </c>
      <c r="Z60" s="198">
        <v>0</v>
      </c>
      <c r="AA60" s="198">
        <v>0</v>
      </c>
      <c r="AB60" s="198">
        <v>0</v>
      </c>
      <c r="AC60" s="198">
        <v>0</v>
      </c>
      <c r="AD60" s="198">
        <v>0</v>
      </c>
      <c r="AE60" s="198">
        <v>0</v>
      </c>
      <c r="AF60" s="198">
        <v>0</v>
      </c>
      <c r="AG60" s="198">
        <v>0</v>
      </c>
      <c r="AH60" s="198">
        <v>0</v>
      </c>
      <c r="AI60" s="198">
        <v>0</v>
      </c>
      <c r="AJ60" s="198">
        <v>0</v>
      </c>
      <c r="AK60" s="198">
        <v>0</v>
      </c>
      <c r="AL60" s="198">
        <v>0</v>
      </c>
      <c r="AM60" s="198">
        <v>0</v>
      </c>
      <c r="AN60" s="198">
        <v>4965</v>
      </c>
      <c r="AO60" s="198">
        <v>0</v>
      </c>
      <c r="AP60" s="198">
        <v>0</v>
      </c>
      <c r="AQ60" s="198">
        <v>0</v>
      </c>
      <c r="AR60" s="198">
        <v>23010</v>
      </c>
      <c r="AS60" s="198">
        <v>0</v>
      </c>
      <c r="AT60" s="198">
        <v>0</v>
      </c>
      <c r="AU60" s="198">
        <v>27048</v>
      </c>
      <c r="AV60" s="198">
        <v>0</v>
      </c>
      <c r="AW60" s="198">
        <v>28937</v>
      </c>
    </row>
    <row r="61" spans="3:49" x14ac:dyDescent="0.3">
      <c r="C61" s="198">
        <v>37</v>
      </c>
      <c r="D61" s="198">
        <v>7</v>
      </c>
      <c r="E61" s="198">
        <v>11</v>
      </c>
      <c r="F61" s="198">
        <v>5930.9796437659043</v>
      </c>
      <c r="G61" s="198">
        <v>0</v>
      </c>
      <c r="H61" s="198">
        <v>0</v>
      </c>
      <c r="I61" s="198">
        <v>0</v>
      </c>
      <c r="J61" s="198">
        <v>4389.3129770992373</v>
      </c>
      <c r="K61" s="198">
        <v>0</v>
      </c>
      <c r="L61" s="198">
        <v>0</v>
      </c>
      <c r="M61" s="198">
        <v>0</v>
      </c>
      <c r="N61" s="198">
        <v>0</v>
      </c>
      <c r="O61" s="198">
        <v>1541.6666666666667</v>
      </c>
      <c r="P61" s="198">
        <v>0</v>
      </c>
      <c r="Q61" s="198">
        <v>0</v>
      </c>
      <c r="R61" s="198">
        <v>0</v>
      </c>
      <c r="S61" s="198">
        <v>0</v>
      </c>
      <c r="T61" s="198">
        <v>0</v>
      </c>
      <c r="U61" s="198">
        <v>0</v>
      </c>
      <c r="V61" s="198">
        <v>0</v>
      </c>
      <c r="W61" s="198">
        <v>0</v>
      </c>
      <c r="X61" s="198">
        <v>0</v>
      </c>
      <c r="Y61" s="198">
        <v>0</v>
      </c>
      <c r="Z61" s="198">
        <v>0</v>
      </c>
      <c r="AA61" s="198">
        <v>0</v>
      </c>
      <c r="AB61" s="198">
        <v>0</v>
      </c>
      <c r="AC61" s="198">
        <v>0</v>
      </c>
      <c r="AD61" s="198">
        <v>0</v>
      </c>
      <c r="AE61" s="198">
        <v>0</v>
      </c>
      <c r="AF61" s="198">
        <v>0</v>
      </c>
      <c r="AG61" s="198">
        <v>0</v>
      </c>
      <c r="AH61" s="198">
        <v>0</v>
      </c>
      <c r="AI61" s="198">
        <v>0</v>
      </c>
      <c r="AJ61" s="198">
        <v>0</v>
      </c>
      <c r="AK61" s="198">
        <v>0</v>
      </c>
      <c r="AL61" s="198">
        <v>0</v>
      </c>
      <c r="AM61" s="198">
        <v>0</v>
      </c>
      <c r="AN61" s="198">
        <v>0</v>
      </c>
      <c r="AO61" s="198">
        <v>0</v>
      </c>
      <c r="AP61" s="198">
        <v>0</v>
      </c>
      <c r="AQ61" s="198">
        <v>0</v>
      </c>
      <c r="AR61" s="198">
        <v>0</v>
      </c>
      <c r="AS61" s="198">
        <v>0</v>
      </c>
      <c r="AT61" s="198">
        <v>0</v>
      </c>
      <c r="AU61" s="198">
        <v>0</v>
      </c>
      <c r="AV61" s="198">
        <v>0</v>
      </c>
      <c r="AW61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40" t="s">
        <v>780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112</v>
      </c>
      <c r="B3" s="189">
        <f>SUBTOTAL(9,B6:B1048576)/2</f>
        <v>20489203</v>
      </c>
      <c r="C3" s="190">
        <f t="shared" ref="C3:R3" si="0">SUBTOTAL(9,C6:C1048576)</f>
        <v>5</v>
      </c>
      <c r="D3" s="190">
        <f>SUBTOTAL(9,D6:D1048576)/2</f>
        <v>20648824</v>
      </c>
      <c r="E3" s="190">
        <f t="shared" si="0"/>
        <v>2.876552588326116</v>
      </c>
      <c r="F3" s="190">
        <f>SUBTOTAL(9,F6:F1048576)/2</f>
        <v>19981706</v>
      </c>
      <c r="G3" s="191">
        <f>IF(B3&lt;&gt;0,F3/B3,"")</f>
        <v>0.97523100337284963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194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1"/>
      <c r="B5" s="472">
        <v>2014</v>
      </c>
      <c r="C5" s="473"/>
      <c r="D5" s="473">
        <v>2015</v>
      </c>
      <c r="E5" s="473"/>
      <c r="F5" s="473">
        <v>2016</v>
      </c>
      <c r="G5" s="474" t="s">
        <v>2</v>
      </c>
      <c r="H5" s="472">
        <v>2014</v>
      </c>
      <c r="I5" s="473"/>
      <c r="J5" s="473">
        <v>2015</v>
      </c>
      <c r="K5" s="473"/>
      <c r="L5" s="473">
        <v>2016</v>
      </c>
      <c r="M5" s="474" t="s">
        <v>2</v>
      </c>
      <c r="N5" s="472">
        <v>2014</v>
      </c>
      <c r="O5" s="473"/>
      <c r="P5" s="473">
        <v>2015</v>
      </c>
      <c r="Q5" s="473"/>
      <c r="R5" s="473">
        <v>2016</v>
      </c>
      <c r="S5" s="474" t="s">
        <v>2</v>
      </c>
    </row>
    <row r="6" spans="1:19" ht="14.4" customHeight="1" x14ac:dyDescent="0.3">
      <c r="A6" s="424" t="s">
        <v>778</v>
      </c>
      <c r="B6" s="475">
        <v>20487942</v>
      </c>
      <c r="C6" s="401">
        <v>1</v>
      </c>
      <c r="D6" s="475">
        <v>20648824</v>
      </c>
      <c r="E6" s="401">
        <v>1.0078525212537208</v>
      </c>
      <c r="F6" s="475">
        <v>19981706</v>
      </c>
      <c r="G6" s="425">
        <v>0.97529102727838646</v>
      </c>
      <c r="H6" s="475"/>
      <c r="I6" s="401"/>
      <c r="J6" s="475"/>
      <c r="K6" s="401"/>
      <c r="L6" s="475"/>
      <c r="M6" s="425"/>
      <c r="N6" s="475"/>
      <c r="O6" s="401"/>
      <c r="P6" s="475"/>
      <c r="Q6" s="401"/>
      <c r="R6" s="475"/>
      <c r="S6" s="426"/>
    </row>
    <row r="7" spans="1:19" ht="14.4" customHeight="1" thickBot="1" x14ac:dyDescent="0.35">
      <c r="A7" s="477" t="s">
        <v>779</v>
      </c>
      <c r="B7" s="476">
        <v>1261</v>
      </c>
      <c r="C7" s="413">
        <v>1</v>
      </c>
      <c r="D7" s="476"/>
      <c r="E7" s="413"/>
      <c r="F7" s="476"/>
      <c r="G7" s="427"/>
      <c r="H7" s="476"/>
      <c r="I7" s="413"/>
      <c r="J7" s="476"/>
      <c r="K7" s="413"/>
      <c r="L7" s="476"/>
      <c r="M7" s="427"/>
      <c r="N7" s="476"/>
      <c r="O7" s="413"/>
      <c r="P7" s="476"/>
      <c r="Q7" s="413"/>
      <c r="R7" s="476"/>
      <c r="S7" s="428"/>
    </row>
    <row r="8" spans="1:19" ht="14.4" customHeight="1" thickBot="1" x14ac:dyDescent="0.35"/>
    <row r="9" spans="1:19" ht="14.4" customHeight="1" x14ac:dyDescent="0.3">
      <c r="A9" s="424" t="s">
        <v>379</v>
      </c>
      <c r="B9" s="475">
        <v>17914757</v>
      </c>
      <c r="C9" s="401">
        <v>1</v>
      </c>
      <c r="D9" s="475">
        <v>18497150</v>
      </c>
      <c r="E9" s="401">
        <v>1.0325091208326187</v>
      </c>
      <c r="F9" s="475">
        <v>17955777</v>
      </c>
      <c r="G9" s="425">
        <v>1.0022897324256199</v>
      </c>
      <c r="H9" s="475"/>
      <c r="I9" s="401"/>
      <c r="J9" s="475"/>
      <c r="K9" s="401"/>
      <c r="L9" s="475"/>
      <c r="M9" s="425"/>
      <c r="N9" s="475"/>
      <c r="O9" s="401"/>
      <c r="P9" s="475"/>
      <c r="Q9" s="401"/>
      <c r="R9" s="475"/>
      <c r="S9" s="426"/>
    </row>
    <row r="10" spans="1:19" ht="14.4" customHeight="1" x14ac:dyDescent="0.3">
      <c r="A10" s="481" t="s">
        <v>384</v>
      </c>
      <c r="B10" s="478">
        <v>2573185</v>
      </c>
      <c r="C10" s="407">
        <v>1</v>
      </c>
      <c r="D10" s="478">
        <v>2151674</v>
      </c>
      <c r="E10" s="407">
        <v>0.83619094623977674</v>
      </c>
      <c r="F10" s="478">
        <v>2025929</v>
      </c>
      <c r="G10" s="479">
        <v>0.78732349209248464</v>
      </c>
      <c r="H10" s="478"/>
      <c r="I10" s="407"/>
      <c r="J10" s="478"/>
      <c r="K10" s="407"/>
      <c r="L10" s="478"/>
      <c r="M10" s="479"/>
      <c r="N10" s="478"/>
      <c r="O10" s="407"/>
      <c r="P10" s="478"/>
      <c r="Q10" s="407"/>
      <c r="R10" s="478"/>
      <c r="S10" s="480"/>
    </row>
    <row r="11" spans="1:19" ht="14.4" customHeight="1" thickBot="1" x14ac:dyDescent="0.35">
      <c r="A11" s="477" t="s">
        <v>387</v>
      </c>
      <c r="B11" s="476">
        <v>1261</v>
      </c>
      <c r="C11" s="413">
        <v>1</v>
      </c>
      <c r="D11" s="476"/>
      <c r="E11" s="413"/>
      <c r="F11" s="476"/>
      <c r="G11" s="427"/>
      <c r="H11" s="476"/>
      <c r="I11" s="413"/>
      <c r="J11" s="476"/>
      <c r="K11" s="413"/>
      <c r="L11" s="476"/>
      <c r="M11" s="427"/>
      <c r="N11" s="476"/>
      <c r="O11" s="413"/>
      <c r="P11" s="476"/>
      <c r="Q11" s="413"/>
      <c r="R11" s="476"/>
      <c r="S11" s="428"/>
    </row>
    <row r="12" spans="1:19" ht="14.4" customHeight="1" x14ac:dyDescent="0.3">
      <c r="A12" s="482" t="s">
        <v>781</v>
      </c>
    </row>
    <row r="13" spans="1:19" ht="14.4" customHeight="1" x14ac:dyDescent="0.3">
      <c r="A13" s="483" t="s">
        <v>782</v>
      </c>
    </row>
    <row r="14" spans="1:19" ht="14.4" customHeight="1" x14ac:dyDescent="0.3">
      <c r="A14" s="482" t="s">
        <v>783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807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2" t="s">
        <v>222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112</v>
      </c>
      <c r="B3" s="282">
        <f t="shared" ref="B3:G3" si="0">SUBTOTAL(9,B6:B1048576)</f>
        <v>68829</v>
      </c>
      <c r="C3" s="283">
        <f t="shared" si="0"/>
        <v>66872</v>
      </c>
      <c r="D3" s="283">
        <f t="shared" si="0"/>
        <v>61054</v>
      </c>
      <c r="E3" s="192">
        <f t="shared" si="0"/>
        <v>20489203</v>
      </c>
      <c r="F3" s="190">
        <f t="shared" si="0"/>
        <v>20648824</v>
      </c>
      <c r="G3" s="284">
        <f t="shared" si="0"/>
        <v>19981706</v>
      </c>
    </row>
    <row r="4" spans="1:7" ht="14.4" customHeight="1" x14ac:dyDescent="0.3">
      <c r="A4" s="341" t="s">
        <v>113</v>
      </c>
      <c r="B4" s="342" t="s">
        <v>191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71"/>
      <c r="B5" s="472">
        <v>2014</v>
      </c>
      <c r="C5" s="473">
        <v>2015</v>
      </c>
      <c r="D5" s="473">
        <v>2016</v>
      </c>
      <c r="E5" s="472">
        <v>2014</v>
      </c>
      <c r="F5" s="473">
        <v>2015</v>
      </c>
      <c r="G5" s="473">
        <v>2016</v>
      </c>
    </row>
    <row r="6" spans="1:7" ht="14.4" customHeight="1" x14ac:dyDescent="0.3">
      <c r="A6" s="424" t="s">
        <v>784</v>
      </c>
      <c r="B6" s="404">
        <v>28926</v>
      </c>
      <c r="C6" s="404">
        <v>4</v>
      </c>
      <c r="D6" s="404">
        <v>17</v>
      </c>
      <c r="E6" s="475">
        <v>8115987</v>
      </c>
      <c r="F6" s="475">
        <v>749</v>
      </c>
      <c r="G6" s="484">
        <v>3340</v>
      </c>
    </row>
    <row r="7" spans="1:7" ht="14.4" customHeight="1" x14ac:dyDescent="0.3">
      <c r="A7" s="481" t="s">
        <v>785</v>
      </c>
      <c r="B7" s="410">
        <v>1384</v>
      </c>
      <c r="C7" s="410">
        <v>2056</v>
      </c>
      <c r="D7" s="410">
        <v>3276</v>
      </c>
      <c r="E7" s="478">
        <v>413289</v>
      </c>
      <c r="F7" s="478">
        <v>557589</v>
      </c>
      <c r="G7" s="485">
        <v>1037072</v>
      </c>
    </row>
    <row r="8" spans="1:7" ht="14.4" customHeight="1" x14ac:dyDescent="0.3">
      <c r="A8" s="481" t="s">
        <v>786</v>
      </c>
      <c r="B8" s="410"/>
      <c r="C8" s="410"/>
      <c r="D8" s="410">
        <v>17</v>
      </c>
      <c r="E8" s="478"/>
      <c r="F8" s="478"/>
      <c r="G8" s="485">
        <v>8014</v>
      </c>
    </row>
    <row r="9" spans="1:7" ht="14.4" customHeight="1" x14ac:dyDescent="0.3">
      <c r="A9" s="481" t="s">
        <v>787</v>
      </c>
      <c r="B9" s="410">
        <v>2425</v>
      </c>
      <c r="C9" s="410">
        <v>4019</v>
      </c>
      <c r="D9" s="410">
        <v>2693</v>
      </c>
      <c r="E9" s="478">
        <v>505052</v>
      </c>
      <c r="F9" s="478">
        <v>847905</v>
      </c>
      <c r="G9" s="485">
        <v>641770</v>
      </c>
    </row>
    <row r="10" spans="1:7" ht="14.4" customHeight="1" x14ac:dyDescent="0.3">
      <c r="A10" s="481" t="s">
        <v>788</v>
      </c>
      <c r="B10" s="410">
        <v>2755</v>
      </c>
      <c r="C10" s="410">
        <v>4173</v>
      </c>
      <c r="D10" s="410">
        <v>3849</v>
      </c>
      <c r="E10" s="478">
        <v>1029560</v>
      </c>
      <c r="F10" s="478">
        <v>2063035</v>
      </c>
      <c r="G10" s="485">
        <v>1817379</v>
      </c>
    </row>
    <row r="11" spans="1:7" ht="14.4" customHeight="1" x14ac:dyDescent="0.3">
      <c r="A11" s="481" t="s">
        <v>789</v>
      </c>
      <c r="B11" s="410">
        <v>5396</v>
      </c>
      <c r="C11" s="410">
        <v>8152</v>
      </c>
      <c r="D11" s="410">
        <v>6960</v>
      </c>
      <c r="E11" s="478">
        <v>1408118</v>
      </c>
      <c r="F11" s="478">
        <v>2342409</v>
      </c>
      <c r="G11" s="485">
        <v>2226671</v>
      </c>
    </row>
    <row r="12" spans="1:7" ht="14.4" customHeight="1" x14ac:dyDescent="0.3">
      <c r="A12" s="481" t="s">
        <v>790</v>
      </c>
      <c r="B12" s="410">
        <v>915</v>
      </c>
      <c r="C12" s="410">
        <v>848</v>
      </c>
      <c r="D12" s="410">
        <v>1831</v>
      </c>
      <c r="E12" s="478">
        <v>188773</v>
      </c>
      <c r="F12" s="478">
        <v>188849</v>
      </c>
      <c r="G12" s="485">
        <v>456873</v>
      </c>
    </row>
    <row r="13" spans="1:7" ht="14.4" customHeight="1" x14ac:dyDescent="0.3">
      <c r="A13" s="481" t="s">
        <v>791</v>
      </c>
      <c r="B13" s="410">
        <v>5657</v>
      </c>
      <c r="C13" s="410">
        <v>6823</v>
      </c>
      <c r="D13" s="410">
        <v>4610</v>
      </c>
      <c r="E13" s="478">
        <v>1543156</v>
      </c>
      <c r="F13" s="478">
        <v>1860855</v>
      </c>
      <c r="G13" s="485">
        <v>1252481</v>
      </c>
    </row>
    <row r="14" spans="1:7" ht="14.4" customHeight="1" x14ac:dyDescent="0.3">
      <c r="A14" s="481" t="s">
        <v>792</v>
      </c>
      <c r="B14" s="410">
        <v>805</v>
      </c>
      <c r="C14" s="410">
        <v>1519</v>
      </c>
      <c r="D14" s="410">
        <v>1510</v>
      </c>
      <c r="E14" s="478">
        <v>1131256</v>
      </c>
      <c r="F14" s="478">
        <v>1945077</v>
      </c>
      <c r="G14" s="485">
        <v>2043117</v>
      </c>
    </row>
    <row r="15" spans="1:7" ht="14.4" customHeight="1" x14ac:dyDescent="0.3">
      <c r="A15" s="481" t="s">
        <v>793</v>
      </c>
      <c r="B15" s="410"/>
      <c r="C15" s="410"/>
      <c r="D15" s="410">
        <v>1840</v>
      </c>
      <c r="E15" s="478"/>
      <c r="F15" s="478"/>
      <c r="G15" s="485">
        <v>411814</v>
      </c>
    </row>
    <row r="16" spans="1:7" ht="14.4" customHeight="1" x14ac:dyDescent="0.3">
      <c r="A16" s="481" t="s">
        <v>794</v>
      </c>
      <c r="B16" s="410">
        <v>5037</v>
      </c>
      <c r="C16" s="410">
        <v>7458</v>
      </c>
      <c r="D16" s="410">
        <v>9597</v>
      </c>
      <c r="E16" s="478">
        <v>1308519</v>
      </c>
      <c r="F16" s="478">
        <v>1993428</v>
      </c>
      <c r="G16" s="485">
        <v>2817170</v>
      </c>
    </row>
    <row r="17" spans="1:7" ht="14.4" customHeight="1" x14ac:dyDescent="0.3">
      <c r="A17" s="481" t="s">
        <v>795</v>
      </c>
      <c r="B17" s="410"/>
      <c r="C17" s="410">
        <v>57</v>
      </c>
      <c r="D17" s="410">
        <v>212</v>
      </c>
      <c r="E17" s="478"/>
      <c r="F17" s="478">
        <v>28191</v>
      </c>
      <c r="G17" s="485">
        <v>47850</v>
      </c>
    </row>
    <row r="18" spans="1:7" ht="14.4" customHeight="1" x14ac:dyDescent="0.3">
      <c r="A18" s="481" t="s">
        <v>796</v>
      </c>
      <c r="B18" s="410">
        <v>1234</v>
      </c>
      <c r="C18" s="410">
        <v>1235</v>
      </c>
      <c r="D18" s="410">
        <v>2000</v>
      </c>
      <c r="E18" s="478">
        <v>252978</v>
      </c>
      <c r="F18" s="478">
        <v>252499</v>
      </c>
      <c r="G18" s="485">
        <v>441778</v>
      </c>
    </row>
    <row r="19" spans="1:7" ht="14.4" customHeight="1" x14ac:dyDescent="0.3">
      <c r="A19" s="481" t="s">
        <v>797</v>
      </c>
      <c r="B19" s="410"/>
      <c r="C19" s="410"/>
      <c r="D19" s="410">
        <v>301</v>
      </c>
      <c r="E19" s="478"/>
      <c r="F19" s="478"/>
      <c r="G19" s="485">
        <v>67147</v>
      </c>
    </row>
    <row r="20" spans="1:7" ht="14.4" customHeight="1" x14ac:dyDescent="0.3">
      <c r="A20" s="481" t="s">
        <v>798</v>
      </c>
      <c r="B20" s="410">
        <v>669</v>
      </c>
      <c r="C20" s="410">
        <v>1020</v>
      </c>
      <c r="D20" s="410">
        <v>1448</v>
      </c>
      <c r="E20" s="478">
        <v>141578</v>
      </c>
      <c r="F20" s="478">
        <v>222701</v>
      </c>
      <c r="G20" s="485">
        <v>339623</v>
      </c>
    </row>
    <row r="21" spans="1:7" ht="14.4" customHeight="1" x14ac:dyDescent="0.3">
      <c r="A21" s="481" t="s">
        <v>799</v>
      </c>
      <c r="B21" s="410">
        <v>944</v>
      </c>
      <c r="C21" s="410">
        <v>4911</v>
      </c>
      <c r="D21" s="410"/>
      <c r="E21" s="478">
        <v>218927</v>
      </c>
      <c r="F21" s="478">
        <v>1360472</v>
      </c>
      <c r="G21" s="485"/>
    </row>
    <row r="22" spans="1:7" ht="14.4" customHeight="1" x14ac:dyDescent="0.3">
      <c r="A22" s="481" t="s">
        <v>800</v>
      </c>
      <c r="B22" s="410">
        <v>2790</v>
      </c>
      <c r="C22" s="410">
        <v>5555</v>
      </c>
      <c r="D22" s="410">
        <v>7034</v>
      </c>
      <c r="E22" s="478">
        <v>771896</v>
      </c>
      <c r="F22" s="478">
        <v>1427219</v>
      </c>
      <c r="G22" s="485">
        <v>1997781</v>
      </c>
    </row>
    <row r="23" spans="1:7" ht="14.4" customHeight="1" x14ac:dyDescent="0.3">
      <c r="A23" s="481" t="s">
        <v>801</v>
      </c>
      <c r="B23" s="410">
        <v>450</v>
      </c>
      <c r="C23" s="410">
        <v>958</v>
      </c>
      <c r="D23" s="410"/>
      <c r="E23" s="478">
        <v>79751</v>
      </c>
      <c r="F23" s="478">
        <v>198138</v>
      </c>
      <c r="G23" s="485"/>
    </row>
    <row r="24" spans="1:7" ht="14.4" customHeight="1" x14ac:dyDescent="0.3">
      <c r="A24" s="481" t="s">
        <v>802</v>
      </c>
      <c r="B24" s="410">
        <v>773</v>
      </c>
      <c r="C24" s="410">
        <v>2107</v>
      </c>
      <c r="D24" s="410">
        <v>1105</v>
      </c>
      <c r="E24" s="478">
        <v>217222</v>
      </c>
      <c r="F24" s="478">
        <v>458918</v>
      </c>
      <c r="G24" s="485">
        <v>241567</v>
      </c>
    </row>
    <row r="25" spans="1:7" ht="14.4" customHeight="1" x14ac:dyDescent="0.3">
      <c r="A25" s="481" t="s">
        <v>803</v>
      </c>
      <c r="B25" s="410">
        <v>1448</v>
      </c>
      <c r="C25" s="410">
        <v>2084</v>
      </c>
      <c r="D25" s="410">
        <v>1812</v>
      </c>
      <c r="E25" s="478">
        <v>1448031</v>
      </c>
      <c r="F25" s="478">
        <v>1560278</v>
      </c>
      <c r="G25" s="485">
        <v>1344337</v>
      </c>
    </row>
    <row r="26" spans="1:7" ht="14.4" customHeight="1" x14ac:dyDescent="0.3">
      <c r="A26" s="481" t="s">
        <v>804</v>
      </c>
      <c r="B26" s="410">
        <v>4280</v>
      </c>
      <c r="C26" s="410">
        <v>6739</v>
      </c>
      <c r="D26" s="410">
        <v>6883</v>
      </c>
      <c r="E26" s="478">
        <v>1094321</v>
      </c>
      <c r="F26" s="478">
        <v>1763640</v>
      </c>
      <c r="G26" s="485">
        <v>1935780</v>
      </c>
    </row>
    <row r="27" spans="1:7" ht="14.4" customHeight="1" x14ac:dyDescent="0.3">
      <c r="A27" s="481" t="s">
        <v>805</v>
      </c>
      <c r="B27" s="410">
        <v>776</v>
      </c>
      <c r="C27" s="410">
        <v>3715</v>
      </c>
      <c r="D27" s="410">
        <v>1588</v>
      </c>
      <c r="E27" s="478">
        <v>177510</v>
      </c>
      <c r="F27" s="478">
        <v>891890</v>
      </c>
      <c r="G27" s="485">
        <v>334670</v>
      </c>
    </row>
    <row r="28" spans="1:7" ht="14.4" customHeight="1" thickBot="1" x14ac:dyDescent="0.35">
      <c r="A28" s="477" t="s">
        <v>806</v>
      </c>
      <c r="B28" s="416">
        <v>2165</v>
      </c>
      <c r="C28" s="416">
        <v>3439</v>
      </c>
      <c r="D28" s="416">
        <v>2471</v>
      </c>
      <c r="E28" s="476">
        <v>443279</v>
      </c>
      <c r="F28" s="476">
        <v>684982</v>
      </c>
      <c r="G28" s="486">
        <v>515472</v>
      </c>
    </row>
    <row r="29" spans="1:7" ht="14.4" customHeight="1" x14ac:dyDescent="0.3">
      <c r="A29" s="482" t="s">
        <v>781</v>
      </c>
    </row>
    <row r="30" spans="1:7" ht="14.4" customHeight="1" x14ac:dyDescent="0.3">
      <c r="A30" s="483" t="s">
        <v>782</v>
      </c>
    </row>
    <row r="31" spans="1:7" ht="14.4" customHeight="1" x14ac:dyDescent="0.3">
      <c r="A31" s="482" t="s">
        <v>783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80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934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222</v>
      </c>
      <c r="B2" s="288"/>
      <c r="C2" s="106"/>
      <c r="D2" s="281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68829</v>
      </c>
      <c r="G3" s="78">
        <f t="shared" si="0"/>
        <v>20489203</v>
      </c>
      <c r="H3" s="58"/>
      <c r="I3" s="58"/>
      <c r="J3" s="78">
        <f t="shared" si="0"/>
        <v>66872</v>
      </c>
      <c r="K3" s="78">
        <f t="shared" si="0"/>
        <v>20648824</v>
      </c>
      <c r="L3" s="58"/>
      <c r="M3" s="58"/>
      <c r="N3" s="78">
        <f t="shared" si="0"/>
        <v>61054</v>
      </c>
      <c r="O3" s="78">
        <f t="shared" si="0"/>
        <v>19981706</v>
      </c>
      <c r="P3" s="59">
        <f>IF(G3=0,0,O3/G3)</f>
        <v>0.97523100337284963</v>
      </c>
      <c r="Q3" s="79">
        <f>IF(N3=0,0,O3/N3)</f>
        <v>327.27922822419498</v>
      </c>
    </row>
    <row r="4" spans="1:17" ht="14.4" customHeight="1" x14ac:dyDescent="0.3">
      <c r="A4" s="349" t="s">
        <v>81</v>
      </c>
      <c r="B4" s="356" t="s">
        <v>0</v>
      </c>
      <c r="C4" s="350" t="s">
        <v>82</v>
      </c>
      <c r="D4" s="355" t="s">
        <v>57</v>
      </c>
      <c r="E4" s="351" t="s">
        <v>56</v>
      </c>
      <c r="F4" s="352">
        <v>2014</v>
      </c>
      <c r="G4" s="353"/>
      <c r="H4" s="76"/>
      <c r="I4" s="76"/>
      <c r="J4" s="352">
        <v>2015</v>
      </c>
      <c r="K4" s="353"/>
      <c r="L4" s="76"/>
      <c r="M4" s="76"/>
      <c r="N4" s="352">
        <v>2016</v>
      </c>
      <c r="O4" s="353"/>
      <c r="P4" s="354" t="s">
        <v>2</v>
      </c>
      <c r="Q4" s="348" t="s">
        <v>84</v>
      </c>
    </row>
    <row r="5" spans="1:17" ht="14.4" customHeight="1" thickBot="1" x14ac:dyDescent="0.35">
      <c r="A5" s="487"/>
      <c r="B5" s="488"/>
      <c r="C5" s="489"/>
      <c r="D5" s="490"/>
      <c r="E5" s="491"/>
      <c r="F5" s="492" t="s">
        <v>58</v>
      </c>
      <c r="G5" s="493" t="s">
        <v>14</v>
      </c>
      <c r="H5" s="494"/>
      <c r="I5" s="494"/>
      <c r="J5" s="492" t="s">
        <v>58</v>
      </c>
      <c r="K5" s="493" t="s">
        <v>14</v>
      </c>
      <c r="L5" s="494"/>
      <c r="M5" s="494"/>
      <c r="N5" s="492" t="s">
        <v>58</v>
      </c>
      <c r="O5" s="493" t="s">
        <v>14</v>
      </c>
      <c r="P5" s="495"/>
      <c r="Q5" s="496"/>
    </row>
    <row r="6" spans="1:17" ht="14.4" customHeight="1" x14ac:dyDescent="0.3">
      <c r="A6" s="400" t="s">
        <v>808</v>
      </c>
      <c r="B6" s="401" t="s">
        <v>379</v>
      </c>
      <c r="C6" s="401" t="s">
        <v>809</v>
      </c>
      <c r="D6" s="401" t="s">
        <v>810</v>
      </c>
      <c r="E6" s="401" t="s">
        <v>811</v>
      </c>
      <c r="F6" s="404"/>
      <c r="G6" s="404"/>
      <c r="H6" s="401"/>
      <c r="I6" s="401"/>
      <c r="J6" s="404"/>
      <c r="K6" s="404"/>
      <c r="L6" s="401"/>
      <c r="M6" s="401"/>
      <c r="N6" s="404">
        <v>1</v>
      </c>
      <c r="O6" s="404">
        <v>2226</v>
      </c>
      <c r="P6" s="425"/>
      <c r="Q6" s="405">
        <v>2226</v>
      </c>
    </row>
    <row r="7" spans="1:17" ht="14.4" customHeight="1" x14ac:dyDescent="0.3">
      <c r="A7" s="406" t="s">
        <v>808</v>
      </c>
      <c r="B7" s="407" t="s">
        <v>379</v>
      </c>
      <c r="C7" s="407" t="s">
        <v>809</v>
      </c>
      <c r="D7" s="407" t="s">
        <v>812</v>
      </c>
      <c r="E7" s="407" t="s">
        <v>813</v>
      </c>
      <c r="F7" s="410">
        <v>2</v>
      </c>
      <c r="G7" s="410">
        <v>832</v>
      </c>
      <c r="H7" s="407">
        <v>1</v>
      </c>
      <c r="I7" s="407">
        <v>416</v>
      </c>
      <c r="J7" s="410"/>
      <c r="K7" s="410"/>
      <c r="L7" s="407"/>
      <c r="M7" s="407"/>
      <c r="N7" s="410"/>
      <c r="O7" s="410"/>
      <c r="P7" s="479"/>
      <c r="Q7" s="411"/>
    </row>
    <row r="8" spans="1:17" ht="14.4" customHeight="1" x14ac:dyDescent="0.3">
      <c r="A8" s="406" t="s">
        <v>808</v>
      </c>
      <c r="B8" s="407" t="s">
        <v>379</v>
      </c>
      <c r="C8" s="407" t="s">
        <v>809</v>
      </c>
      <c r="D8" s="407" t="s">
        <v>814</v>
      </c>
      <c r="E8" s="407" t="s">
        <v>815</v>
      </c>
      <c r="F8" s="410">
        <v>1</v>
      </c>
      <c r="G8" s="410">
        <v>214</v>
      </c>
      <c r="H8" s="407">
        <v>1</v>
      </c>
      <c r="I8" s="407">
        <v>214</v>
      </c>
      <c r="J8" s="410"/>
      <c r="K8" s="410"/>
      <c r="L8" s="407"/>
      <c r="M8" s="407"/>
      <c r="N8" s="410">
        <v>1</v>
      </c>
      <c r="O8" s="410">
        <v>231</v>
      </c>
      <c r="P8" s="479">
        <v>1.0794392523364487</v>
      </c>
      <c r="Q8" s="411">
        <v>231</v>
      </c>
    </row>
    <row r="9" spans="1:17" ht="14.4" customHeight="1" x14ac:dyDescent="0.3">
      <c r="A9" s="406" t="s">
        <v>808</v>
      </c>
      <c r="B9" s="407" t="s">
        <v>379</v>
      </c>
      <c r="C9" s="407" t="s">
        <v>809</v>
      </c>
      <c r="D9" s="407" t="s">
        <v>816</v>
      </c>
      <c r="E9" s="407" t="s">
        <v>817</v>
      </c>
      <c r="F9" s="410">
        <v>12369</v>
      </c>
      <c r="G9" s="410">
        <v>662539</v>
      </c>
      <c r="H9" s="407">
        <v>1</v>
      </c>
      <c r="I9" s="407">
        <v>53.56447570539251</v>
      </c>
      <c r="J9" s="410">
        <v>10328</v>
      </c>
      <c r="K9" s="410">
        <v>557712</v>
      </c>
      <c r="L9" s="407">
        <v>0.84177988012781135</v>
      </c>
      <c r="M9" s="407">
        <v>54</v>
      </c>
      <c r="N9" s="410">
        <v>8952</v>
      </c>
      <c r="O9" s="410">
        <v>519216</v>
      </c>
      <c r="P9" s="479">
        <v>0.78367613076362297</v>
      </c>
      <c r="Q9" s="411">
        <v>58</v>
      </c>
    </row>
    <row r="10" spans="1:17" ht="14.4" customHeight="1" x14ac:dyDescent="0.3">
      <c r="A10" s="406" t="s">
        <v>808</v>
      </c>
      <c r="B10" s="407" t="s">
        <v>379</v>
      </c>
      <c r="C10" s="407" t="s">
        <v>809</v>
      </c>
      <c r="D10" s="407" t="s">
        <v>818</v>
      </c>
      <c r="E10" s="407" t="s">
        <v>819</v>
      </c>
      <c r="F10" s="410">
        <v>652</v>
      </c>
      <c r="G10" s="410">
        <v>79252</v>
      </c>
      <c r="H10" s="407">
        <v>1</v>
      </c>
      <c r="I10" s="407">
        <v>121.5521472392638</v>
      </c>
      <c r="J10" s="410">
        <v>580</v>
      </c>
      <c r="K10" s="410">
        <v>71340</v>
      </c>
      <c r="L10" s="407">
        <v>0.90016655731085649</v>
      </c>
      <c r="M10" s="407">
        <v>123</v>
      </c>
      <c r="N10" s="410">
        <v>554</v>
      </c>
      <c r="O10" s="410">
        <v>72574</v>
      </c>
      <c r="P10" s="479">
        <v>0.91573714228032099</v>
      </c>
      <c r="Q10" s="411">
        <v>131</v>
      </c>
    </row>
    <row r="11" spans="1:17" ht="14.4" customHeight="1" x14ac:dyDescent="0.3">
      <c r="A11" s="406" t="s">
        <v>808</v>
      </c>
      <c r="B11" s="407" t="s">
        <v>379</v>
      </c>
      <c r="C11" s="407" t="s">
        <v>809</v>
      </c>
      <c r="D11" s="407" t="s">
        <v>820</v>
      </c>
      <c r="E11" s="407" t="s">
        <v>821</v>
      </c>
      <c r="F11" s="410">
        <v>52</v>
      </c>
      <c r="G11" s="410">
        <v>9100</v>
      </c>
      <c r="H11" s="407">
        <v>1</v>
      </c>
      <c r="I11" s="407">
        <v>175</v>
      </c>
      <c r="J11" s="410">
        <v>31</v>
      </c>
      <c r="K11" s="410">
        <v>5487</v>
      </c>
      <c r="L11" s="407">
        <v>0.60296703296703291</v>
      </c>
      <c r="M11" s="407">
        <v>177</v>
      </c>
      <c r="N11" s="410">
        <v>30</v>
      </c>
      <c r="O11" s="410">
        <v>5670</v>
      </c>
      <c r="P11" s="479">
        <v>0.62307692307692308</v>
      </c>
      <c r="Q11" s="411">
        <v>189</v>
      </c>
    </row>
    <row r="12" spans="1:17" ht="14.4" customHeight="1" x14ac:dyDescent="0.3">
      <c r="A12" s="406" t="s">
        <v>808</v>
      </c>
      <c r="B12" s="407" t="s">
        <v>379</v>
      </c>
      <c r="C12" s="407" t="s">
        <v>809</v>
      </c>
      <c r="D12" s="407" t="s">
        <v>822</v>
      </c>
      <c r="E12" s="407" t="s">
        <v>823</v>
      </c>
      <c r="F12" s="410"/>
      <c r="G12" s="410"/>
      <c r="H12" s="407"/>
      <c r="I12" s="407"/>
      <c r="J12" s="410">
        <v>2</v>
      </c>
      <c r="K12" s="410">
        <v>4024</v>
      </c>
      <c r="L12" s="407"/>
      <c r="M12" s="407">
        <v>2012</v>
      </c>
      <c r="N12" s="410"/>
      <c r="O12" s="410"/>
      <c r="P12" s="479"/>
      <c r="Q12" s="411"/>
    </row>
    <row r="13" spans="1:17" ht="14.4" customHeight="1" x14ac:dyDescent="0.3">
      <c r="A13" s="406" t="s">
        <v>808</v>
      </c>
      <c r="B13" s="407" t="s">
        <v>379</v>
      </c>
      <c r="C13" s="407" t="s">
        <v>809</v>
      </c>
      <c r="D13" s="407" t="s">
        <v>824</v>
      </c>
      <c r="E13" s="407" t="s">
        <v>825</v>
      </c>
      <c r="F13" s="410">
        <v>18</v>
      </c>
      <c r="G13" s="410">
        <v>6849</v>
      </c>
      <c r="H13" s="407">
        <v>1</v>
      </c>
      <c r="I13" s="407">
        <v>380.5</v>
      </c>
      <c r="J13" s="410">
        <v>11</v>
      </c>
      <c r="K13" s="410">
        <v>4224</v>
      </c>
      <c r="L13" s="407">
        <v>0.61673236968900569</v>
      </c>
      <c r="M13" s="407">
        <v>384</v>
      </c>
      <c r="N13" s="410">
        <v>13</v>
      </c>
      <c r="O13" s="410">
        <v>5291</v>
      </c>
      <c r="P13" s="479">
        <v>0.77252153599065554</v>
      </c>
      <c r="Q13" s="411">
        <v>407</v>
      </c>
    </row>
    <row r="14" spans="1:17" ht="14.4" customHeight="1" x14ac:dyDescent="0.3">
      <c r="A14" s="406" t="s">
        <v>808</v>
      </c>
      <c r="B14" s="407" t="s">
        <v>379</v>
      </c>
      <c r="C14" s="407" t="s">
        <v>809</v>
      </c>
      <c r="D14" s="407" t="s">
        <v>826</v>
      </c>
      <c r="E14" s="407" t="s">
        <v>827</v>
      </c>
      <c r="F14" s="410">
        <v>1855</v>
      </c>
      <c r="G14" s="410">
        <v>314952</v>
      </c>
      <c r="H14" s="407">
        <v>1</v>
      </c>
      <c r="I14" s="407">
        <v>169.7854447439353</v>
      </c>
      <c r="J14" s="410">
        <v>2564</v>
      </c>
      <c r="K14" s="410">
        <v>441008</v>
      </c>
      <c r="L14" s="407">
        <v>1.4002387665422034</v>
      </c>
      <c r="M14" s="407">
        <v>172</v>
      </c>
      <c r="N14" s="410">
        <v>1949</v>
      </c>
      <c r="O14" s="410">
        <v>348871</v>
      </c>
      <c r="P14" s="479">
        <v>1.1076957758642587</v>
      </c>
      <c r="Q14" s="411">
        <v>179</v>
      </c>
    </row>
    <row r="15" spans="1:17" ht="14.4" customHeight="1" x14ac:dyDescent="0.3">
      <c r="A15" s="406" t="s">
        <v>808</v>
      </c>
      <c r="B15" s="407" t="s">
        <v>379</v>
      </c>
      <c r="C15" s="407" t="s">
        <v>809</v>
      </c>
      <c r="D15" s="407" t="s">
        <v>828</v>
      </c>
      <c r="E15" s="407" t="s">
        <v>829</v>
      </c>
      <c r="F15" s="410">
        <v>9</v>
      </c>
      <c r="G15" s="410">
        <v>4755</v>
      </c>
      <c r="H15" s="407">
        <v>1</v>
      </c>
      <c r="I15" s="407">
        <v>528.33333333333337</v>
      </c>
      <c r="J15" s="410">
        <v>15</v>
      </c>
      <c r="K15" s="410">
        <v>7995</v>
      </c>
      <c r="L15" s="407">
        <v>1.6813880126182965</v>
      </c>
      <c r="M15" s="407">
        <v>533</v>
      </c>
      <c r="N15" s="410">
        <v>3</v>
      </c>
      <c r="O15" s="410">
        <v>1707</v>
      </c>
      <c r="P15" s="479">
        <v>0.35899053627760252</v>
      </c>
      <c r="Q15" s="411">
        <v>569</v>
      </c>
    </row>
    <row r="16" spans="1:17" ht="14.4" customHeight="1" x14ac:dyDescent="0.3">
      <c r="A16" s="406" t="s">
        <v>808</v>
      </c>
      <c r="B16" s="407" t="s">
        <v>379</v>
      </c>
      <c r="C16" s="407" t="s">
        <v>809</v>
      </c>
      <c r="D16" s="407" t="s">
        <v>830</v>
      </c>
      <c r="E16" s="407" t="s">
        <v>831</v>
      </c>
      <c r="F16" s="410">
        <v>1019</v>
      </c>
      <c r="G16" s="410">
        <v>324560</v>
      </c>
      <c r="H16" s="407">
        <v>1</v>
      </c>
      <c r="I16" s="407">
        <v>318.50834151128555</v>
      </c>
      <c r="J16" s="410">
        <v>1095</v>
      </c>
      <c r="K16" s="410">
        <v>352590</v>
      </c>
      <c r="L16" s="407">
        <v>1.0863630761646537</v>
      </c>
      <c r="M16" s="407">
        <v>322</v>
      </c>
      <c r="N16" s="410">
        <v>1383</v>
      </c>
      <c r="O16" s="410">
        <v>463305</v>
      </c>
      <c r="P16" s="479">
        <v>1.4274864431846193</v>
      </c>
      <c r="Q16" s="411">
        <v>335</v>
      </c>
    </row>
    <row r="17" spans="1:17" ht="14.4" customHeight="1" x14ac:dyDescent="0.3">
      <c r="A17" s="406" t="s">
        <v>808</v>
      </c>
      <c r="B17" s="407" t="s">
        <v>379</v>
      </c>
      <c r="C17" s="407" t="s">
        <v>809</v>
      </c>
      <c r="D17" s="407" t="s">
        <v>832</v>
      </c>
      <c r="E17" s="407" t="s">
        <v>833</v>
      </c>
      <c r="F17" s="410">
        <v>419</v>
      </c>
      <c r="G17" s="410">
        <v>183033</v>
      </c>
      <c r="H17" s="407">
        <v>1</v>
      </c>
      <c r="I17" s="407">
        <v>436.8329355608592</v>
      </c>
      <c r="J17" s="410">
        <v>188</v>
      </c>
      <c r="K17" s="410">
        <v>82532</v>
      </c>
      <c r="L17" s="407">
        <v>0.45091322329853084</v>
      </c>
      <c r="M17" s="407">
        <v>439</v>
      </c>
      <c r="N17" s="410">
        <v>179</v>
      </c>
      <c r="O17" s="410">
        <v>81982</v>
      </c>
      <c r="P17" s="479">
        <v>0.44790830068894683</v>
      </c>
      <c r="Q17" s="411">
        <v>458</v>
      </c>
    </row>
    <row r="18" spans="1:17" ht="14.4" customHeight="1" x14ac:dyDescent="0.3">
      <c r="A18" s="406" t="s">
        <v>808</v>
      </c>
      <c r="B18" s="407" t="s">
        <v>379</v>
      </c>
      <c r="C18" s="407" t="s">
        <v>809</v>
      </c>
      <c r="D18" s="407" t="s">
        <v>834</v>
      </c>
      <c r="E18" s="407" t="s">
        <v>835</v>
      </c>
      <c r="F18" s="410">
        <v>5561</v>
      </c>
      <c r="G18" s="410">
        <v>1886174</v>
      </c>
      <c r="H18" s="407">
        <v>1</v>
      </c>
      <c r="I18" s="407">
        <v>339.17892465383926</v>
      </c>
      <c r="J18" s="410">
        <v>6419</v>
      </c>
      <c r="K18" s="410">
        <v>2188879</v>
      </c>
      <c r="L18" s="407">
        <v>1.1604862541843965</v>
      </c>
      <c r="M18" s="407">
        <v>341</v>
      </c>
      <c r="N18" s="410">
        <v>6146</v>
      </c>
      <c r="O18" s="410">
        <v>2144954</v>
      </c>
      <c r="P18" s="479">
        <v>1.1371983708820077</v>
      </c>
      <c r="Q18" s="411">
        <v>349</v>
      </c>
    </row>
    <row r="19" spans="1:17" ht="14.4" customHeight="1" x14ac:dyDescent="0.3">
      <c r="A19" s="406" t="s">
        <v>808</v>
      </c>
      <c r="B19" s="407" t="s">
        <v>379</v>
      </c>
      <c r="C19" s="407" t="s">
        <v>809</v>
      </c>
      <c r="D19" s="407" t="s">
        <v>836</v>
      </c>
      <c r="E19" s="407" t="s">
        <v>837</v>
      </c>
      <c r="F19" s="410">
        <v>12</v>
      </c>
      <c r="G19" s="410">
        <v>19110</v>
      </c>
      <c r="H19" s="407">
        <v>1</v>
      </c>
      <c r="I19" s="407">
        <v>1592.5</v>
      </c>
      <c r="J19" s="410">
        <v>9</v>
      </c>
      <c r="K19" s="410">
        <v>14382</v>
      </c>
      <c r="L19" s="407">
        <v>0.75259026687598118</v>
      </c>
      <c r="M19" s="407">
        <v>1598</v>
      </c>
      <c r="N19" s="410">
        <v>10</v>
      </c>
      <c r="O19" s="410">
        <v>16530</v>
      </c>
      <c r="P19" s="479">
        <v>0.86499215070643642</v>
      </c>
      <c r="Q19" s="411">
        <v>1653</v>
      </c>
    </row>
    <row r="20" spans="1:17" ht="14.4" customHeight="1" x14ac:dyDescent="0.3">
      <c r="A20" s="406" t="s">
        <v>808</v>
      </c>
      <c r="B20" s="407" t="s">
        <v>379</v>
      </c>
      <c r="C20" s="407" t="s">
        <v>809</v>
      </c>
      <c r="D20" s="407" t="s">
        <v>838</v>
      </c>
      <c r="E20" s="407" t="s">
        <v>839</v>
      </c>
      <c r="F20" s="410">
        <v>2</v>
      </c>
      <c r="G20" s="410">
        <v>6886</v>
      </c>
      <c r="H20" s="407">
        <v>1</v>
      </c>
      <c r="I20" s="407">
        <v>3443</v>
      </c>
      <c r="J20" s="410">
        <v>2</v>
      </c>
      <c r="K20" s="410">
        <v>6936</v>
      </c>
      <c r="L20" s="407">
        <v>1.0072611094975312</v>
      </c>
      <c r="M20" s="407">
        <v>3468</v>
      </c>
      <c r="N20" s="410"/>
      <c r="O20" s="410"/>
      <c r="P20" s="479"/>
      <c r="Q20" s="411"/>
    </row>
    <row r="21" spans="1:17" ht="14.4" customHeight="1" x14ac:dyDescent="0.3">
      <c r="A21" s="406" t="s">
        <v>808</v>
      </c>
      <c r="B21" s="407" t="s">
        <v>379</v>
      </c>
      <c r="C21" s="407" t="s">
        <v>809</v>
      </c>
      <c r="D21" s="407" t="s">
        <v>840</v>
      </c>
      <c r="E21" s="407" t="s">
        <v>841</v>
      </c>
      <c r="F21" s="410">
        <v>5</v>
      </c>
      <c r="G21" s="410">
        <v>29351</v>
      </c>
      <c r="H21" s="407">
        <v>1</v>
      </c>
      <c r="I21" s="407">
        <v>5870.2</v>
      </c>
      <c r="J21" s="410">
        <v>4</v>
      </c>
      <c r="K21" s="410">
        <v>23732</v>
      </c>
      <c r="L21" s="407">
        <v>0.80855848182344725</v>
      </c>
      <c r="M21" s="407">
        <v>5933</v>
      </c>
      <c r="N21" s="410">
        <v>9</v>
      </c>
      <c r="O21" s="410">
        <v>56034</v>
      </c>
      <c r="P21" s="479">
        <v>1.9091002010152975</v>
      </c>
      <c r="Q21" s="411">
        <v>6226</v>
      </c>
    </row>
    <row r="22" spans="1:17" ht="14.4" customHeight="1" x14ac:dyDescent="0.3">
      <c r="A22" s="406" t="s">
        <v>808</v>
      </c>
      <c r="B22" s="407" t="s">
        <v>379</v>
      </c>
      <c r="C22" s="407" t="s">
        <v>809</v>
      </c>
      <c r="D22" s="407" t="s">
        <v>842</v>
      </c>
      <c r="E22" s="407" t="s">
        <v>843</v>
      </c>
      <c r="F22" s="410">
        <v>2</v>
      </c>
      <c r="G22" s="410">
        <v>218</v>
      </c>
      <c r="H22" s="407">
        <v>1</v>
      </c>
      <c r="I22" s="407">
        <v>109</v>
      </c>
      <c r="J22" s="410">
        <v>5</v>
      </c>
      <c r="K22" s="410">
        <v>545</v>
      </c>
      <c r="L22" s="407">
        <v>2.5</v>
      </c>
      <c r="M22" s="407">
        <v>109</v>
      </c>
      <c r="N22" s="410">
        <v>3</v>
      </c>
      <c r="O22" s="410">
        <v>351</v>
      </c>
      <c r="P22" s="479">
        <v>1.6100917431192661</v>
      </c>
      <c r="Q22" s="411">
        <v>117</v>
      </c>
    </row>
    <row r="23" spans="1:17" ht="14.4" customHeight="1" x14ac:dyDescent="0.3">
      <c r="A23" s="406" t="s">
        <v>808</v>
      </c>
      <c r="B23" s="407" t="s">
        <v>379</v>
      </c>
      <c r="C23" s="407" t="s">
        <v>809</v>
      </c>
      <c r="D23" s="407" t="s">
        <v>844</v>
      </c>
      <c r="E23" s="407" t="s">
        <v>845</v>
      </c>
      <c r="F23" s="410">
        <v>15</v>
      </c>
      <c r="G23" s="410">
        <v>693</v>
      </c>
      <c r="H23" s="407">
        <v>1</v>
      </c>
      <c r="I23" s="407">
        <v>46.2</v>
      </c>
      <c r="J23" s="410">
        <v>1</v>
      </c>
      <c r="K23" s="410">
        <v>47</v>
      </c>
      <c r="L23" s="407">
        <v>6.7821067821067824E-2</v>
      </c>
      <c r="M23" s="407">
        <v>47</v>
      </c>
      <c r="N23" s="410">
        <v>125</v>
      </c>
      <c r="O23" s="410">
        <v>6125</v>
      </c>
      <c r="P23" s="479">
        <v>8.8383838383838391</v>
      </c>
      <c r="Q23" s="411">
        <v>49</v>
      </c>
    </row>
    <row r="24" spans="1:17" ht="14.4" customHeight="1" x14ac:dyDescent="0.3">
      <c r="A24" s="406" t="s">
        <v>808</v>
      </c>
      <c r="B24" s="407" t="s">
        <v>379</v>
      </c>
      <c r="C24" s="407" t="s">
        <v>809</v>
      </c>
      <c r="D24" s="407" t="s">
        <v>846</v>
      </c>
      <c r="E24" s="407" t="s">
        <v>847</v>
      </c>
      <c r="F24" s="410">
        <v>64</v>
      </c>
      <c r="G24" s="410">
        <v>23640</v>
      </c>
      <c r="H24" s="407">
        <v>1</v>
      </c>
      <c r="I24" s="407">
        <v>369.375</v>
      </c>
      <c r="J24" s="410">
        <v>47</v>
      </c>
      <c r="K24" s="410">
        <v>17672</v>
      </c>
      <c r="L24" s="407">
        <v>0.74754653130287652</v>
      </c>
      <c r="M24" s="407">
        <v>376</v>
      </c>
      <c r="N24" s="410">
        <v>65</v>
      </c>
      <c r="O24" s="410">
        <v>25155</v>
      </c>
      <c r="P24" s="479">
        <v>1.0640862944162437</v>
      </c>
      <c r="Q24" s="411">
        <v>387</v>
      </c>
    </row>
    <row r="25" spans="1:17" ht="14.4" customHeight="1" x14ac:dyDescent="0.3">
      <c r="A25" s="406" t="s">
        <v>808</v>
      </c>
      <c r="B25" s="407" t="s">
        <v>379</v>
      </c>
      <c r="C25" s="407" t="s">
        <v>809</v>
      </c>
      <c r="D25" s="407" t="s">
        <v>848</v>
      </c>
      <c r="E25" s="407" t="s">
        <v>849</v>
      </c>
      <c r="F25" s="410">
        <v>84</v>
      </c>
      <c r="G25" s="410">
        <v>3108</v>
      </c>
      <c r="H25" s="407">
        <v>1</v>
      </c>
      <c r="I25" s="407">
        <v>37</v>
      </c>
      <c r="J25" s="410">
        <v>61</v>
      </c>
      <c r="K25" s="410">
        <v>2257</v>
      </c>
      <c r="L25" s="407">
        <v>0.72619047619047616</v>
      </c>
      <c r="M25" s="407">
        <v>37</v>
      </c>
      <c r="N25" s="410">
        <v>84</v>
      </c>
      <c r="O25" s="410">
        <v>3192</v>
      </c>
      <c r="P25" s="479">
        <v>1.027027027027027</v>
      </c>
      <c r="Q25" s="411">
        <v>38</v>
      </c>
    </row>
    <row r="26" spans="1:17" ht="14.4" customHeight="1" x14ac:dyDescent="0.3">
      <c r="A26" s="406" t="s">
        <v>808</v>
      </c>
      <c r="B26" s="407" t="s">
        <v>379</v>
      </c>
      <c r="C26" s="407" t="s">
        <v>809</v>
      </c>
      <c r="D26" s="407" t="s">
        <v>850</v>
      </c>
      <c r="E26" s="407" t="s">
        <v>851</v>
      </c>
      <c r="F26" s="410">
        <v>8</v>
      </c>
      <c r="G26" s="410">
        <v>2020</v>
      </c>
      <c r="H26" s="407">
        <v>1</v>
      </c>
      <c r="I26" s="407">
        <v>252.5</v>
      </c>
      <c r="J26" s="410">
        <v>1</v>
      </c>
      <c r="K26" s="410">
        <v>255</v>
      </c>
      <c r="L26" s="407">
        <v>0.12623762376237624</v>
      </c>
      <c r="M26" s="407">
        <v>255</v>
      </c>
      <c r="N26" s="410">
        <v>12</v>
      </c>
      <c r="O26" s="410">
        <v>3168</v>
      </c>
      <c r="P26" s="479">
        <v>1.5683168316831684</v>
      </c>
      <c r="Q26" s="411">
        <v>264</v>
      </c>
    </row>
    <row r="27" spans="1:17" ht="14.4" customHeight="1" x14ac:dyDescent="0.3">
      <c r="A27" s="406" t="s">
        <v>808</v>
      </c>
      <c r="B27" s="407" t="s">
        <v>379</v>
      </c>
      <c r="C27" s="407" t="s">
        <v>809</v>
      </c>
      <c r="D27" s="407" t="s">
        <v>852</v>
      </c>
      <c r="E27" s="407" t="s">
        <v>853</v>
      </c>
      <c r="F27" s="410">
        <v>1</v>
      </c>
      <c r="G27" s="410">
        <v>459</v>
      </c>
      <c r="H27" s="407">
        <v>1</v>
      </c>
      <c r="I27" s="407">
        <v>459</v>
      </c>
      <c r="J27" s="410"/>
      <c r="K27" s="410"/>
      <c r="L27" s="407"/>
      <c r="M27" s="407"/>
      <c r="N27" s="410"/>
      <c r="O27" s="410"/>
      <c r="P27" s="479"/>
      <c r="Q27" s="411"/>
    </row>
    <row r="28" spans="1:17" ht="14.4" customHeight="1" x14ac:dyDescent="0.3">
      <c r="A28" s="406" t="s">
        <v>808</v>
      </c>
      <c r="B28" s="407" t="s">
        <v>379</v>
      </c>
      <c r="C28" s="407" t="s">
        <v>809</v>
      </c>
      <c r="D28" s="407" t="s">
        <v>854</v>
      </c>
      <c r="E28" s="407" t="s">
        <v>855</v>
      </c>
      <c r="F28" s="410">
        <v>280</v>
      </c>
      <c r="G28" s="410">
        <v>187288</v>
      </c>
      <c r="H28" s="407">
        <v>1</v>
      </c>
      <c r="I28" s="407">
        <v>668.88571428571424</v>
      </c>
      <c r="J28" s="410">
        <v>289</v>
      </c>
      <c r="K28" s="410">
        <v>195364</v>
      </c>
      <c r="L28" s="407">
        <v>1.0431207552005468</v>
      </c>
      <c r="M28" s="407">
        <v>676</v>
      </c>
      <c r="N28" s="410">
        <v>373</v>
      </c>
      <c r="O28" s="410">
        <v>262592</v>
      </c>
      <c r="P28" s="479">
        <v>1.4020759472043056</v>
      </c>
      <c r="Q28" s="411">
        <v>704</v>
      </c>
    </row>
    <row r="29" spans="1:17" ht="14.4" customHeight="1" x14ac:dyDescent="0.3">
      <c r="A29" s="406" t="s">
        <v>808</v>
      </c>
      <c r="B29" s="407" t="s">
        <v>379</v>
      </c>
      <c r="C29" s="407" t="s">
        <v>809</v>
      </c>
      <c r="D29" s="407" t="s">
        <v>856</v>
      </c>
      <c r="E29" s="407" t="s">
        <v>857</v>
      </c>
      <c r="F29" s="410">
        <v>31</v>
      </c>
      <c r="G29" s="410">
        <v>4229</v>
      </c>
      <c r="H29" s="407">
        <v>1</v>
      </c>
      <c r="I29" s="407">
        <v>136.41935483870967</v>
      </c>
      <c r="J29" s="410">
        <v>46</v>
      </c>
      <c r="K29" s="410">
        <v>6348</v>
      </c>
      <c r="L29" s="407">
        <v>1.5010640813431071</v>
      </c>
      <c r="M29" s="407">
        <v>138</v>
      </c>
      <c r="N29" s="410">
        <v>27</v>
      </c>
      <c r="O29" s="410">
        <v>3969</v>
      </c>
      <c r="P29" s="479">
        <v>0.9385197446204776</v>
      </c>
      <c r="Q29" s="411">
        <v>147</v>
      </c>
    </row>
    <row r="30" spans="1:17" ht="14.4" customHeight="1" x14ac:dyDescent="0.3">
      <c r="A30" s="406" t="s">
        <v>808</v>
      </c>
      <c r="B30" s="407" t="s">
        <v>379</v>
      </c>
      <c r="C30" s="407" t="s">
        <v>809</v>
      </c>
      <c r="D30" s="407" t="s">
        <v>858</v>
      </c>
      <c r="E30" s="407" t="s">
        <v>859</v>
      </c>
      <c r="F30" s="410">
        <v>4411</v>
      </c>
      <c r="G30" s="410">
        <v>1246736</v>
      </c>
      <c r="H30" s="407">
        <v>1</v>
      </c>
      <c r="I30" s="407">
        <v>282.64248469734753</v>
      </c>
      <c r="J30" s="410">
        <v>3518</v>
      </c>
      <c r="K30" s="410">
        <v>1002630</v>
      </c>
      <c r="L30" s="407">
        <v>0.80420393732113293</v>
      </c>
      <c r="M30" s="407">
        <v>285</v>
      </c>
      <c r="N30" s="410">
        <v>2827</v>
      </c>
      <c r="O30" s="410">
        <v>859408</v>
      </c>
      <c r="P30" s="479">
        <v>0.6893263690147714</v>
      </c>
      <c r="Q30" s="411">
        <v>304</v>
      </c>
    </row>
    <row r="31" spans="1:17" ht="14.4" customHeight="1" x14ac:dyDescent="0.3">
      <c r="A31" s="406" t="s">
        <v>808</v>
      </c>
      <c r="B31" s="407" t="s">
        <v>379</v>
      </c>
      <c r="C31" s="407" t="s">
        <v>809</v>
      </c>
      <c r="D31" s="407" t="s">
        <v>860</v>
      </c>
      <c r="E31" s="407" t="s">
        <v>861</v>
      </c>
      <c r="F31" s="410">
        <v>2</v>
      </c>
      <c r="G31" s="410">
        <v>6970</v>
      </c>
      <c r="H31" s="407">
        <v>1</v>
      </c>
      <c r="I31" s="407">
        <v>3485</v>
      </c>
      <c r="J31" s="410">
        <v>1</v>
      </c>
      <c r="K31" s="410">
        <v>3505</v>
      </c>
      <c r="L31" s="407">
        <v>0.50286944045911053</v>
      </c>
      <c r="M31" s="407">
        <v>3505</v>
      </c>
      <c r="N31" s="410">
        <v>3</v>
      </c>
      <c r="O31" s="410">
        <v>11121</v>
      </c>
      <c r="P31" s="479">
        <v>1.5955523672883787</v>
      </c>
      <c r="Q31" s="411">
        <v>3707</v>
      </c>
    </row>
    <row r="32" spans="1:17" ht="14.4" customHeight="1" x14ac:dyDescent="0.3">
      <c r="A32" s="406" t="s">
        <v>808</v>
      </c>
      <c r="B32" s="407" t="s">
        <v>379</v>
      </c>
      <c r="C32" s="407" t="s">
        <v>809</v>
      </c>
      <c r="D32" s="407" t="s">
        <v>862</v>
      </c>
      <c r="E32" s="407" t="s">
        <v>863</v>
      </c>
      <c r="F32" s="410">
        <v>5068</v>
      </c>
      <c r="G32" s="410">
        <v>2323104</v>
      </c>
      <c r="H32" s="407">
        <v>1</v>
      </c>
      <c r="I32" s="407">
        <v>458.38674033149169</v>
      </c>
      <c r="J32" s="410">
        <v>5587</v>
      </c>
      <c r="K32" s="410">
        <v>2581194</v>
      </c>
      <c r="L32" s="407">
        <v>1.111097049464854</v>
      </c>
      <c r="M32" s="407">
        <v>462</v>
      </c>
      <c r="N32" s="410">
        <v>5190</v>
      </c>
      <c r="O32" s="410">
        <v>2563860</v>
      </c>
      <c r="P32" s="479">
        <v>1.103635480804992</v>
      </c>
      <c r="Q32" s="411">
        <v>494</v>
      </c>
    </row>
    <row r="33" spans="1:17" ht="14.4" customHeight="1" x14ac:dyDescent="0.3">
      <c r="A33" s="406" t="s">
        <v>808</v>
      </c>
      <c r="B33" s="407" t="s">
        <v>379</v>
      </c>
      <c r="C33" s="407" t="s">
        <v>809</v>
      </c>
      <c r="D33" s="407" t="s">
        <v>864</v>
      </c>
      <c r="E33" s="407" t="s">
        <v>865</v>
      </c>
      <c r="F33" s="410">
        <v>1</v>
      </c>
      <c r="G33" s="410">
        <v>6094</v>
      </c>
      <c r="H33" s="407">
        <v>1</v>
      </c>
      <c r="I33" s="407">
        <v>6094</v>
      </c>
      <c r="J33" s="410"/>
      <c r="K33" s="410"/>
      <c r="L33" s="407"/>
      <c r="M33" s="407"/>
      <c r="N33" s="410"/>
      <c r="O33" s="410"/>
      <c r="P33" s="479"/>
      <c r="Q33" s="411"/>
    </row>
    <row r="34" spans="1:17" ht="14.4" customHeight="1" x14ac:dyDescent="0.3">
      <c r="A34" s="406" t="s">
        <v>808</v>
      </c>
      <c r="B34" s="407" t="s">
        <v>379</v>
      </c>
      <c r="C34" s="407" t="s">
        <v>809</v>
      </c>
      <c r="D34" s="407" t="s">
        <v>866</v>
      </c>
      <c r="E34" s="407" t="s">
        <v>867</v>
      </c>
      <c r="F34" s="410">
        <v>7719</v>
      </c>
      <c r="G34" s="410">
        <v>2712912</v>
      </c>
      <c r="H34" s="407">
        <v>1</v>
      </c>
      <c r="I34" s="407">
        <v>351.45899727944033</v>
      </c>
      <c r="J34" s="410">
        <v>7198</v>
      </c>
      <c r="K34" s="410">
        <v>2562488</v>
      </c>
      <c r="L34" s="407">
        <v>0.94455256934246301</v>
      </c>
      <c r="M34" s="407">
        <v>356</v>
      </c>
      <c r="N34" s="410">
        <v>6337</v>
      </c>
      <c r="O34" s="410">
        <v>2344690</v>
      </c>
      <c r="P34" s="479">
        <v>0.86427056977889438</v>
      </c>
      <c r="Q34" s="411">
        <v>370</v>
      </c>
    </row>
    <row r="35" spans="1:17" ht="14.4" customHeight="1" x14ac:dyDescent="0.3">
      <c r="A35" s="406" t="s">
        <v>808</v>
      </c>
      <c r="B35" s="407" t="s">
        <v>379</v>
      </c>
      <c r="C35" s="407" t="s">
        <v>809</v>
      </c>
      <c r="D35" s="407" t="s">
        <v>868</v>
      </c>
      <c r="E35" s="407" t="s">
        <v>869</v>
      </c>
      <c r="F35" s="410">
        <v>406</v>
      </c>
      <c r="G35" s="410">
        <v>1177197</v>
      </c>
      <c r="H35" s="407">
        <v>1</v>
      </c>
      <c r="I35" s="407">
        <v>2899.5</v>
      </c>
      <c r="J35" s="410">
        <v>488</v>
      </c>
      <c r="K35" s="410">
        <v>1423496</v>
      </c>
      <c r="L35" s="407">
        <v>1.2092249640459498</v>
      </c>
      <c r="M35" s="407">
        <v>2917</v>
      </c>
      <c r="N35" s="410">
        <v>457</v>
      </c>
      <c r="O35" s="410">
        <v>1418985</v>
      </c>
      <c r="P35" s="479">
        <v>1.2053929801044345</v>
      </c>
      <c r="Q35" s="411">
        <v>3105</v>
      </c>
    </row>
    <row r="36" spans="1:17" ht="14.4" customHeight="1" x14ac:dyDescent="0.3">
      <c r="A36" s="406" t="s">
        <v>808</v>
      </c>
      <c r="B36" s="407" t="s">
        <v>379</v>
      </c>
      <c r="C36" s="407" t="s">
        <v>809</v>
      </c>
      <c r="D36" s="407" t="s">
        <v>870</v>
      </c>
      <c r="E36" s="407" t="s">
        <v>871</v>
      </c>
      <c r="F36" s="410">
        <v>1</v>
      </c>
      <c r="G36" s="410">
        <v>12788</v>
      </c>
      <c r="H36" s="407">
        <v>1</v>
      </c>
      <c r="I36" s="407">
        <v>12788</v>
      </c>
      <c r="J36" s="410"/>
      <c r="K36" s="410"/>
      <c r="L36" s="407"/>
      <c r="M36" s="407"/>
      <c r="N36" s="410"/>
      <c r="O36" s="410"/>
      <c r="P36" s="479"/>
      <c r="Q36" s="411"/>
    </row>
    <row r="37" spans="1:17" ht="14.4" customHeight="1" x14ac:dyDescent="0.3">
      <c r="A37" s="406" t="s">
        <v>808</v>
      </c>
      <c r="B37" s="407" t="s">
        <v>379</v>
      </c>
      <c r="C37" s="407" t="s">
        <v>809</v>
      </c>
      <c r="D37" s="407" t="s">
        <v>872</v>
      </c>
      <c r="E37" s="407" t="s">
        <v>873</v>
      </c>
      <c r="F37" s="410">
        <v>1465</v>
      </c>
      <c r="G37" s="410">
        <v>151755</v>
      </c>
      <c r="H37" s="407">
        <v>1</v>
      </c>
      <c r="I37" s="407">
        <v>103.58703071672355</v>
      </c>
      <c r="J37" s="410">
        <v>1321</v>
      </c>
      <c r="K37" s="410">
        <v>138705</v>
      </c>
      <c r="L37" s="407">
        <v>0.91400612829890282</v>
      </c>
      <c r="M37" s="407">
        <v>105</v>
      </c>
      <c r="N37" s="410">
        <v>1021</v>
      </c>
      <c r="O37" s="410">
        <v>113331</v>
      </c>
      <c r="P37" s="479">
        <v>0.7468024117821489</v>
      </c>
      <c r="Q37" s="411">
        <v>111</v>
      </c>
    </row>
    <row r="38" spans="1:17" ht="14.4" customHeight="1" x14ac:dyDescent="0.3">
      <c r="A38" s="406" t="s">
        <v>808</v>
      </c>
      <c r="B38" s="407" t="s">
        <v>379</v>
      </c>
      <c r="C38" s="407" t="s">
        <v>809</v>
      </c>
      <c r="D38" s="407" t="s">
        <v>874</v>
      </c>
      <c r="E38" s="407" t="s">
        <v>875</v>
      </c>
      <c r="F38" s="410">
        <v>188</v>
      </c>
      <c r="G38" s="410">
        <v>21729</v>
      </c>
      <c r="H38" s="407">
        <v>1</v>
      </c>
      <c r="I38" s="407">
        <v>115.57978723404256</v>
      </c>
      <c r="J38" s="410">
        <v>107</v>
      </c>
      <c r="K38" s="410">
        <v>12519</v>
      </c>
      <c r="L38" s="407">
        <v>0.57614248239679688</v>
      </c>
      <c r="M38" s="407">
        <v>117</v>
      </c>
      <c r="N38" s="410">
        <v>92</v>
      </c>
      <c r="O38" s="410">
        <v>11500</v>
      </c>
      <c r="P38" s="479">
        <v>0.52924662892908092</v>
      </c>
      <c r="Q38" s="411">
        <v>125</v>
      </c>
    </row>
    <row r="39" spans="1:17" ht="14.4" customHeight="1" x14ac:dyDescent="0.3">
      <c r="A39" s="406" t="s">
        <v>808</v>
      </c>
      <c r="B39" s="407" t="s">
        <v>379</v>
      </c>
      <c r="C39" s="407" t="s">
        <v>809</v>
      </c>
      <c r="D39" s="407" t="s">
        <v>876</v>
      </c>
      <c r="E39" s="407" t="s">
        <v>877</v>
      </c>
      <c r="F39" s="410">
        <v>64</v>
      </c>
      <c r="G39" s="410">
        <v>29404</v>
      </c>
      <c r="H39" s="407">
        <v>1</v>
      </c>
      <c r="I39" s="407">
        <v>459.4375</v>
      </c>
      <c r="J39" s="410">
        <v>59</v>
      </c>
      <c r="K39" s="410">
        <v>27317</v>
      </c>
      <c r="L39" s="407">
        <v>0.92902326214120523</v>
      </c>
      <c r="M39" s="407">
        <v>463</v>
      </c>
      <c r="N39" s="410">
        <v>84</v>
      </c>
      <c r="O39" s="410">
        <v>41580</v>
      </c>
      <c r="P39" s="479">
        <v>1.4140933206366482</v>
      </c>
      <c r="Q39" s="411">
        <v>495</v>
      </c>
    </row>
    <row r="40" spans="1:17" ht="14.4" customHeight="1" x14ac:dyDescent="0.3">
      <c r="A40" s="406" t="s">
        <v>808</v>
      </c>
      <c r="B40" s="407" t="s">
        <v>379</v>
      </c>
      <c r="C40" s="407" t="s">
        <v>809</v>
      </c>
      <c r="D40" s="407" t="s">
        <v>878</v>
      </c>
      <c r="E40" s="407" t="s">
        <v>879</v>
      </c>
      <c r="F40" s="410">
        <v>106</v>
      </c>
      <c r="G40" s="410">
        <v>133266</v>
      </c>
      <c r="H40" s="407">
        <v>1</v>
      </c>
      <c r="I40" s="407">
        <v>1257.2264150943397</v>
      </c>
      <c r="J40" s="410">
        <v>97</v>
      </c>
      <c r="K40" s="410">
        <v>122996</v>
      </c>
      <c r="L40" s="407">
        <v>0.92293608272177452</v>
      </c>
      <c r="M40" s="407">
        <v>1268</v>
      </c>
      <c r="N40" s="410">
        <v>87</v>
      </c>
      <c r="O40" s="410">
        <v>111621</v>
      </c>
      <c r="P40" s="479">
        <v>0.83758047814146142</v>
      </c>
      <c r="Q40" s="411">
        <v>1283</v>
      </c>
    </row>
    <row r="41" spans="1:17" ht="14.4" customHeight="1" x14ac:dyDescent="0.3">
      <c r="A41" s="406" t="s">
        <v>808</v>
      </c>
      <c r="B41" s="407" t="s">
        <v>379</v>
      </c>
      <c r="C41" s="407" t="s">
        <v>809</v>
      </c>
      <c r="D41" s="407" t="s">
        <v>880</v>
      </c>
      <c r="E41" s="407" t="s">
        <v>881</v>
      </c>
      <c r="F41" s="410">
        <v>2046</v>
      </c>
      <c r="G41" s="410">
        <v>883979</v>
      </c>
      <c r="H41" s="407">
        <v>1</v>
      </c>
      <c r="I41" s="407">
        <v>432.0522971652004</v>
      </c>
      <c r="J41" s="410">
        <v>2102</v>
      </c>
      <c r="K41" s="410">
        <v>918574</v>
      </c>
      <c r="L41" s="407">
        <v>1.0391355450751658</v>
      </c>
      <c r="M41" s="407">
        <v>437</v>
      </c>
      <c r="N41" s="410">
        <v>1826</v>
      </c>
      <c r="O41" s="410">
        <v>832656</v>
      </c>
      <c r="P41" s="479">
        <v>0.94194092846097022</v>
      </c>
      <c r="Q41" s="411">
        <v>456</v>
      </c>
    </row>
    <row r="42" spans="1:17" ht="14.4" customHeight="1" x14ac:dyDescent="0.3">
      <c r="A42" s="406" t="s">
        <v>808</v>
      </c>
      <c r="B42" s="407" t="s">
        <v>379</v>
      </c>
      <c r="C42" s="407" t="s">
        <v>809</v>
      </c>
      <c r="D42" s="407" t="s">
        <v>882</v>
      </c>
      <c r="E42" s="407" t="s">
        <v>883</v>
      </c>
      <c r="F42" s="410">
        <v>11766</v>
      </c>
      <c r="G42" s="410">
        <v>630384</v>
      </c>
      <c r="H42" s="407">
        <v>1</v>
      </c>
      <c r="I42" s="407">
        <v>53.576746557878636</v>
      </c>
      <c r="J42" s="410">
        <v>11826</v>
      </c>
      <c r="K42" s="410">
        <v>638604</v>
      </c>
      <c r="L42" s="407">
        <v>1.013039671057641</v>
      </c>
      <c r="M42" s="407">
        <v>54</v>
      </c>
      <c r="N42" s="410">
        <v>10590</v>
      </c>
      <c r="O42" s="410">
        <v>614220</v>
      </c>
      <c r="P42" s="479">
        <v>0.9743584862559963</v>
      </c>
      <c r="Q42" s="411">
        <v>58</v>
      </c>
    </row>
    <row r="43" spans="1:17" ht="14.4" customHeight="1" x14ac:dyDescent="0.3">
      <c r="A43" s="406" t="s">
        <v>808</v>
      </c>
      <c r="B43" s="407" t="s">
        <v>379</v>
      </c>
      <c r="C43" s="407" t="s">
        <v>809</v>
      </c>
      <c r="D43" s="407" t="s">
        <v>884</v>
      </c>
      <c r="E43" s="407" t="s">
        <v>885</v>
      </c>
      <c r="F43" s="410">
        <v>6</v>
      </c>
      <c r="G43" s="410">
        <v>13002</v>
      </c>
      <c r="H43" s="407">
        <v>1</v>
      </c>
      <c r="I43" s="407">
        <v>2167</v>
      </c>
      <c r="J43" s="410">
        <v>4</v>
      </c>
      <c r="K43" s="410">
        <v>8688</v>
      </c>
      <c r="L43" s="407">
        <v>0.6682048915551454</v>
      </c>
      <c r="M43" s="407">
        <v>2172</v>
      </c>
      <c r="N43" s="410">
        <v>94</v>
      </c>
      <c r="O43" s="410">
        <v>204262</v>
      </c>
      <c r="P43" s="479">
        <v>15.710044608521766</v>
      </c>
      <c r="Q43" s="411">
        <v>2173</v>
      </c>
    </row>
    <row r="44" spans="1:17" ht="14.4" customHeight="1" x14ac:dyDescent="0.3">
      <c r="A44" s="406" t="s">
        <v>808</v>
      </c>
      <c r="B44" s="407" t="s">
        <v>379</v>
      </c>
      <c r="C44" s="407" t="s">
        <v>809</v>
      </c>
      <c r="D44" s="407" t="s">
        <v>886</v>
      </c>
      <c r="E44" s="407" t="s">
        <v>887</v>
      </c>
      <c r="F44" s="410">
        <v>6893</v>
      </c>
      <c r="G44" s="410">
        <v>1149060</v>
      </c>
      <c r="H44" s="407">
        <v>1</v>
      </c>
      <c r="I44" s="407">
        <v>166.69955026838821</v>
      </c>
      <c r="J44" s="410">
        <v>7294</v>
      </c>
      <c r="K44" s="410">
        <v>1232686</v>
      </c>
      <c r="L44" s="407">
        <v>1.0727777487685586</v>
      </c>
      <c r="M44" s="407">
        <v>169</v>
      </c>
      <c r="N44" s="410">
        <v>6596</v>
      </c>
      <c r="O44" s="410">
        <v>1154300</v>
      </c>
      <c r="P44" s="479">
        <v>1.0045602492472108</v>
      </c>
      <c r="Q44" s="411">
        <v>175</v>
      </c>
    </row>
    <row r="45" spans="1:17" ht="14.4" customHeight="1" x14ac:dyDescent="0.3">
      <c r="A45" s="406" t="s">
        <v>808</v>
      </c>
      <c r="B45" s="407" t="s">
        <v>379</v>
      </c>
      <c r="C45" s="407" t="s">
        <v>809</v>
      </c>
      <c r="D45" s="407" t="s">
        <v>888</v>
      </c>
      <c r="E45" s="407" t="s">
        <v>889</v>
      </c>
      <c r="F45" s="410">
        <v>1648</v>
      </c>
      <c r="G45" s="410">
        <v>131136</v>
      </c>
      <c r="H45" s="407">
        <v>1</v>
      </c>
      <c r="I45" s="407">
        <v>79.572815533980588</v>
      </c>
      <c r="J45" s="410">
        <v>1169</v>
      </c>
      <c r="K45" s="410">
        <v>94689</v>
      </c>
      <c r="L45" s="407">
        <v>0.72206716691068817</v>
      </c>
      <c r="M45" s="407">
        <v>81</v>
      </c>
      <c r="N45" s="410">
        <v>1589</v>
      </c>
      <c r="O45" s="410">
        <v>135065</v>
      </c>
      <c r="P45" s="479">
        <v>1.0299612615910201</v>
      </c>
      <c r="Q45" s="411">
        <v>85</v>
      </c>
    </row>
    <row r="46" spans="1:17" ht="14.4" customHeight="1" x14ac:dyDescent="0.3">
      <c r="A46" s="406" t="s">
        <v>808</v>
      </c>
      <c r="B46" s="407" t="s">
        <v>379</v>
      </c>
      <c r="C46" s="407" t="s">
        <v>809</v>
      </c>
      <c r="D46" s="407" t="s">
        <v>890</v>
      </c>
      <c r="E46" s="407" t="s">
        <v>891</v>
      </c>
      <c r="F46" s="410">
        <v>175</v>
      </c>
      <c r="G46" s="410">
        <v>28226</v>
      </c>
      <c r="H46" s="407">
        <v>1</v>
      </c>
      <c r="I46" s="407">
        <v>161.29142857142858</v>
      </c>
      <c r="J46" s="410">
        <v>186</v>
      </c>
      <c r="K46" s="410">
        <v>30318</v>
      </c>
      <c r="L46" s="407">
        <v>1.074116063204138</v>
      </c>
      <c r="M46" s="407">
        <v>163</v>
      </c>
      <c r="N46" s="410">
        <v>155</v>
      </c>
      <c r="O46" s="410">
        <v>26195</v>
      </c>
      <c r="P46" s="479">
        <v>0.92804506483384119</v>
      </c>
      <c r="Q46" s="411">
        <v>169</v>
      </c>
    </row>
    <row r="47" spans="1:17" ht="14.4" customHeight="1" x14ac:dyDescent="0.3">
      <c r="A47" s="406" t="s">
        <v>808</v>
      </c>
      <c r="B47" s="407" t="s">
        <v>379</v>
      </c>
      <c r="C47" s="407" t="s">
        <v>809</v>
      </c>
      <c r="D47" s="407" t="s">
        <v>892</v>
      </c>
      <c r="E47" s="407" t="s">
        <v>893</v>
      </c>
      <c r="F47" s="410">
        <v>16</v>
      </c>
      <c r="G47" s="410">
        <v>440</v>
      </c>
      <c r="H47" s="407">
        <v>1</v>
      </c>
      <c r="I47" s="407">
        <v>27.5</v>
      </c>
      <c r="J47" s="410"/>
      <c r="K47" s="410"/>
      <c r="L47" s="407"/>
      <c r="M47" s="407"/>
      <c r="N47" s="410">
        <v>76</v>
      </c>
      <c r="O47" s="410">
        <v>2204</v>
      </c>
      <c r="P47" s="479">
        <v>5.0090909090909088</v>
      </c>
      <c r="Q47" s="411">
        <v>29</v>
      </c>
    </row>
    <row r="48" spans="1:17" ht="14.4" customHeight="1" x14ac:dyDescent="0.3">
      <c r="A48" s="406" t="s">
        <v>808</v>
      </c>
      <c r="B48" s="407" t="s">
        <v>379</v>
      </c>
      <c r="C48" s="407" t="s">
        <v>809</v>
      </c>
      <c r="D48" s="407" t="s">
        <v>894</v>
      </c>
      <c r="E48" s="407" t="s">
        <v>895</v>
      </c>
      <c r="F48" s="410">
        <v>321</v>
      </c>
      <c r="G48" s="410">
        <v>322458</v>
      </c>
      <c r="H48" s="407">
        <v>1</v>
      </c>
      <c r="I48" s="407">
        <v>1004.5420560747664</v>
      </c>
      <c r="J48" s="410">
        <v>448</v>
      </c>
      <c r="K48" s="410">
        <v>451584</v>
      </c>
      <c r="L48" s="407">
        <v>1.4004428483709506</v>
      </c>
      <c r="M48" s="407">
        <v>1008</v>
      </c>
      <c r="N48" s="410">
        <v>463</v>
      </c>
      <c r="O48" s="410">
        <v>468093</v>
      </c>
      <c r="P48" s="479">
        <v>1.4516402136092141</v>
      </c>
      <c r="Q48" s="411">
        <v>1011</v>
      </c>
    </row>
    <row r="49" spans="1:17" ht="14.4" customHeight="1" x14ac:dyDescent="0.3">
      <c r="A49" s="406" t="s">
        <v>808</v>
      </c>
      <c r="B49" s="407" t="s">
        <v>379</v>
      </c>
      <c r="C49" s="407" t="s">
        <v>809</v>
      </c>
      <c r="D49" s="407" t="s">
        <v>896</v>
      </c>
      <c r="E49" s="407" t="s">
        <v>897</v>
      </c>
      <c r="F49" s="410">
        <v>188</v>
      </c>
      <c r="G49" s="410">
        <v>31590</v>
      </c>
      <c r="H49" s="407">
        <v>1</v>
      </c>
      <c r="I49" s="407">
        <v>168.03191489361703</v>
      </c>
      <c r="J49" s="410">
        <v>101</v>
      </c>
      <c r="K49" s="410">
        <v>17170</v>
      </c>
      <c r="L49" s="407">
        <v>0.54352643241532128</v>
      </c>
      <c r="M49" s="407">
        <v>170</v>
      </c>
      <c r="N49" s="410">
        <v>121</v>
      </c>
      <c r="O49" s="410">
        <v>21296</v>
      </c>
      <c r="P49" s="479">
        <v>0.67413738524849631</v>
      </c>
      <c r="Q49" s="411">
        <v>176</v>
      </c>
    </row>
    <row r="50" spans="1:17" ht="14.4" customHeight="1" x14ac:dyDescent="0.3">
      <c r="A50" s="406" t="s">
        <v>808</v>
      </c>
      <c r="B50" s="407" t="s">
        <v>379</v>
      </c>
      <c r="C50" s="407" t="s">
        <v>809</v>
      </c>
      <c r="D50" s="407" t="s">
        <v>898</v>
      </c>
      <c r="E50" s="407" t="s">
        <v>899</v>
      </c>
      <c r="F50" s="410">
        <v>339</v>
      </c>
      <c r="G50" s="410">
        <v>761607</v>
      </c>
      <c r="H50" s="407">
        <v>1</v>
      </c>
      <c r="I50" s="407">
        <v>2246.6283185840707</v>
      </c>
      <c r="J50" s="410">
        <v>571</v>
      </c>
      <c r="K50" s="410">
        <v>1292744</v>
      </c>
      <c r="L50" s="407">
        <v>1.6973898611751206</v>
      </c>
      <c r="M50" s="407">
        <v>2264</v>
      </c>
      <c r="N50" s="410">
        <v>503</v>
      </c>
      <c r="O50" s="410">
        <v>1153882</v>
      </c>
      <c r="P50" s="479">
        <v>1.5150622302578627</v>
      </c>
      <c r="Q50" s="411">
        <v>2294</v>
      </c>
    </row>
    <row r="51" spans="1:17" ht="14.4" customHeight="1" x14ac:dyDescent="0.3">
      <c r="A51" s="406" t="s">
        <v>808</v>
      </c>
      <c r="B51" s="407" t="s">
        <v>379</v>
      </c>
      <c r="C51" s="407" t="s">
        <v>809</v>
      </c>
      <c r="D51" s="407" t="s">
        <v>900</v>
      </c>
      <c r="E51" s="407" t="s">
        <v>901</v>
      </c>
      <c r="F51" s="410">
        <v>467</v>
      </c>
      <c r="G51" s="410">
        <v>114318</v>
      </c>
      <c r="H51" s="407">
        <v>1</v>
      </c>
      <c r="I51" s="407">
        <v>244.79229122055673</v>
      </c>
      <c r="J51" s="410">
        <v>384</v>
      </c>
      <c r="K51" s="410">
        <v>94848</v>
      </c>
      <c r="L51" s="407">
        <v>0.82968561381409756</v>
      </c>
      <c r="M51" s="407">
        <v>247</v>
      </c>
      <c r="N51" s="410">
        <v>537</v>
      </c>
      <c r="O51" s="410">
        <v>141231</v>
      </c>
      <c r="P51" s="479">
        <v>1.2354222432162913</v>
      </c>
      <c r="Q51" s="411">
        <v>263</v>
      </c>
    </row>
    <row r="52" spans="1:17" ht="14.4" customHeight="1" x14ac:dyDescent="0.3">
      <c r="A52" s="406" t="s">
        <v>808</v>
      </c>
      <c r="B52" s="407" t="s">
        <v>379</v>
      </c>
      <c r="C52" s="407" t="s">
        <v>809</v>
      </c>
      <c r="D52" s="407" t="s">
        <v>902</v>
      </c>
      <c r="E52" s="407" t="s">
        <v>903</v>
      </c>
      <c r="F52" s="410">
        <v>1079</v>
      </c>
      <c r="G52" s="410">
        <v>2158689</v>
      </c>
      <c r="H52" s="407">
        <v>1</v>
      </c>
      <c r="I52" s="407">
        <v>2000.6385542168675</v>
      </c>
      <c r="J52" s="410">
        <v>888</v>
      </c>
      <c r="K52" s="410">
        <v>1786656</v>
      </c>
      <c r="L52" s="407">
        <v>0.82765789791859778</v>
      </c>
      <c r="M52" s="407">
        <v>2012</v>
      </c>
      <c r="N52" s="410">
        <v>749</v>
      </c>
      <c r="O52" s="410">
        <v>1595370</v>
      </c>
      <c r="P52" s="479">
        <v>0.73904578195376913</v>
      </c>
      <c r="Q52" s="411">
        <v>2130</v>
      </c>
    </row>
    <row r="53" spans="1:17" ht="14.4" customHeight="1" x14ac:dyDescent="0.3">
      <c r="A53" s="406" t="s">
        <v>808</v>
      </c>
      <c r="B53" s="407" t="s">
        <v>379</v>
      </c>
      <c r="C53" s="407" t="s">
        <v>809</v>
      </c>
      <c r="D53" s="407" t="s">
        <v>904</v>
      </c>
      <c r="E53" s="407" t="s">
        <v>905</v>
      </c>
      <c r="F53" s="410">
        <v>2</v>
      </c>
      <c r="G53" s="410">
        <v>450</v>
      </c>
      <c r="H53" s="407">
        <v>1</v>
      </c>
      <c r="I53" s="407">
        <v>225</v>
      </c>
      <c r="J53" s="410">
        <v>9</v>
      </c>
      <c r="K53" s="410">
        <v>2034</v>
      </c>
      <c r="L53" s="407">
        <v>4.5199999999999996</v>
      </c>
      <c r="M53" s="407">
        <v>226</v>
      </c>
      <c r="N53" s="410">
        <v>4</v>
      </c>
      <c r="O53" s="410">
        <v>968</v>
      </c>
      <c r="P53" s="479">
        <v>2.1511111111111112</v>
      </c>
      <c r="Q53" s="411">
        <v>242</v>
      </c>
    </row>
    <row r="54" spans="1:17" ht="14.4" customHeight="1" x14ac:dyDescent="0.3">
      <c r="A54" s="406" t="s">
        <v>808</v>
      </c>
      <c r="B54" s="407" t="s">
        <v>379</v>
      </c>
      <c r="C54" s="407" t="s">
        <v>809</v>
      </c>
      <c r="D54" s="407" t="s">
        <v>906</v>
      </c>
      <c r="E54" s="407" t="s">
        <v>907</v>
      </c>
      <c r="F54" s="410">
        <v>4</v>
      </c>
      <c r="G54" s="410">
        <v>1646</v>
      </c>
      <c r="H54" s="407">
        <v>1</v>
      </c>
      <c r="I54" s="407">
        <v>411.5</v>
      </c>
      <c r="J54" s="410"/>
      <c r="K54" s="410"/>
      <c r="L54" s="407"/>
      <c r="M54" s="407"/>
      <c r="N54" s="410">
        <v>6</v>
      </c>
      <c r="O54" s="410">
        <v>2538</v>
      </c>
      <c r="P54" s="479">
        <v>1.5419198055893073</v>
      </c>
      <c r="Q54" s="411">
        <v>423</v>
      </c>
    </row>
    <row r="55" spans="1:17" ht="14.4" customHeight="1" x14ac:dyDescent="0.3">
      <c r="A55" s="406" t="s">
        <v>808</v>
      </c>
      <c r="B55" s="407" t="s">
        <v>379</v>
      </c>
      <c r="C55" s="407" t="s">
        <v>809</v>
      </c>
      <c r="D55" s="407" t="s">
        <v>908</v>
      </c>
      <c r="E55" s="407" t="s">
        <v>909</v>
      </c>
      <c r="F55" s="410"/>
      <c r="G55" s="410"/>
      <c r="H55" s="407"/>
      <c r="I55" s="407"/>
      <c r="J55" s="410"/>
      <c r="K55" s="410"/>
      <c r="L55" s="407"/>
      <c r="M55" s="407"/>
      <c r="N55" s="410">
        <v>2</v>
      </c>
      <c r="O55" s="410">
        <v>1694</v>
      </c>
      <c r="P55" s="479"/>
      <c r="Q55" s="411">
        <v>847</v>
      </c>
    </row>
    <row r="56" spans="1:17" ht="14.4" customHeight="1" x14ac:dyDescent="0.3">
      <c r="A56" s="406" t="s">
        <v>808</v>
      </c>
      <c r="B56" s="407" t="s">
        <v>379</v>
      </c>
      <c r="C56" s="407" t="s">
        <v>809</v>
      </c>
      <c r="D56" s="407" t="s">
        <v>910</v>
      </c>
      <c r="E56" s="407" t="s">
        <v>817</v>
      </c>
      <c r="F56" s="410">
        <v>6</v>
      </c>
      <c r="G56" s="410">
        <v>206</v>
      </c>
      <c r="H56" s="407">
        <v>1</v>
      </c>
      <c r="I56" s="407">
        <v>34.333333333333336</v>
      </c>
      <c r="J56" s="410">
        <v>4</v>
      </c>
      <c r="K56" s="410">
        <v>140</v>
      </c>
      <c r="L56" s="407">
        <v>0.67961165048543692</v>
      </c>
      <c r="M56" s="407">
        <v>35</v>
      </c>
      <c r="N56" s="410">
        <v>2</v>
      </c>
      <c r="O56" s="410">
        <v>74</v>
      </c>
      <c r="P56" s="479">
        <v>0.35922330097087379</v>
      </c>
      <c r="Q56" s="411">
        <v>37</v>
      </c>
    </row>
    <row r="57" spans="1:17" ht="14.4" customHeight="1" x14ac:dyDescent="0.3">
      <c r="A57" s="406" t="s">
        <v>808</v>
      </c>
      <c r="B57" s="407" t="s">
        <v>379</v>
      </c>
      <c r="C57" s="407" t="s">
        <v>809</v>
      </c>
      <c r="D57" s="407" t="s">
        <v>911</v>
      </c>
      <c r="E57" s="407" t="s">
        <v>912</v>
      </c>
      <c r="F57" s="410">
        <v>16</v>
      </c>
      <c r="G57" s="410">
        <v>80930</v>
      </c>
      <c r="H57" s="407">
        <v>1</v>
      </c>
      <c r="I57" s="407">
        <v>5058.125</v>
      </c>
      <c r="J57" s="410">
        <v>7</v>
      </c>
      <c r="K57" s="410">
        <v>35623</v>
      </c>
      <c r="L57" s="407">
        <v>0.44017051773137278</v>
      </c>
      <c r="M57" s="407">
        <v>5089</v>
      </c>
      <c r="N57" s="410">
        <v>11</v>
      </c>
      <c r="O57" s="410">
        <v>57376</v>
      </c>
      <c r="P57" s="479">
        <v>0.70895835907574445</v>
      </c>
      <c r="Q57" s="411">
        <v>5216</v>
      </c>
    </row>
    <row r="58" spans="1:17" ht="14.4" customHeight="1" x14ac:dyDescent="0.3">
      <c r="A58" s="406" t="s">
        <v>808</v>
      </c>
      <c r="B58" s="407" t="s">
        <v>379</v>
      </c>
      <c r="C58" s="407" t="s">
        <v>809</v>
      </c>
      <c r="D58" s="407" t="s">
        <v>913</v>
      </c>
      <c r="E58" s="407" t="s">
        <v>914</v>
      </c>
      <c r="F58" s="410">
        <v>1</v>
      </c>
      <c r="G58" s="410">
        <v>1022</v>
      </c>
      <c r="H58" s="407">
        <v>1</v>
      </c>
      <c r="I58" s="407">
        <v>1022</v>
      </c>
      <c r="J58" s="410"/>
      <c r="K58" s="410"/>
      <c r="L58" s="407"/>
      <c r="M58" s="407"/>
      <c r="N58" s="410">
        <v>3</v>
      </c>
      <c r="O58" s="410">
        <v>3165</v>
      </c>
      <c r="P58" s="479">
        <v>3.0968688845401173</v>
      </c>
      <c r="Q58" s="411">
        <v>1055</v>
      </c>
    </row>
    <row r="59" spans="1:17" ht="14.4" customHeight="1" x14ac:dyDescent="0.3">
      <c r="A59" s="406" t="s">
        <v>808</v>
      </c>
      <c r="B59" s="407" t="s">
        <v>379</v>
      </c>
      <c r="C59" s="407" t="s">
        <v>809</v>
      </c>
      <c r="D59" s="407" t="s">
        <v>915</v>
      </c>
      <c r="E59" s="407" t="s">
        <v>916</v>
      </c>
      <c r="F59" s="410">
        <v>100</v>
      </c>
      <c r="G59" s="410">
        <v>26722</v>
      </c>
      <c r="H59" s="407">
        <v>1</v>
      </c>
      <c r="I59" s="407">
        <v>267.22000000000003</v>
      </c>
      <c r="J59" s="410">
        <v>109</v>
      </c>
      <c r="K59" s="410">
        <v>29321</v>
      </c>
      <c r="L59" s="407">
        <v>1.0972606840805328</v>
      </c>
      <c r="M59" s="407">
        <v>269</v>
      </c>
      <c r="N59" s="410">
        <v>107</v>
      </c>
      <c r="O59" s="410">
        <v>30816</v>
      </c>
      <c r="P59" s="479">
        <v>1.1532070952772997</v>
      </c>
      <c r="Q59" s="411">
        <v>288</v>
      </c>
    </row>
    <row r="60" spans="1:17" ht="14.4" customHeight="1" x14ac:dyDescent="0.3">
      <c r="A60" s="406" t="s">
        <v>808</v>
      </c>
      <c r="B60" s="407" t="s">
        <v>379</v>
      </c>
      <c r="C60" s="407" t="s">
        <v>809</v>
      </c>
      <c r="D60" s="407" t="s">
        <v>917</v>
      </c>
      <c r="E60" s="407" t="s">
        <v>918</v>
      </c>
      <c r="F60" s="410">
        <v>3</v>
      </c>
      <c r="G60" s="410">
        <v>3108</v>
      </c>
      <c r="H60" s="407">
        <v>1</v>
      </c>
      <c r="I60" s="407">
        <v>1036</v>
      </c>
      <c r="J60" s="410">
        <v>3</v>
      </c>
      <c r="K60" s="410">
        <v>3150</v>
      </c>
      <c r="L60" s="407">
        <v>1.0135135135135136</v>
      </c>
      <c r="M60" s="407">
        <v>1050</v>
      </c>
      <c r="N60" s="410">
        <v>2</v>
      </c>
      <c r="O60" s="410">
        <v>2192</v>
      </c>
      <c r="P60" s="479">
        <v>0.70527670527670527</v>
      </c>
      <c r="Q60" s="411">
        <v>1096</v>
      </c>
    </row>
    <row r="61" spans="1:17" ht="14.4" customHeight="1" x14ac:dyDescent="0.3">
      <c r="A61" s="406" t="s">
        <v>808</v>
      </c>
      <c r="B61" s="407" t="s">
        <v>379</v>
      </c>
      <c r="C61" s="407" t="s">
        <v>809</v>
      </c>
      <c r="D61" s="407" t="s">
        <v>919</v>
      </c>
      <c r="E61" s="407" t="s">
        <v>920</v>
      </c>
      <c r="F61" s="410">
        <v>4</v>
      </c>
      <c r="G61" s="410">
        <v>405</v>
      </c>
      <c r="H61" s="407">
        <v>1</v>
      </c>
      <c r="I61" s="407">
        <v>101.25</v>
      </c>
      <c r="J61" s="410"/>
      <c r="K61" s="410"/>
      <c r="L61" s="407"/>
      <c r="M61" s="407"/>
      <c r="N61" s="410">
        <v>19</v>
      </c>
      <c r="O61" s="410">
        <v>2033</v>
      </c>
      <c r="P61" s="479">
        <v>5.0197530864197528</v>
      </c>
      <c r="Q61" s="411">
        <v>107</v>
      </c>
    </row>
    <row r="62" spans="1:17" ht="14.4" customHeight="1" x14ac:dyDescent="0.3">
      <c r="A62" s="406" t="s">
        <v>808</v>
      </c>
      <c r="B62" s="407" t="s">
        <v>379</v>
      </c>
      <c r="C62" s="407" t="s">
        <v>809</v>
      </c>
      <c r="D62" s="407" t="s">
        <v>921</v>
      </c>
      <c r="E62" s="407" t="s">
        <v>922</v>
      </c>
      <c r="F62" s="410">
        <v>1</v>
      </c>
      <c r="G62" s="410">
        <v>229</v>
      </c>
      <c r="H62" s="407">
        <v>1</v>
      </c>
      <c r="I62" s="407">
        <v>229</v>
      </c>
      <c r="J62" s="410"/>
      <c r="K62" s="410"/>
      <c r="L62" s="407"/>
      <c r="M62" s="407"/>
      <c r="N62" s="410"/>
      <c r="O62" s="410"/>
      <c r="P62" s="479"/>
      <c r="Q62" s="411"/>
    </row>
    <row r="63" spans="1:17" ht="14.4" customHeight="1" x14ac:dyDescent="0.3">
      <c r="A63" s="406" t="s">
        <v>808</v>
      </c>
      <c r="B63" s="407" t="s">
        <v>379</v>
      </c>
      <c r="C63" s="407" t="s">
        <v>809</v>
      </c>
      <c r="D63" s="407" t="s">
        <v>923</v>
      </c>
      <c r="E63" s="407" t="s">
        <v>924</v>
      </c>
      <c r="F63" s="410">
        <v>6</v>
      </c>
      <c r="G63" s="410">
        <v>1824</v>
      </c>
      <c r="H63" s="407">
        <v>1</v>
      </c>
      <c r="I63" s="407">
        <v>304</v>
      </c>
      <c r="J63" s="410">
        <v>7</v>
      </c>
      <c r="K63" s="410">
        <v>2142</v>
      </c>
      <c r="L63" s="407">
        <v>1.174342105263158</v>
      </c>
      <c r="M63" s="407">
        <v>306</v>
      </c>
      <c r="N63" s="410">
        <v>22</v>
      </c>
      <c r="O63" s="410">
        <v>6908</v>
      </c>
      <c r="P63" s="479">
        <v>3.7872807017543861</v>
      </c>
      <c r="Q63" s="411">
        <v>314</v>
      </c>
    </row>
    <row r="64" spans="1:17" ht="14.4" customHeight="1" x14ac:dyDescent="0.3">
      <c r="A64" s="406" t="s">
        <v>808</v>
      </c>
      <c r="B64" s="407" t="s">
        <v>379</v>
      </c>
      <c r="C64" s="407" t="s">
        <v>809</v>
      </c>
      <c r="D64" s="407" t="s">
        <v>925</v>
      </c>
      <c r="E64" s="407" t="s">
        <v>926</v>
      </c>
      <c r="F64" s="410">
        <v>3</v>
      </c>
      <c r="G64" s="410">
        <v>1454</v>
      </c>
      <c r="H64" s="407">
        <v>1</v>
      </c>
      <c r="I64" s="407">
        <v>484.66666666666669</v>
      </c>
      <c r="J64" s="410"/>
      <c r="K64" s="410"/>
      <c r="L64" s="407"/>
      <c r="M64" s="407"/>
      <c r="N64" s="410"/>
      <c r="O64" s="410"/>
      <c r="P64" s="479"/>
      <c r="Q64" s="411"/>
    </row>
    <row r="65" spans="1:17" ht="14.4" customHeight="1" x14ac:dyDescent="0.3">
      <c r="A65" s="406" t="s">
        <v>808</v>
      </c>
      <c r="B65" s="407" t="s">
        <v>379</v>
      </c>
      <c r="C65" s="407" t="s">
        <v>809</v>
      </c>
      <c r="D65" s="407" t="s">
        <v>927</v>
      </c>
      <c r="E65" s="407" t="s">
        <v>928</v>
      </c>
      <c r="F65" s="410">
        <v>1</v>
      </c>
      <c r="G65" s="410">
        <v>655</v>
      </c>
      <c r="H65" s="407">
        <v>1</v>
      </c>
      <c r="I65" s="407">
        <v>655</v>
      </c>
      <c r="J65" s="410"/>
      <c r="K65" s="410"/>
      <c r="L65" s="407"/>
      <c r="M65" s="407"/>
      <c r="N65" s="410"/>
      <c r="O65" s="410"/>
      <c r="P65" s="479"/>
      <c r="Q65" s="411"/>
    </row>
    <row r="66" spans="1:17" ht="14.4" customHeight="1" x14ac:dyDescent="0.3">
      <c r="A66" s="406" t="s">
        <v>808</v>
      </c>
      <c r="B66" s="407" t="s">
        <v>379</v>
      </c>
      <c r="C66" s="407" t="s">
        <v>809</v>
      </c>
      <c r="D66" s="407" t="s">
        <v>929</v>
      </c>
      <c r="E66" s="407" t="s">
        <v>930</v>
      </c>
      <c r="F66" s="410"/>
      <c r="G66" s="410"/>
      <c r="H66" s="407"/>
      <c r="I66" s="407"/>
      <c r="J66" s="410">
        <v>4</v>
      </c>
      <c r="K66" s="410">
        <v>0</v>
      </c>
      <c r="L66" s="407"/>
      <c r="M66" s="407">
        <v>0</v>
      </c>
      <c r="N66" s="410">
        <v>39</v>
      </c>
      <c r="O66" s="410">
        <v>0</v>
      </c>
      <c r="P66" s="479"/>
      <c r="Q66" s="411">
        <v>0</v>
      </c>
    </row>
    <row r="67" spans="1:17" ht="14.4" customHeight="1" x14ac:dyDescent="0.3">
      <c r="A67" s="406" t="s">
        <v>808</v>
      </c>
      <c r="B67" s="407" t="s">
        <v>379</v>
      </c>
      <c r="C67" s="407" t="s">
        <v>809</v>
      </c>
      <c r="D67" s="407" t="s">
        <v>931</v>
      </c>
      <c r="E67" s="407" t="s">
        <v>932</v>
      </c>
      <c r="F67" s="410"/>
      <c r="G67" s="410"/>
      <c r="H67" s="407"/>
      <c r="I67" s="407"/>
      <c r="J67" s="410"/>
      <c r="K67" s="410"/>
      <c r="L67" s="407"/>
      <c r="M67" s="407"/>
      <c r="N67" s="410">
        <v>34</v>
      </c>
      <c r="O67" s="410">
        <v>0</v>
      </c>
      <c r="P67" s="479"/>
      <c r="Q67" s="411">
        <v>0</v>
      </c>
    </row>
    <row r="68" spans="1:17" ht="14.4" customHeight="1" x14ac:dyDescent="0.3">
      <c r="A68" s="406" t="s">
        <v>808</v>
      </c>
      <c r="B68" s="407" t="s">
        <v>384</v>
      </c>
      <c r="C68" s="407" t="s">
        <v>809</v>
      </c>
      <c r="D68" s="407" t="s">
        <v>826</v>
      </c>
      <c r="E68" s="407" t="s">
        <v>827</v>
      </c>
      <c r="F68" s="410">
        <v>259</v>
      </c>
      <c r="G68" s="410">
        <v>43956</v>
      </c>
      <c r="H68" s="407">
        <v>1</v>
      </c>
      <c r="I68" s="407">
        <v>169.71428571428572</v>
      </c>
      <c r="J68" s="410">
        <v>223</v>
      </c>
      <c r="K68" s="410">
        <v>38356</v>
      </c>
      <c r="L68" s="407">
        <v>0.87259987259987259</v>
      </c>
      <c r="M68" s="407">
        <v>172</v>
      </c>
      <c r="N68" s="410">
        <v>191</v>
      </c>
      <c r="O68" s="410">
        <v>34189</v>
      </c>
      <c r="P68" s="479">
        <v>0.77780052780052777</v>
      </c>
      <c r="Q68" s="411">
        <v>179</v>
      </c>
    </row>
    <row r="69" spans="1:17" ht="14.4" customHeight="1" x14ac:dyDescent="0.3">
      <c r="A69" s="406" t="s">
        <v>808</v>
      </c>
      <c r="B69" s="407" t="s">
        <v>384</v>
      </c>
      <c r="C69" s="407" t="s">
        <v>809</v>
      </c>
      <c r="D69" s="407" t="s">
        <v>834</v>
      </c>
      <c r="E69" s="407" t="s">
        <v>835</v>
      </c>
      <c r="F69" s="410">
        <v>518</v>
      </c>
      <c r="G69" s="410">
        <v>175676</v>
      </c>
      <c r="H69" s="407">
        <v>1</v>
      </c>
      <c r="I69" s="407">
        <v>339.14285714285717</v>
      </c>
      <c r="J69" s="410">
        <v>444</v>
      </c>
      <c r="K69" s="410">
        <v>151404</v>
      </c>
      <c r="L69" s="407">
        <v>0.8618365627632687</v>
      </c>
      <c r="M69" s="407">
        <v>341</v>
      </c>
      <c r="N69" s="410">
        <v>382</v>
      </c>
      <c r="O69" s="410">
        <v>133318</v>
      </c>
      <c r="P69" s="479">
        <v>0.75888567590336753</v>
      </c>
      <c r="Q69" s="411">
        <v>349</v>
      </c>
    </row>
    <row r="70" spans="1:17" ht="14.4" customHeight="1" x14ac:dyDescent="0.3">
      <c r="A70" s="406" t="s">
        <v>808</v>
      </c>
      <c r="B70" s="407" t="s">
        <v>384</v>
      </c>
      <c r="C70" s="407" t="s">
        <v>809</v>
      </c>
      <c r="D70" s="407" t="s">
        <v>866</v>
      </c>
      <c r="E70" s="407" t="s">
        <v>867</v>
      </c>
      <c r="F70" s="410"/>
      <c r="G70" s="410"/>
      <c r="H70" s="407"/>
      <c r="I70" s="407"/>
      <c r="J70" s="410">
        <v>4</v>
      </c>
      <c r="K70" s="410">
        <v>1424</v>
      </c>
      <c r="L70" s="407"/>
      <c r="M70" s="407">
        <v>356</v>
      </c>
      <c r="N70" s="410"/>
      <c r="O70" s="410"/>
      <c r="P70" s="479"/>
      <c r="Q70" s="411"/>
    </row>
    <row r="71" spans="1:17" ht="14.4" customHeight="1" x14ac:dyDescent="0.3">
      <c r="A71" s="406" t="s">
        <v>808</v>
      </c>
      <c r="B71" s="407" t="s">
        <v>384</v>
      </c>
      <c r="C71" s="407" t="s">
        <v>809</v>
      </c>
      <c r="D71" s="407" t="s">
        <v>868</v>
      </c>
      <c r="E71" s="407" t="s">
        <v>869</v>
      </c>
      <c r="F71" s="410">
        <v>222</v>
      </c>
      <c r="G71" s="410">
        <v>643359</v>
      </c>
      <c r="H71" s="407">
        <v>1</v>
      </c>
      <c r="I71" s="407">
        <v>2898.0135135135133</v>
      </c>
      <c r="J71" s="410">
        <v>185</v>
      </c>
      <c r="K71" s="410">
        <v>539645</v>
      </c>
      <c r="L71" s="407">
        <v>0.83879296007361359</v>
      </c>
      <c r="M71" s="407">
        <v>2917</v>
      </c>
      <c r="N71" s="410">
        <v>170</v>
      </c>
      <c r="O71" s="410">
        <v>527850</v>
      </c>
      <c r="P71" s="479">
        <v>0.82045949462119905</v>
      </c>
      <c r="Q71" s="411">
        <v>3105</v>
      </c>
    </row>
    <row r="72" spans="1:17" ht="14.4" customHeight="1" x14ac:dyDescent="0.3">
      <c r="A72" s="406" t="s">
        <v>808</v>
      </c>
      <c r="B72" s="407" t="s">
        <v>384</v>
      </c>
      <c r="C72" s="407" t="s">
        <v>809</v>
      </c>
      <c r="D72" s="407" t="s">
        <v>870</v>
      </c>
      <c r="E72" s="407" t="s">
        <v>871</v>
      </c>
      <c r="F72" s="410">
        <v>3</v>
      </c>
      <c r="G72" s="410">
        <v>38364</v>
      </c>
      <c r="H72" s="407">
        <v>1</v>
      </c>
      <c r="I72" s="407">
        <v>12788</v>
      </c>
      <c r="J72" s="410">
        <v>4</v>
      </c>
      <c r="K72" s="410">
        <v>51168</v>
      </c>
      <c r="L72" s="407">
        <v>1.3337503909915547</v>
      </c>
      <c r="M72" s="407">
        <v>12792</v>
      </c>
      <c r="N72" s="410">
        <v>10</v>
      </c>
      <c r="O72" s="410">
        <v>127930</v>
      </c>
      <c r="P72" s="479">
        <v>3.3346366385152746</v>
      </c>
      <c r="Q72" s="411">
        <v>12793</v>
      </c>
    </row>
    <row r="73" spans="1:17" ht="14.4" customHeight="1" x14ac:dyDescent="0.3">
      <c r="A73" s="406" t="s">
        <v>808</v>
      </c>
      <c r="B73" s="407" t="s">
        <v>384</v>
      </c>
      <c r="C73" s="407" t="s">
        <v>809</v>
      </c>
      <c r="D73" s="407" t="s">
        <v>878</v>
      </c>
      <c r="E73" s="407" t="s">
        <v>879</v>
      </c>
      <c r="F73" s="410">
        <v>2</v>
      </c>
      <c r="G73" s="410">
        <v>2522</v>
      </c>
      <c r="H73" s="407">
        <v>1</v>
      </c>
      <c r="I73" s="407">
        <v>1261</v>
      </c>
      <c r="J73" s="410"/>
      <c r="K73" s="410"/>
      <c r="L73" s="407"/>
      <c r="M73" s="407"/>
      <c r="N73" s="410"/>
      <c r="O73" s="410"/>
      <c r="P73" s="479"/>
      <c r="Q73" s="411"/>
    </row>
    <row r="74" spans="1:17" ht="14.4" customHeight="1" x14ac:dyDescent="0.3">
      <c r="A74" s="406" t="s">
        <v>808</v>
      </c>
      <c r="B74" s="407" t="s">
        <v>384</v>
      </c>
      <c r="C74" s="407" t="s">
        <v>809</v>
      </c>
      <c r="D74" s="407" t="s">
        <v>884</v>
      </c>
      <c r="E74" s="407" t="s">
        <v>885</v>
      </c>
      <c r="F74" s="410">
        <v>258</v>
      </c>
      <c r="G74" s="410">
        <v>559194</v>
      </c>
      <c r="H74" s="407">
        <v>1</v>
      </c>
      <c r="I74" s="407">
        <v>2167.4186046511627</v>
      </c>
      <c r="J74" s="410">
        <v>213</v>
      </c>
      <c r="K74" s="410">
        <v>462636</v>
      </c>
      <c r="L74" s="407">
        <v>0.82732647346001564</v>
      </c>
      <c r="M74" s="407">
        <v>2172</v>
      </c>
      <c r="N74" s="410">
        <v>182</v>
      </c>
      <c r="O74" s="410">
        <v>395486</v>
      </c>
      <c r="P74" s="479">
        <v>0.70724292463796101</v>
      </c>
      <c r="Q74" s="411">
        <v>2173</v>
      </c>
    </row>
    <row r="75" spans="1:17" ht="14.4" customHeight="1" x14ac:dyDescent="0.3">
      <c r="A75" s="406" t="s">
        <v>808</v>
      </c>
      <c r="B75" s="407" t="s">
        <v>384</v>
      </c>
      <c r="C75" s="407" t="s">
        <v>809</v>
      </c>
      <c r="D75" s="407" t="s">
        <v>894</v>
      </c>
      <c r="E75" s="407" t="s">
        <v>895</v>
      </c>
      <c r="F75" s="410">
        <v>12</v>
      </c>
      <c r="G75" s="410">
        <v>12072</v>
      </c>
      <c r="H75" s="407">
        <v>1</v>
      </c>
      <c r="I75" s="407">
        <v>1006</v>
      </c>
      <c r="J75" s="410">
        <v>8</v>
      </c>
      <c r="K75" s="410">
        <v>8064</v>
      </c>
      <c r="L75" s="407">
        <v>0.66799204771371767</v>
      </c>
      <c r="M75" s="407">
        <v>1008</v>
      </c>
      <c r="N75" s="410"/>
      <c r="O75" s="410"/>
      <c r="P75" s="479"/>
      <c r="Q75" s="411"/>
    </row>
    <row r="76" spans="1:17" ht="14.4" customHeight="1" x14ac:dyDescent="0.3">
      <c r="A76" s="406" t="s">
        <v>808</v>
      </c>
      <c r="B76" s="407" t="s">
        <v>384</v>
      </c>
      <c r="C76" s="407" t="s">
        <v>809</v>
      </c>
      <c r="D76" s="407" t="s">
        <v>898</v>
      </c>
      <c r="E76" s="407" t="s">
        <v>899</v>
      </c>
      <c r="F76" s="410">
        <v>24</v>
      </c>
      <c r="G76" s="410">
        <v>54096</v>
      </c>
      <c r="H76" s="407">
        <v>1</v>
      </c>
      <c r="I76" s="407">
        <v>2254</v>
      </c>
      <c r="J76" s="410"/>
      <c r="K76" s="410"/>
      <c r="L76" s="407"/>
      <c r="M76" s="407"/>
      <c r="N76" s="410"/>
      <c r="O76" s="410"/>
      <c r="P76" s="479"/>
      <c r="Q76" s="411"/>
    </row>
    <row r="77" spans="1:17" ht="14.4" customHeight="1" x14ac:dyDescent="0.3">
      <c r="A77" s="406" t="s">
        <v>808</v>
      </c>
      <c r="B77" s="407" t="s">
        <v>384</v>
      </c>
      <c r="C77" s="407" t="s">
        <v>809</v>
      </c>
      <c r="D77" s="407" t="s">
        <v>902</v>
      </c>
      <c r="E77" s="407" t="s">
        <v>903</v>
      </c>
      <c r="F77" s="410">
        <v>518</v>
      </c>
      <c r="G77" s="410">
        <v>1036196</v>
      </c>
      <c r="H77" s="407">
        <v>1</v>
      </c>
      <c r="I77" s="407">
        <v>2000.3783783783783</v>
      </c>
      <c r="J77" s="410">
        <v>444</v>
      </c>
      <c r="K77" s="410">
        <v>893328</v>
      </c>
      <c r="L77" s="407">
        <v>0.86212261000814516</v>
      </c>
      <c r="M77" s="407">
        <v>2012</v>
      </c>
      <c r="N77" s="410">
        <v>378</v>
      </c>
      <c r="O77" s="410">
        <v>805140</v>
      </c>
      <c r="P77" s="479">
        <v>0.77701515929418763</v>
      </c>
      <c r="Q77" s="411">
        <v>2130</v>
      </c>
    </row>
    <row r="78" spans="1:17" ht="14.4" customHeight="1" x14ac:dyDescent="0.3">
      <c r="A78" s="406" t="s">
        <v>808</v>
      </c>
      <c r="B78" s="407" t="s">
        <v>384</v>
      </c>
      <c r="C78" s="407" t="s">
        <v>809</v>
      </c>
      <c r="D78" s="407" t="s">
        <v>915</v>
      </c>
      <c r="E78" s="407" t="s">
        <v>916</v>
      </c>
      <c r="F78" s="410">
        <v>29</v>
      </c>
      <c r="G78" s="410">
        <v>7750</v>
      </c>
      <c r="H78" s="407">
        <v>1</v>
      </c>
      <c r="I78" s="407">
        <v>267.24137931034483</v>
      </c>
      <c r="J78" s="410">
        <v>21</v>
      </c>
      <c r="K78" s="410">
        <v>5649</v>
      </c>
      <c r="L78" s="407">
        <v>0.72890322580645162</v>
      </c>
      <c r="M78" s="407">
        <v>269</v>
      </c>
      <c r="N78" s="410">
        <v>7</v>
      </c>
      <c r="O78" s="410">
        <v>2016</v>
      </c>
      <c r="P78" s="479">
        <v>0.2601290322580645</v>
      </c>
      <c r="Q78" s="411">
        <v>288</v>
      </c>
    </row>
    <row r="79" spans="1:17" ht="14.4" customHeight="1" x14ac:dyDescent="0.3">
      <c r="A79" s="406" t="s">
        <v>808</v>
      </c>
      <c r="B79" s="407" t="s">
        <v>384</v>
      </c>
      <c r="C79" s="407" t="s">
        <v>809</v>
      </c>
      <c r="D79" s="407" t="s">
        <v>929</v>
      </c>
      <c r="E79" s="407" t="s">
        <v>930</v>
      </c>
      <c r="F79" s="410"/>
      <c r="G79" s="410"/>
      <c r="H79" s="407"/>
      <c r="I79" s="407"/>
      <c r="J79" s="410">
        <v>136</v>
      </c>
      <c r="K79" s="410">
        <v>0</v>
      </c>
      <c r="L79" s="407"/>
      <c r="M79" s="407">
        <v>0</v>
      </c>
      <c r="N79" s="410">
        <v>167</v>
      </c>
      <c r="O79" s="410">
        <v>0</v>
      </c>
      <c r="P79" s="479"/>
      <c r="Q79" s="411">
        <v>0</v>
      </c>
    </row>
    <row r="80" spans="1:17" ht="14.4" customHeight="1" thickBot="1" x14ac:dyDescent="0.35">
      <c r="A80" s="412" t="s">
        <v>933</v>
      </c>
      <c r="B80" s="413" t="s">
        <v>387</v>
      </c>
      <c r="C80" s="413" t="s">
        <v>809</v>
      </c>
      <c r="D80" s="413" t="s">
        <v>878</v>
      </c>
      <c r="E80" s="413" t="s">
        <v>879</v>
      </c>
      <c r="F80" s="416">
        <v>1</v>
      </c>
      <c r="G80" s="416">
        <v>1261</v>
      </c>
      <c r="H80" s="413">
        <v>1</v>
      </c>
      <c r="I80" s="413">
        <v>1261</v>
      </c>
      <c r="J80" s="416"/>
      <c r="K80" s="416"/>
      <c r="L80" s="413"/>
      <c r="M80" s="413"/>
      <c r="N80" s="416"/>
      <c r="O80" s="416"/>
      <c r="P80" s="427"/>
      <c r="Q80" s="417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222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21585998</v>
      </c>
      <c r="C3" s="190">
        <f t="shared" ref="C3:R3" si="0">SUBTOTAL(9,C6:C1048576)</f>
        <v>27</v>
      </c>
      <c r="D3" s="190">
        <f t="shared" si="0"/>
        <v>23281791</v>
      </c>
      <c r="E3" s="190">
        <f t="shared" si="0"/>
        <v>34.447264971625664</v>
      </c>
      <c r="F3" s="190">
        <f t="shared" si="0"/>
        <v>23699077</v>
      </c>
      <c r="G3" s="193">
        <f>IF(B3&lt;&gt;0,F3/B3,"")</f>
        <v>1.0978911885380513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1"/>
      <c r="B5" s="472">
        <v>2014</v>
      </c>
      <c r="C5" s="473"/>
      <c r="D5" s="473">
        <v>2015</v>
      </c>
      <c r="E5" s="473"/>
      <c r="F5" s="473">
        <v>2016</v>
      </c>
      <c r="G5" s="474" t="s">
        <v>2</v>
      </c>
      <c r="H5" s="472">
        <v>2014</v>
      </c>
      <c r="I5" s="473"/>
      <c r="J5" s="473">
        <v>2015</v>
      </c>
      <c r="K5" s="473"/>
      <c r="L5" s="473">
        <v>2016</v>
      </c>
      <c r="M5" s="474" t="s">
        <v>2</v>
      </c>
      <c r="N5" s="472">
        <v>2014</v>
      </c>
      <c r="O5" s="473"/>
      <c r="P5" s="473">
        <v>2015</v>
      </c>
      <c r="Q5" s="473"/>
      <c r="R5" s="473">
        <v>2016</v>
      </c>
      <c r="S5" s="474" t="s">
        <v>2</v>
      </c>
    </row>
    <row r="6" spans="1:19" ht="14.4" customHeight="1" x14ac:dyDescent="0.3">
      <c r="A6" s="424" t="s">
        <v>935</v>
      </c>
      <c r="B6" s="475">
        <v>60157</v>
      </c>
      <c r="C6" s="401">
        <v>1</v>
      </c>
      <c r="D6" s="475">
        <v>90726</v>
      </c>
      <c r="E6" s="401">
        <v>1.5081536645776883</v>
      </c>
      <c r="F6" s="475">
        <v>136442</v>
      </c>
      <c r="G6" s="425">
        <v>2.2680984756553686</v>
      </c>
      <c r="H6" s="475"/>
      <c r="I6" s="401"/>
      <c r="J6" s="475"/>
      <c r="K6" s="401"/>
      <c r="L6" s="475"/>
      <c r="M6" s="425"/>
      <c r="N6" s="475"/>
      <c r="O6" s="401"/>
      <c r="P6" s="475"/>
      <c r="Q6" s="401"/>
      <c r="R6" s="475"/>
      <c r="S6" s="426"/>
    </row>
    <row r="7" spans="1:19" ht="14.4" customHeight="1" x14ac:dyDescent="0.3">
      <c r="A7" s="481" t="s">
        <v>936</v>
      </c>
      <c r="B7" s="478">
        <v>729800</v>
      </c>
      <c r="C7" s="407">
        <v>1</v>
      </c>
      <c r="D7" s="478">
        <v>714093</v>
      </c>
      <c r="E7" s="407">
        <v>0.9784776651137298</v>
      </c>
      <c r="F7" s="478">
        <v>535225</v>
      </c>
      <c r="G7" s="479">
        <v>0.73338585913949028</v>
      </c>
      <c r="H7" s="478"/>
      <c r="I7" s="407"/>
      <c r="J7" s="478"/>
      <c r="K7" s="407"/>
      <c r="L7" s="478"/>
      <c r="M7" s="479"/>
      <c r="N7" s="478"/>
      <c r="O7" s="407"/>
      <c r="P7" s="478"/>
      <c r="Q7" s="407"/>
      <c r="R7" s="478"/>
      <c r="S7" s="480"/>
    </row>
    <row r="8" spans="1:19" ht="14.4" customHeight="1" x14ac:dyDescent="0.3">
      <c r="A8" s="481" t="s">
        <v>937</v>
      </c>
      <c r="B8" s="478">
        <v>1072966</v>
      </c>
      <c r="C8" s="407">
        <v>1</v>
      </c>
      <c r="D8" s="478">
        <v>684481</v>
      </c>
      <c r="E8" s="407">
        <v>0.63793354123057022</v>
      </c>
      <c r="F8" s="478">
        <v>784713</v>
      </c>
      <c r="G8" s="479">
        <v>0.73134936242154924</v>
      </c>
      <c r="H8" s="478"/>
      <c r="I8" s="407"/>
      <c r="J8" s="478"/>
      <c r="K8" s="407"/>
      <c r="L8" s="478"/>
      <c r="M8" s="479"/>
      <c r="N8" s="478"/>
      <c r="O8" s="407"/>
      <c r="P8" s="478"/>
      <c r="Q8" s="407"/>
      <c r="R8" s="478"/>
      <c r="S8" s="480"/>
    </row>
    <row r="9" spans="1:19" ht="14.4" customHeight="1" x14ac:dyDescent="0.3">
      <c r="A9" s="481" t="s">
        <v>938</v>
      </c>
      <c r="B9" s="478">
        <v>6469323</v>
      </c>
      <c r="C9" s="407">
        <v>1</v>
      </c>
      <c r="D9" s="478">
        <v>7177426</v>
      </c>
      <c r="E9" s="407">
        <v>1.1094555025309449</v>
      </c>
      <c r="F9" s="478">
        <v>7138934</v>
      </c>
      <c r="G9" s="479">
        <v>1.1035055754674794</v>
      </c>
      <c r="H9" s="478"/>
      <c r="I9" s="407"/>
      <c r="J9" s="478"/>
      <c r="K9" s="407"/>
      <c r="L9" s="478"/>
      <c r="M9" s="479"/>
      <c r="N9" s="478"/>
      <c r="O9" s="407"/>
      <c r="P9" s="478"/>
      <c r="Q9" s="407"/>
      <c r="R9" s="478"/>
      <c r="S9" s="480"/>
    </row>
    <row r="10" spans="1:19" ht="14.4" customHeight="1" x14ac:dyDescent="0.3">
      <c r="A10" s="481" t="s">
        <v>939</v>
      </c>
      <c r="B10" s="478">
        <v>633822</v>
      </c>
      <c r="C10" s="407">
        <v>1</v>
      </c>
      <c r="D10" s="478">
        <v>628223</v>
      </c>
      <c r="E10" s="407">
        <v>0.99116628958919062</v>
      </c>
      <c r="F10" s="478">
        <v>623309</v>
      </c>
      <c r="G10" s="479">
        <v>0.98341332424560834</v>
      </c>
      <c r="H10" s="478"/>
      <c r="I10" s="407"/>
      <c r="J10" s="478"/>
      <c r="K10" s="407"/>
      <c r="L10" s="478"/>
      <c r="M10" s="479"/>
      <c r="N10" s="478"/>
      <c r="O10" s="407"/>
      <c r="P10" s="478"/>
      <c r="Q10" s="407"/>
      <c r="R10" s="478"/>
      <c r="S10" s="480"/>
    </row>
    <row r="11" spans="1:19" ht="14.4" customHeight="1" x14ac:dyDescent="0.3">
      <c r="A11" s="481" t="s">
        <v>940</v>
      </c>
      <c r="B11" s="478">
        <v>659535</v>
      </c>
      <c r="C11" s="407">
        <v>1</v>
      </c>
      <c r="D11" s="478">
        <v>699527</v>
      </c>
      <c r="E11" s="407">
        <v>1.0606366606775985</v>
      </c>
      <c r="F11" s="478">
        <v>630025</v>
      </c>
      <c r="G11" s="479">
        <v>0.95525635485607285</v>
      </c>
      <c r="H11" s="478"/>
      <c r="I11" s="407"/>
      <c r="J11" s="478"/>
      <c r="K11" s="407"/>
      <c r="L11" s="478"/>
      <c r="M11" s="479"/>
      <c r="N11" s="478"/>
      <c r="O11" s="407"/>
      <c r="P11" s="478"/>
      <c r="Q11" s="407"/>
      <c r="R11" s="478"/>
      <c r="S11" s="480"/>
    </row>
    <row r="12" spans="1:19" ht="14.4" customHeight="1" x14ac:dyDescent="0.3">
      <c r="A12" s="481" t="s">
        <v>941</v>
      </c>
      <c r="B12" s="478">
        <v>196920</v>
      </c>
      <c r="C12" s="407">
        <v>1</v>
      </c>
      <c r="D12" s="478">
        <v>121131</v>
      </c>
      <c r="E12" s="407">
        <v>0.61512797074954295</v>
      </c>
      <c r="F12" s="478">
        <v>283000</v>
      </c>
      <c r="G12" s="479">
        <v>1.4371318301848466</v>
      </c>
      <c r="H12" s="478"/>
      <c r="I12" s="407"/>
      <c r="J12" s="478"/>
      <c r="K12" s="407"/>
      <c r="L12" s="478"/>
      <c r="M12" s="479"/>
      <c r="N12" s="478"/>
      <c r="O12" s="407"/>
      <c r="P12" s="478"/>
      <c r="Q12" s="407"/>
      <c r="R12" s="478"/>
      <c r="S12" s="480"/>
    </row>
    <row r="13" spans="1:19" ht="14.4" customHeight="1" x14ac:dyDescent="0.3">
      <c r="A13" s="481" t="s">
        <v>942</v>
      </c>
      <c r="B13" s="478">
        <v>2815425</v>
      </c>
      <c r="C13" s="407">
        <v>1</v>
      </c>
      <c r="D13" s="478">
        <v>3166548</v>
      </c>
      <c r="E13" s="407">
        <v>1.1247140307413623</v>
      </c>
      <c r="F13" s="478">
        <v>3232441</v>
      </c>
      <c r="G13" s="479">
        <v>1.1481183125105445</v>
      </c>
      <c r="H13" s="478"/>
      <c r="I13" s="407"/>
      <c r="J13" s="478"/>
      <c r="K13" s="407"/>
      <c r="L13" s="478"/>
      <c r="M13" s="479"/>
      <c r="N13" s="478"/>
      <c r="O13" s="407"/>
      <c r="P13" s="478"/>
      <c r="Q13" s="407"/>
      <c r="R13" s="478"/>
      <c r="S13" s="480"/>
    </row>
    <row r="14" spans="1:19" ht="14.4" customHeight="1" x14ac:dyDescent="0.3">
      <c r="A14" s="481" t="s">
        <v>943</v>
      </c>
      <c r="B14" s="478">
        <v>46488</v>
      </c>
      <c r="C14" s="407">
        <v>1</v>
      </c>
      <c r="D14" s="478">
        <v>73887</v>
      </c>
      <c r="E14" s="407">
        <v>1.5893779039752194</v>
      </c>
      <c r="F14" s="478">
        <v>102627</v>
      </c>
      <c r="G14" s="479">
        <v>2.2076019617965925</v>
      </c>
      <c r="H14" s="478"/>
      <c r="I14" s="407"/>
      <c r="J14" s="478"/>
      <c r="K14" s="407"/>
      <c r="L14" s="478"/>
      <c r="M14" s="479"/>
      <c r="N14" s="478"/>
      <c r="O14" s="407"/>
      <c r="P14" s="478"/>
      <c r="Q14" s="407"/>
      <c r="R14" s="478"/>
      <c r="S14" s="480"/>
    </row>
    <row r="15" spans="1:19" ht="14.4" customHeight="1" x14ac:dyDescent="0.3">
      <c r="A15" s="481" t="s">
        <v>944</v>
      </c>
      <c r="B15" s="478">
        <v>894420</v>
      </c>
      <c r="C15" s="407">
        <v>1</v>
      </c>
      <c r="D15" s="478">
        <v>677422</v>
      </c>
      <c r="E15" s="407">
        <v>0.75738690995281854</v>
      </c>
      <c r="F15" s="478">
        <v>865324</v>
      </c>
      <c r="G15" s="479">
        <v>0.96746942152456339</v>
      </c>
      <c r="H15" s="478"/>
      <c r="I15" s="407"/>
      <c r="J15" s="478"/>
      <c r="K15" s="407"/>
      <c r="L15" s="478"/>
      <c r="M15" s="479"/>
      <c r="N15" s="478"/>
      <c r="O15" s="407"/>
      <c r="P15" s="478"/>
      <c r="Q15" s="407"/>
      <c r="R15" s="478"/>
      <c r="S15" s="480"/>
    </row>
    <row r="16" spans="1:19" ht="14.4" customHeight="1" x14ac:dyDescent="0.3">
      <c r="A16" s="481" t="s">
        <v>945</v>
      </c>
      <c r="B16" s="478">
        <v>81603</v>
      </c>
      <c r="C16" s="407">
        <v>1</v>
      </c>
      <c r="D16" s="478">
        <v>413784</v>
      </c>
      <c r="E16" s="407">
        <v>5.0706959302966803</v>
      </c>
      <c r="F16" s="478">
        <v>261016</v>
      </c>
      <c r="G16" s="479">
        <v>3.1986078943176111</v>
      </c>
      <c r="H16" s="478"/>
      <c r="I16" s="407"/>
      <c r="J16" s="478"/>
      <c r="K16" s="407"/>
      <c r="L16" s="478"/>
      <c r="M16" s="479"/>
      <c r="N16" s="478"/>
      <c r="O16" s="407"/>
      <c r="P16" s="478"/>
      <c r="Q16" s="407"/>
      <c r="R16" s="478"/>
      <c r="S16" s="480"/>
    </row>
    <row r="17" spans="1:19" ht="14.4" customHeight="1" x14ac:dyDescent="0.3">
      <c r="A17" s="481" t="s">
        <v>946</v>
      </c>
      <c r="B17" s="478">
        <v>3321178</v>
      </c>
      <c r="C17" s="407">
        <v>1</v>
      </c>
      <c r="D17" s="478">
        <v>4115969</v>
      </c>
      <c r="E17" s="407">
        <v>1.2393099677283181</v>
      </c>
      <c r="F17" s="478">
        <v>4244464</v>
      </c>
      <c r="G17" s="479">
        <v>1.2779995531705919</v>
      </c>
      <c r="H17" s="478"/>
      <c r="I17" s="407"/>
      <c r="J17" s="478"/>
      <c r="K17" s="407"/>
      <c r="L17" s="478"/>
      <c r="M17" s="479"/>
      <c r="N17" s="478"/>
      <c r="O17" s="407"/>
      <c r="P17" s="478"/>
      <c r="Q17" s="407"/>
      <c r="R17" s="478"/>
      <c r="S17" s="480"/>
    </row>
    <row r="18" spans="1:19" ht="14.4" customHeight="1" x14ac:dyDescent="0.3">
      <c r="A18" s="481" t="s">
        <v>947</v>
      </c>
      <c r="B18" s="478">
        <v>734059</v>
      </c>
      <c r="C18" s="407">
        <v>1</v>
      </c>
      <c r="D18" s="478">
        <v>827981</v>
      </c>
      <c r="E18" s="407">
        <v>1.1279488433491041</v>
      </c>
      <c r="F18" s="478">
        <v>909998</v>
      </c>
      <c r="G18" s="479">
        <v>1.2396796442792746</v>
      </c>
      <c r="H18" s="478"/>
      <c r="I18" s="407"/>
      <c r="J18" s="478"/>
      <c r="K18" s="407"/>
      <c r="L18" s="478"/>
      <c r="M18" s="479"/>
      <c r="N18" s="478"/>
      <c r="O18" s="407"/>
      <c r="P18" s="478"/>
      <c r="Q18" s="407"/>
      <c r="R18" s="478"/>
      <c r="S18" s="480"/>
    </row>
    <row r="19" spans="1:19" ht="14.4" customHeight="1" x14ac:dyDescent="0.3">
      <c r="A19" s="481" t="s">
        <v>948</v>
      </c>
      <c r="B19" s="478">
        <v>37204</v>
      </c>
      <c r="C19" s="407">
        <v>1</v>
      </c>
      <c r="D19" s="478">
        <v>50647</v>
      </c>
      <c r="E19" s="407">
        <v>1.3613321148263628</v>
      </c>
      <c r="F19" s="478">
        <v>31928</v>
      </c>
      <c r="G19" s="479">
        <v>0.85818729168906571</v>
      </c>
      <c r="H19" s="478"/>
      <c r="I19" s="407"/>
      <c r="J19" s="478"/>
      <c r="K19" s="407"/>
      <c r="L19" s="478"/>
      <c r="M19" s="479"/>
      <c r="N19" s="478"/>
      <c r="O19" s="407"/>
      <c r="P19" s="478"/>
      <c r="Q19" s="407"/>
      <c r="R19" s="478"/>
      <c r="S19" s="480"/>
    </row>
    <row r="20" spans="1:19" ht="14.4" customHeight="1" x14ac:dyDescent="0.3">
      <c r="A20" s="481" t="s">
        <v>949</v>
      </c>
      <c r="B20" s="478">
        <v>626308</v>
      </c>
      <c r="C20" s="407">
        <v>1</v>
      </c>
      <c r="D20" s="478">
        <v>734153</v>
      </c>
      <c r="E20" s="407">
        <v>1.1721916373413719</v>
      </c>
      <c r="F20" s="478">
        <v>840664</v>
      </c>
      <c r="G20" s="479">
        <v>1.3422533322263168</v>
      </c>
      <c r="H20" s="478"/>
      <c r="I20" s="407"/>
      <c r="J20" s="478"/>
      <c r="K20" s="407"/>
      <c r="L20" s="478"/>
      <c r="M20" s="479"/>
      <c r="N20" s="478"/>
      <c r="O20" s="407"/>
      <c r="P20" s="478"/>
      <c r="Q20" s="407"/>
      <c r="R20" s="478"/>
      <c r="S20" s="480"/>
    </row>
    <row r="21" spans="1:19" ht="14.4" customHeight="1" x14ac:dyDescent="0.3">
      <c r="A21" s="481" t="s">
        <v>950</v>
      </c>
      <c r="B21" s="478">
        <v>23921</v>
      </c>
      <c r="C21" s="407">
        <v>1</v>
      </c>
      <c r="D21" s="478">
        <v>37629</v>
      </c>
      <c r="E21" s="407">
        <v>1.5730529660131265</v>
      </c>
      <c r="F21" s="478">
        <v>89294</v>
      </c>
      <c r="G21" s="479">
        <v>3.7328706993854772</v>
      </c>
      <c r="H21" s="478"/>
      <c r="I21" s="407"/>
      <c r="J21" s="478"/>
      <c r="K21" s="407"/>
      <c r="L21" s="478"/>
      <c r="M21" s="479"/>
      <c r="N21" s="478"/>
      <c r="O21" s="407"/>
      <c r="P21" s="478"/>
      <c r="Q21" s="407"/>
      <c r="R21" s="478"/>
      <c r="S21" s="480"/>
    </row>
    <row r="22" spans="1:19" ht="14.4" customHeight="1" x14ac:dyDescent="0.3">
      <c r="A22" s="481" t="s">
        <v>951</v>
      </c>
      <c r="B22" s="478">
        <v>2827</v>
      </c>
      <c r="C22" s="407">
        <v>1</v>
      </c>
      <c r="D22" s="478">
        <v>10552</v>
      </c>
      <c r="E22" s="407">
        <v>3.7325787053413513</v>
      </c>
      <c r="F22" s="478"/>
      <c r="G22" s="479"/>
      <c r="H22" s="478"/>
      <c r="I22" s="407"/>
      <c r="J22" s="478"/>
      <c r="K22" s="407"/>
      <c r="L22" s="478"/>
      <c r="M22" s="479"/>
      <c r="N22" s="478"/>
      <c r="O22" s="407"/>
      <c r="P22" s="478"/>
      <c r="Q22" s="407"/>
      <c r="R22" s="478"/>
      <c r="S22" s="480"/>
    </row>
    <row r="23" spans="1:19" ht="14.4" customHeight="1" x14ac:dyDescent="0.3">
      <c r="A23" s="481" t="s">
        <v>952</v>
      </c>
      <c r="B23" s="478">
        <v>189690</v>
      </c>
      <c r="C23" s="407">
        <v>1</v>
      </c>
      <c r="D23" s="478">
        <v>296254</v>
      </c>
      <c r="E23" s="407">
        <v>1.5617797459012073</v>
      </c>
      <c r="F23" s="478">
        <v>206013</v>
      </c>
      <c r="G23" s="479">
        <v>1.0860509251937371</v>
      </c>
      <c r="H23" s="478"/>
      <c r="I23" s="407"/>
      <c r="J23" s="478"/>
      <c r="K23" s="407"/>
      <c r="L23" s="478"/>
      <c r="M23" s="479"/>
      <c r="N23" s="478"/>
      <c r="O23" s="407"/>
      <c r="P23" s="478"/>
      <c r="Q23" s="407"/>
      <c r="R23" s="478"/>
      <c r="S23" s="480"/>
    </row>
    <row r="24" spans="1:19" ht="14.4" customHeight="1" x14ac:dyDescent="0.3">
      <c r="A24" s="481" t="s">
        <v>953</v>
      </c>
      <c r="B24" s="478">
        <v>158403</v>
      </c>
      <c r="C24" s="407">
        <v>1</v>
      </c>
      <c r="D24" s="478">
        <v>160552</v>
      </c>
      <c r="E24" s="407">
        <v>1.0135666622475585</v>
      </c>
      <c r="F24" s="478">
        <v>187758</v>
      </c>
      <c r="G24" s="479">
        <v>1.1853184598776538</v>
      </c>
      <c r="H24" s="478"/>
      <c r="I24" s="407"/>
      <c r="J24" s="478"/>
      <c r="K24" s="407"/>
      <c r="L24" s="478"/>
      <c r="M24" s="479"/>
      <c r="N24" s="478"/>
      <c r="O24" s="407"/>
      <c r="P24" s="478"/>
      <c r="Q24" s="407"/>
      <c r="R24" s="478"/>
      <c r="S24" s="480"/>
    </row>
    <row r="25" spans="1:19" ht="14.4" customHeight="1" x14ac:dyDescent="0.3">
      <c r="A25" s="481" t="s">
        <v>954</v>
      </c>
      <c r="B25" s="478"/>
      <c r="C25" s="407"/>
      <c r="D25" s="478"/>
      <c r="E25" s="407"/>
      <c r="F25" s="478">
        <v>1656</v>
      </c>
      <c r="G25" s="479"/>
      <c r="H25" s="478"/>
      <c r="I25" s="407"/>
      <c r="J25" s="478"/>
      <c r="K25" s="407"/>
      <c r="L25" s="478"/>
      <c r="M25" s="479"/>
      <c r="N25" s="478"/>
      <c r="O25" s="407"/>
      <c r="P25" s="478"/>
      <c r="Q25" s="407"/>
      <c r="R25" s="478"/>
      <c r="S25" s="480"/>
    </row>
    <row r="26" spans="1:19" ht="14.4" customHeight="1" x14ac:dyDescent="0.3">
      <c r="A26" s="481" t="s">
        <v>955</v>
      </c>
      <c r="B26" s="478">
        <v>255907</v>
      </c>
      <c r="C26" s="407">
        <v>1</v>
      </c>
      <c r="D26" s="478">
        <v>267156</v>
      </c>
      <c r="E26" s="407">
        <v>1.0439573751401876</v>
      </c>
      <c r="F26" s="478">
        <v>327555</v>
      </c>
      <c r="G26" s="479">
        <v>1.2799767102892847</v>
      </c>
      <c r="H26" s="478"/>
      <c r="I26" s="407"/>
      <c r="J26" s="478"/>
      <c r="K26" s="407"/>
      <c r="L26" s="478"/>
      <c r="M26" s="479"/>
      <c r="N26" s="478"/>
      <c r="O26" s="407"/>
      <c r="P26" s="478"/>
      <c r="Q26" s="407"/>
      <c r="R26" s="478"/>
      <c r="S26" s="480"/>
    </row>
    <row r="27" spans="1:19" ht="14.4" customHeight="1" x14ac:dyDescent="0.3">
      <c r="A27" s="481" t="s">
        <v>956</v>
      </c>
      <c r="B27" s="478">
        <v>4020</v>
      </c>
      <c r="C27" s="407">
        <v>1</v>
      </c>
      <c r="D27" s="478">
        <v>5059</v>
      </c>
      <c r="E27" s="407">
        <v>1.2584577114427862</v>
      </c>
      <c r="F27" s="478"/>
      <c r="G27" s="479"/>
      <c r="H27" s="478"/>
      <c r="I27" s="407"/>
      <c r="J27" s="478"/>
      <c r="K27" s="407"/>
      <c r="L27" s="478"/>
      <c r="M27" s="479"/>
      <c r="N27" s="478"/>
      <c r="O27" s="407"/>
      <c r="P27" s="478"/>
      <c r="Q27" s="407"/>
      <c r="R27" s="478"/>
      <c r="S27" s="480"/>
    </row>
    <row r="28" spans="1:19" ht="14.4" customHeight="1" x14ac:dyDescent="0.3">
      <c r="A28" s="481" t="s">
        <v>957</v>
      </c>
      <c r="B28" s="478">
        <v>77373</v>
      </c>
      <c r="C28" s="407">
        <v>1</v>
      </c>
      <c r="D28" s="478">
        <v>3727</v>
      </c>
      <c r="E28" s="407">
        <v>4.8169258009900094E-2</v>
      </c>
      <c r="F28" s="478"/>
      <c r="G28" s="479"/>
      <c r="H28" s="478"/>
      <c r="I28" s="407"/>
      <c r="J28" s="478"/>
      <c r="K28" s="407"/>
      <c r="L28" s="478"/>
      <c r="M28" s="479"/>
      <c r="N28" s="478"/>
      <c r="O28" s="407"/>
      <c r="P28" s="478"/>
      <c r="Q28" s="407"/>
      <c r="R28" s="478"/>
      <c r="S28" s="480"/>
    </row>
    <row r="29" spans="1:19" ht="14.4" customHeight="1" x14ac:dyDescent="0.3">
      <c r="A29" s="481" t="s">
        <v>958</v>
      </c>
      <c r="B29" s="478">
        <v>55563</v>
      </c>
      <c r="C29" s="407">
        <v>1</v>
      </c>
      <c r="D29" s="478">
        <v>4285</v>
      </c>
      <c r="E29" s="407">
        <v>7.711966596476072E-2</v>
      </c>
      <c r="F29" s="478">
        <v>9276</v>
      </c>
      <c r="G29" s="479">
        <v>0.16694562928567572</v>
      </c>
      <c r="H29" s="478"/>
      <c r="I29" s="407"/>
      <c r="J29" s="478"/>
      <c r="K29" s="407"/>
      <c r="L29" s="478"/>
      <c r="M29" s="479"/>
      <c r="N29" s="478"/>
      <c r="O29" s="407"/>
      <c r="P29" s="478"/>
      <c r="Q29" s="407"/>
      <c r="R29" s="478"/>
      <c r="S29" s="480"/>
    </row>
    <row r="30" spans="1:19" ht="14.4" customHeight="1" x14ac:dyDescent="0.3">
      <c r="A30" s="481" t="s">
        <v>959</v>
      </c>
      <c r="B30" s="478">
        <v>43082</v>
      </c>
      <c r="C30" s="407">
        <v>1</v>
      </c>
      <c r="D30" s="478">
        <v>30700</v>
      </c>
      <c r="E30" s="407">
        <v>0.71259458706652434</v>
      </c>
      <c r="F30" s="478">
        <v>25263</v>
      </c>
      <c r="G30" s="479">
        <v>0.58639338935054086</v>
      </c>
      <c r="H30" s="478"/>
      <c r="I30" s="407"/>
      <c r="J30" s="478"/>
      <c r="K30" s="407"/>
      <c r="L30" s="478"/>
      <c r="M30" s="479"/>
      <c r="N30" s="478"/>
      <c r="O30" s="407"/>
      <c r="P30" s="478"/>
      <c r="Q30" s="407"/>
      <c r="R30" s="478"/>
      <c r="S30" s="480"/>
    </row>
    <row r="31" spans="1:19" ht="14.4" customHeight="1" x14ac:dyDescent="0.3">
      <c r="A31" s="481" t="s">
        <v>960</v>
      </c>
      <c r="B31" s="478">
        <v>524292</v>
      </c>
      <c r="C31" s="407">
        <v>1</v>
      </c>
      <c r="D31" s="478">
        <v>869525</v>
      </c>
      <c r="E31" s="407">
        <v>1.658474666788736</v>
      </c>
      <c r="F31" s="478">
        <v>607480</v>
      </c>
      <c r="G31" s="479">
        <v>1.158667307530918</v>
      </c>
      <c r="H31" s="478"/>
      <c r="I31" s="407"/>
      <c r="J31" s="478"/>
      <c r="K31" s="407"/>
      <c r="L31" s="478"/>
      <c r="M31" s="479"/>
      <c r="N31" s="478"/>
      <c r="O31" s="407"/>
      <c r="P31" s="478"/>
      <c r="Q31" s="407"/>
      <c r="R31" s="478"/>
      <c r="S31" s="480"/>
    </row>
    <row r="32" spans="1:19" ht="14.4" customHeight="1" x14ac:dyDescent="0.3">
      <c r="A32" s="481" t="s">
        <v>961</v>
      </c>
      <c r="B32" s="478">
        <v>118165</v>
      </c>
      <c r="C32" s="407">
        <v>1</v>
      </c>
      <c r="D32" s="478">
        <v>77747</v>
      </c>
      <c r="E32" s="407">
        <v>0.65795286252274365</v>
      </c>
      <c r="F32" s="478">
        <v>135663</v>
      </c>
      <c r="G32" s="479">
        <v>1.1480810730757838</v>
      </c>
      <c r="H32" s="478"/>
      <c r="I32" s="407"/>
      <c r="J32" s="478"/>
      <c r="K32" s="407"/>
      <c r="L32" s="478"/>
      <c r="M32" s="479"/>
      <c r="N32" s="478"/>
      <c r="O32" s="407"/>
      <c r="P32" s="478"/>
      <c r="Q32" s="407"/>
      <c r="R32" s="478"/>
      <c r="S32" s="480"/>
    </row>
    <row r="33" spans="1:19" ht="14.4" customHeight="1" thickBot="1" x14ac:dyDescent="0.35">
      <c r="A33" s="477" t="s">
        <v>962</v>
      </c>
      <c r="B33" s="476">
        <v>1753547</v>
      </c>
      <c r="C33" s="413">
        <v>1</v>
      </c>
      <c r="D33" s="476">
        <v>1342607</v>
      </c>
      <c r="E33" s="413">
        <v>0.76565213250628583</v>
      </c>
      <c r="F33" s="476">
        <v>1489009</v>
      </c>
      <c r="G33" s="427">
        <v>0.84914119781220576</v>
      </c>
      <c r="H33" s="476"/>
      <c r="I33" s="413"/>
      <c r="J33" s="476"/>
      <c r="K33" s="413"/>
      <c r="L33" s="476"/>
      <c r="M33" s="427"/>
      <c r="N33" s="476"/>
      <c r="O33" s="413"/>
      <c r="P33" s="476"/>
      <c r="Q33" s="413"/>
      <c r="R33" s="476"/>
      <c r="S33" s="42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6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1005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222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90849</v>
      </c>
      <c r="G3" s="78">
        <f t="shared" si="0"/>
        <v>21585998</v>
      </c>
      <c r="H3" s="78"/>
      <c r="I3" s="78"/>
      <c r="J3" s="78">
        <f t="shared" si="0"/>
        <v>97967</v>
      </c>
      <c r="K3" s="78">
        <f t="shared" si="0"/>
        <v>23281791</v>
      </c>
      <c r="L3" s="78"/>
      <c r="M3" s="78"/>
      <c r="N3" s="78">
        <f t="shared" si="0"/>
        <v>94968</v>
      </c>
      <c r="O3" s="78">
        <f t="shared" si="0"/>
        <v>23699077</v>
      </c>
      <c r="P3" s="59">
        <f>IF(G3=0,0,O3/G3)</f>
        <v>1.0978911885380513</v>
      </c>
      <c r="Q3" s="79">
        <f>IF(N3=0,0,O3/N3)</f>
        <v>249.54802670373178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9" t="s">
        <v>83</v>
      </c>
      <c r="E4" s="351" t="s">
        <v>56</v>
      </c>
      <c r="F4" s="357">
        <v>2014</v>
      </c>
      <c r="G4" s="358"/>
      <c r="H4" s="80"/>
      <c r="I4" s="80"/>
      <c r="J4" s="357">
        <v>2015</v>
      </c>
      <c r="K4" s="358"/>
      <c r="L4" s="80"/>
      <c r="M4" s="80"/>
      <c r="N4" s="357">
        <v>2016</v>
      </c>
      <c r="O4" s="358"/>
      <c r="P4" s="360" t="s">
        <v>2</v>
      </c>
      <c r="Q4" s="348" t="s">
        <v>84</v>
      </c>
    </row>
    <row r="5" spans="1:17" ht="14.4" customHeight="1" thickBot="1" x14ac:dyDescent="0.35">
      <c r="A5" s="489"/>
      <c r="B5" s="487"/>
      <c r="C5" s="489"/>
      <c r="D5" s="497"/>
      <c r="E5" s="491"/>
      <c r="F5" s="498" t="s">
        <v>58</v>
      </c>
      <c r="G5" s="499" t="s">
        <v>14</v>
      </c>
      <c r="H5" s="500"/>
      <c r="I5" s="500"/>
      <c r="J5" s="498" t="s">
        <v>58</v>
      </c>
      <c r="K5" s="499" t="s">
        <v>14</v>
      </c>
      <c r="L5" s="500"/>
      <c r="M5" s="500"/>
      <c r="N5" s="498" t="s">
        <v>58</v>
      </c>
      <c r="O5" s="499" t="s">
        <v>14</v>
      </c>
      <c r="P5" s="501"/>
      <c r="Q5" s="496"/>
    </row>
    <row r="6" spans="1:17" ht="14.4" customHeight="1" x14ac:dyDescent="0.3">
      <c r="A6" s="400" t="s">
        <v>963</v>
      </c>
      <c r="B6" s="401" t="s">
        <v>808</v>
      </c>
      <c r="C6" s="401" t="s">
        <v>809</v>
      </c>
      <c r="D6" s="401" t="s">
        <v>810</v>
      </c>
      <c r="E6" s="401" t="s">
        <v>811</v>
      </c>
      <c r="F6" s="404"/>
      <c r="G6" s="404"/>
      <c r="H6" s="404"/>
      <c r="I6" s="404"/>
      <c r="J6" s="404"/>
      <c r="K6" s="404"/>
      <c r="L6" s="404"/>
      <c r="M6" s="404"/>
      <c r="N6" s="404">
        <v>2</v>
      </c>
      <c r="O6" s="404">
        <v>4452</v>
      </c>
      <c r="P6" s="425"/>
      <c r="Q6" s="405">
        <v>2226</v>
      </c>
    </row>
    <row r="7" spans="1:17" ht="14.4" customHeight="1" x14ac:dyDescent="0.3">
      <c r="A7" s="406" t="s">
        <v>963</v>
      </c>
      <c r="B7" s="407" t="s">
        <v>808</v>
      </c>
      <c r="C7" s="407" t="s">
        <v>809</v>
      </c>
      <c r="D7" s="407" t="s">
        <v>816</v>
      </c>
      <c r="E7" s="407" t="s">
        <v>817</v>
      </c>
      <c r="F7" s="410">
        <v>22</v>
      </c>
      <c r="G7" s="410">
        <v>1188</v>
      </c>
      <c r="H7" s="410">
        <v>1</v>
      </c>
      <c r="I7" s="410">
        <v>54</v>
      </c>
      <c r="J7" s="410">
        <v>52</v>
      </c>
      <c r="K7" s="410">
        <v>2808</v>
      </c>
      <c r="L7" s="410">
        <v>2.3636363636363638</v>
      </c>
      <c r="M7" s="410">
        <v>54</v>
      </c>
      <c r="N7" s="410">
        <v>54</v>
      </c>
      <c r="O7" s="410">
        <v>3132</v>
      </c>
      <c r="P7" s="479">
        <v>2.6363636363636362</v>
      </c>
      <c r="Q7" s="411">
        <v>58</v>
      </c>
    </row>
    <row r="8" spans="1:17" ht="14.4" customHeight="1" x14ac:dyDescent="0.3">
      <c r="A8" s="406" t="s">
        <v>963</v>
      </c>
      <c r="B8" s="407" t="s">
        <v>808</v>
      </c>
      <c r="C8" s="407" t="s">
        <v>809</v>
      </c>
      <c r="D8" s="407" t="s">
        <v>820</v>
      </c>
      <c r="E8" s="407" t="s">
        <v>821</v>
      </c>
      <c r="F8" s="410"/>
      <c r="G8" s="410"/>
      <c r="H8" s="410"/>
      <c r="I8" s="410"/>
      <c r="J8" s="410"/>
      <c r="K8" s="410"/>
      <c r="L8" s="410"/>
      <c r="M8" s="410"/>
      <c r="N8" s="410">
        <v>1</v>
      </c>
      <c r="O8" s="410">
        <v>189</v>
      </c>
      <c r="P8" s="479"/>
      <c r="Q8" s="411">
        <v>189</v>
      </c>
    </row>
    <row r="9" spans="1:17" ht="14.4" customHeight="1" x14ac:dyDescent="0.3">
      <c r="A9" s="406" t="s">
        <v>963</v>
      </c>
      <c r="B9" s="407" t="s">
        <v>808</v>
      </c>
      <c r="C9" s="407" t="s">
        <v>809</v>
      </c>
      <c r="D9" s="407" t="s">
        <v>824</v>
      </c>
      <c r="E9" s="407" t="s">
        <v>825</v>
      </c>
      <c r="F9" s="410"/>
      <c r="G9" s="410"/>
      <c r="H9" s="410"/>
      <c r="I9" s="410"/>
      <c r="J9" s="410"/>
      <c r="K9" s="410"/>
      <c r="L9" s="410"/>
      <c r="M9" s="410"/>
      <c r="N9" s="410">
        <v>2</v>
      </c>
      <c r="O9" s="410">
        <v>814</v>
      </c>
      <c r="P9" s="479"/>
      <c r="Q9" s="411">
        <v>407</v>
      </c>
    </row>
    <row r="10" spans="1:17" ht="14.4" customHeight="1" x14ac:dyDescent="0.3">
      <c r="A10" s="406" t="s">
        <v>963</v>
      </c>
      <c r="B10" s="407" t="s">
        <v>808</v>
      </c>
      <c r="C10" s="407" t="s">
        <v>809</v>
      </c>
      <c r="D10" s="407" t="s">
        <v>826</v>
      </c>
      <c r="E10" s="407" t="s">
        <v>827</v>
      </c>
      <c r="F10" s="410">
        <v>2</v>
      </c>
      <c r="G10" s="410">
        <v>342</v>
      </c>
      <c r="H10" s="410">
        <v>1</v>
      </c>
      <c r="I10" s="410">
        <v>171</v>
      </c>
      <c r="J10" s="410">
        <v>15</v>
      </c>
      <c r="K10" s="410">
        <v>2580</v>
      </c>
      <c r="L10" s="410">
        <v>7.5438596491228074</v>
      </c>
      <c r="M10" s="410">
        <v>172</v>
      </c>
      <c r="N10" s="410">
        <v>13</v>
      </c>
      <c r="O10" s="410">
        <v>2327</v>
      </c>
      <c r="P10" s="479">
        <v>6.8040935672514617</v>
      </c>
      <c r="Q10" s="411">
        <v>179</v>
      </c>
    </row>
    <row r="11" spans="1:17" ht="14.4" customHeight="1" x14ac:dyDescent="0.3">
      <c r="A11" s="406" t="s">
        <v>963</v>
      </c>
      <c r="B11" s="407" t="s">
        <v>808</v>
      </c>
      <c r="C11" s="407" t="s">
        <v>809</v>
      </c>
      <c r="D11" s="407" t="s">
        <v>830</v>
      </c>
      <c r="E11" s="407" t="s">
        <v>831</v>
      </c>
      <c r="F11" s="410">
        <v>7</v>
      </c>
      <c r="G11" s="410">
        <v>2236</v>
      </c>
      <c r="H11" s="410">
        <v>1</v>
      </c>
      <c r="I11" s="410">
        <v>319.42857142857144</v>
      </c>
      <c r="J11" s="410">
        <v>23</v>
      </c>
      <c r="K11" s="410">
        <v>7406</v>
      </c>
      <c r="L11" s="410">
        <v>3.3121645796064403</v>
      </c>
      <c r="M11" s="410">
        <v>322</v>
      </c>
      <c r="N11" s="410">
        <v>35</v>
      </c>
      <c r="O11" s="410">
        <v>11725</v>
      </c>
      <c r="P11" s="479">
        <v>5.2437388193202148</v>
      </c>
      <c r="Q11" s="411">
        <v>335</v>
      </c>
    </row>
    <row r="12" spans="1:17" ht="14.4" customHeight="1" x14ac:dyDescent="0.3">
      <c r="A12" s="406" t="s">
        <v>963</v>
      </c>
      <c r="B12" s="407" t="s">
        <v>808</v>
      </c>
      <c r="C12" s="407" t="s">
        <v>809</v>
      </c>
      <c r="D12" s="407" t="s">
        <v>834</v>
      </c>
      <c r="E12" s="407" t="s">
        <v>835</v>
      </c>
      <c r="F12" s="410">
        <v>7</v>
      </c>
      <c r="G12" s="410">
        <v>2380</v>
      </c>
      <c r="H12" s="410">
        <v>1</v>
      </c>
      <c r="I12" s="410">
        <v>340</v>
      </c>
      <c r="J12" s="410">
        <v>27</v>
      </c>
      <c r="K12" s="410">
        <v>9207</v>
      </c>
      <c r="L12" s="410">
        <v>3.8684873949579832</v>
      </c>
      <c r="M12" s="410">
        <v>341</v>
      </c>
      <c r="N12" s="410">
        <v>53</v>
      </c>
      <c r="O12" s="410">
        <v>18497</v>
      </c>
      <c r="P12" s="479">
        <v>7.7718487394957982</v>
      </c>
      <c r="Q12" s="411">
        <v>349</v>
      </c>
    </row>
    <row r="13" spans="1:17" ht="14.4" customHeight="1" x14ac:dyDescent="0.3">
      <c r="A13" s="406" t="s">
        <v>963</v>
      </c>
      <c r="B13" s="407" t="s">
        <v>808</v>
      </c>
      <c r="C13" s="407" t="s">
        <v>809</v>
      </c>
      <c r="D13" s="407" t="s">
        <v>842</v>
      </c>
      <c r="E13" s="407" t="s">
        <v>843</v>
      </c>
      <c r="F13" s="410"/>
      <c r="G13" s="410"/>
      <c r="H13" s="410"/>
      <c r="I13" s="410"/>
      <c r="J13" s="410"/>
      <c r="K13" s="410"/>
      <c r="L13" s="410"/>
      <c r="M13" s="410"/>
      <c r="N13" s="410">
        <v>1</v>
      </c>
      <c r="O13" s="410">
        <v>117</v>
      </c>
      <c r="P13" s="479"/>
      <c r="Q13" s="411">
        <v>117</v>
      </c>
    </row>
    <row r="14" spans="1:17" ht="14.4" customHeight="1" x14ac:dyDescent="0.3">
      <c r="A14" s="406" t="s">
        <v>963</v>
      </c>
      <c r="B14" s="407" t="s">
        <v>808</v>
      </c>
      <c r="C14" s="407" t="s">
        <v>809</v>
      </c>
      <c r="D14" s="407" t="s">
        <v>844</v>
      </c>
      <c r="E14" s="407" t="s">
        <v>845</v>
      </c>
      <c r="F14" s="410"/>
      <c r="G14" s="410"/>
      <c r="H14" s="410"/>
      <c r="I14" s="410"/>
      <c r="J14" s="410"/>
      <c r="K14" s="410"/>
      <c r="L14" s="410"/>
      <c r="M14" s="410"/>
      <c r="N14" s="410">
        <v>1</v>
      </c>
      <c r="O14" s="410">
        <v>49</v>
      </c>
      <c r="P14" s="479"/>
      <c r="Q14" s="411">
        <v>49</v>
      </c>
    </row>
    <row r="15" spans="1:17" ht="14.4" customHeight="1" x14ac:dyDescent="0.3">
      <c r="A15" s="406" t="s">
        <v>963</v>
      </c>
      <c r="B15" s="407" t="s">
        <v>808</v>
      </c>
      <c r="C15" s="407" t="s">
        <v>809</v>
      </c>
      <c r="D15" s="407" t="s">
        <v>846</v>
      </c>
      <c r="E15" s="407" t="s">
        <v>847</v>
      </c>
      <c r="F15" s="410">
        <v>6</v>
      </c>
      <c r="G15" s="410">
        <v>2222</v>
      </c>
      <c r="H15" s="410">
        <v>1</v>
      </c>
      <c r="I15" s="410">
        <v>370.33333333333331</v>
      </c>
      <c r="J15" s="410">
        <v>5</v>
      </c>
      <c r="K15" s="410">
        <v>1880</v>
      </c>
      <c r="L15" s="410">
        <v>0.8460846084608461</v>
      </c>
      <c r="M15" s="410">
        <v>376</v>
      </c>
      <c r="N15" s="410">
        <v>8</v>
      </c>
      <c r="O15" s="410">
        <v>3096</v>
      </c>
      <c r="P15" s="479">
        <v>1.3933393339333933</v>
      </c>
      <c r="Q15" s="411">
        <v>387</v>
      </c>
    </row>
    <row r="16" spans="1:17" ht="14.4" customHeight="1" x14ac:dyDescent="0.3">
      <c r="A16" s="406" t="s">
        <v>963</v>
      </c>
      <c r="B16" s="407" t="s">
        <v>808</v>
      </c>
      <c r="C16" s="407" t="s">
        <v>809</v>
      </c>
      <c r="D16" s="407" t="s">
        <v>848</v>
      </c>
      <c r="E16" s="407" t="s">
        <v>849</v>
      </c>
      <c r="F16" s="410">
        <v>2</v>
      </c>
      <c r="G16" s="410">
        <v>74</v>
      </c>
      <c r="H16" s="410">
        <v>1</v>
      </c>
      <c r="I16" s="410">
        <v>37</v>
      </c>
      <c r="J16" s="410"/>
      <c r="K16" s="410"/>
      <c r="L16" s="410"/>
      <c r="M16" s="410"/>
      <c r="N16" s="410"/>
      <c r="O16" s="410"/>
      <c r="P16" s="479"/>
      <c r="Q16" s="411"/>
    </row>
    <row r="17" spans="1:17" ht="14.4" customHeight="1" x14ac:dyDescent="0.3">
      <c r="A17" s="406" t="s">
        <v>963</v>
      </c>
      <c r="B17" s="407" t="s">
        <v>808</v>
      </c>
      <c r="C17" s="407" t="s">
        <v>809</v>
      </c>
      <c r="D17" s="407" t="s">
        <v>854</v>
      </c>
      <c r="E17" s="407" t="s">
        <v>855</v>
      </c>
      <c r="F17" s="410">
        <v>10</v>
      </c>
      <c r="G17" s="410">
        <v>6680</v>
      </c>
      <c r="H17" s="410">
        <v>1</v>
      </c>
      <c r="I17" s="410">
        <v>668</v>
      </c>
      <c r="J17" s="410">
        <v>7</v>
      </c>
      <c r="K17" s="410">
        <v>4732</v>
      </c>
      <c r="L17" s="410">
        <v>0.70838323353293409</v>
      </c>
      <c r="M17" s="410">
        <v>676</v>
      </c>
      <c r="N17" s="410">
        <v>9</v>
      </c>
      <c r="O17" s="410">
        <v>6336</v>
      </c>
      <c r="P17" s="479">
        <v>0.94850299401197602</v>
      </c>
      <c r="Q17" s="411">
        <v>704</v>
      </c>
    </row>
    <row r="18" spans="1:17" ht="14.4" customHeight="1" x14ac:dyDescent="0.3">
      <c r="A18" s="406" t="s">
        <v>963</v>
      </c>
      <c r="B18" s="407" t="s">
        <v>808</v>
      </c>
      <c r="C18" s="407" t="s">
        <v>809</v>
      </c>
      <c r="D18" s="407" t="s">
        <v>856</v>
      </c>
      <c r="E18" s="407" t="s">
        <v>857</v>
      </c>
      <c r="F18" s="410">
        <v>1</v>
      </c>
      <c r="G18" s="410">
        <v>136</v>
      </c>
      <c r="H18" s="410">
        <v>1</v>
      </c>
      <c r="I18" s="410">
        <v>136</v>
      </c>
      <c r="J18" s="410"/>
      <c r="K18" s="410"/>
      <c r="L18" s="410"/>
      <c r="M18" s="410"/>
      <c r="N18" s="410">
        <v>2</v>
      </c>
      <c r="O18" s="410">
        <v>294</v>
      </c>
      <c r="P18" s="479">
        <v>2.1617647058823528</v>
      </c>
      <c r="Q18" s="411">
        <v>147</v>
      </c>
    </row>
    <row r="19" spans="1:17" ht="14.4" customHeight="1" x14ac:dyDescent="0.3">
      <c r="A19" s="406" t="s">
        <v>963</v>
      </c>
      <c r="B19" s="407" t="s">
        <v>808</v>
      </c>
      <c r="C19" s="407" t="s">
        <v>809</v>
      </c>
      <c r="D19" s="407" t="s">
        <v>858</v>
      </c>
      <c r="E19" s="407" t="s">
        <v>859</v>
      </c>
      <c r="F19" s="410">
        <v>1</v>
      </c>
      <c r="G19" s="410">
        <v>284</v>
      </c>
      <c r="H19" s="410">
        <v>1</v>
      </c>
      <c r="I19" s="410">
        <v>284</v>
      </c>
      <c r="J19" s="410">
        <v>15</v>
      </c>
      <c r="K19" s="410">
        <v>4275</v>
      </c>
      <c r="L19" s="410">
        <v>15.05281690140845</v>
      </c>
      <c r="M19" s="410">
        <v>285</v>
      </c>
      <c r="N19" s="410">
        <v>21</v>
      </c>
      <c r="O19" s="410">
        <v>6384</v>
      </c>
      <c r="P19" s="479">
        <v>22.47887323943662</v>
      </c>
      <c r="Q19" s="411">
        <v>304</v>
      </c>
    </row>
    <row r="20" spans="1:17" ht="14.4" customHeight="1" x14ac:dyDescent="0.3">
      <c r="A20" s="406" t="s">
        <v>963</v>
      </c>
      <c r="B20" s="407" t="s">
        <v>808</v>
      </c>
      <c r="C20" s="407" t="s">
        <v>809</v>
      </c>
      <c r="D20" s="407" t="s">
        <v>860</v>
      </c>
      <c r="E20" s="407" t="s">
        <v>861</v>
      </c>
      <c r="F20" s="410">
        <v>1</v>
      </c>
      <c r="G20" s="410">
        <v>3485</v>
      </c>
      <c r="H20" s="410">
        <v>1</v>
      </c>
      <c r="I20" s="410">
        <v>3485</v>
      </c>
      <c r="J20" s="410"/>
      <c r="K20" s="410"/>
      <c r="L20" s="410"/>
      <c r="M20" s="410"/>
      <c r="N20" s="410">
        <v>2</v>
      </c>
      <c r="O20" s="410">
        <v>7414</v>
      </c>
      <c r="P20" s="479">
        <v>2.1274031563845051</v>
      </c>
      <c r="Q20" s="411">
        <v>3707</v>
      </c>
    </row>
    <row r="21" spans="1:17" ht="14.4" customHeight="1" x14ac:dyDescent="0.3">
      <c r="A21" s="406" t="s">
        <v>963</v>
      </c>
      <c r="B21" s="407" t="s">
        <v>808</v>
      </c>
      <c r="C21" s="407" t="s">
        <v>809</v>
      </c>
      <c r="D21" s="407" t="s">
        <v>862</v>
      </c>
      <c r="E21" s="407" t="s">
        <v>863</v>
      </c>
      <c r="F21" s="410">
        <v>21</v>
      </c>
      <c r="G21" s="410">
        <v>9620</v>
      </c>
      <c r="H21" s="410">
        <v>1</v>
      </c>
      <c r="I21" s="410">
        <v>458.09523809523807</v>
      </c>
      <c r="J21" s="410">
        <v>30</v>
      </c>
      <c r="K21" s="410">
        <v>13860</v>
      </c>
      <c r="L21" s="410">
        <v>1.4407484407484408</v>
      </c>
      <c r="M21" s="410">
        <v>462</v>
      </c>
      <c r="N21" s="410">
        <v>39</v>
      </c>
      <c r="O21" s="410">
        <v>19266</v>
      </c>
      <c r="P21" s="479">
        <v>2.0027027027027029</v>
      </c>
      <c r="Q21" s="411">
        <v>494</v>
      </c>
    </row>
    <row r="22" spans="1:17" ht="14.4" customHeight="1" x14ac:dyDescent="0.3">
      <c r="A22" s="406" t="s">
        <v>963</v>
      </c>
      <c r="B22" s="407" t="s">
        <v>808</v>
      </c>
      <c r="C22" s="407" t="s">
        <v>809</v>
      </c>
      <c r="D22" s="407" t="s">
        <v>866</v>
      </c>
      <c r="E22" s="407" t="s">
        <v>867</v>
      </c>
      <c r="F22" s="410">
        <v>20</v>
      </c>
      <c r="G22" s="410">
        <v>7032</v>
      </c>
      <c r="H22" s="410">
        <v>1</v>
      </c>
      <c r="I22" s="410">
        <v>351.6</v>
      </c>
      <c r="J22" s="410">
        <v>42</v>
      </c>
      <c r="K22" s="410">
        <v>14952</v>
      </c>
      <c r="L22" s="410">
        <v>2.1262798634812285</v>
      </c>
      <c r="M22" s="410">
        <v>356</v>
      </c>
      <c r="N22" s="410">
        <v>27</v>
      </c>
      <c r="O22" s="410">
        <v>9990</v>
      </c>
      <c r="P22" s="479">
        <v>1.4206484641638226</v>
      </c>
      <c r="Q22" s="411">
        <v>370</v>
      </c>
    </row>
    <row r="23" spans="1:17" ht="14.4" customHeight="1" x14ac:dyDescent="0.3">
      <c r="A23" s="406" t="s">
        <v>963</v>
      </c>
      <c r="B23" s="407" t="s">
        <v>808</v>
      </c>
      <c r="C23" s="407" t="s">
        <v>809</v>
      </c>
      <c r="D23" s="407" t="s">
        <v>872</v>
      </c>
      <c r="E23" s="407" t="s">
        <v>873</v>
      </c>
      <c r="F23" s="410">
        <v>14</v>
      </c>
      <c r="G23" s="410">
        <v>1449</v>
      </c>
      <c r="H23" s="410">
        <v>1</v>
      </c>
      <c r="I23" s="410">
        <v>103.5</v>
      </c>
      <c r="J23" s="410">
        <v>5</v>
      </c>
      <c r="K23" s="410">
        <v>525</v>
      </c>
      <c r="L23" s="410">
        <v>0.36231884057971014</v>
      </c>
      <c r="M23" s="410">
        <v>105</v>
      </c>
      <c r="N23" s="410">
        <v>1</v>
      </c>
      <c r="O23" s="410">
        <v>111</v>
      </c>
      <c r="P23" s="479">
        <v>7.6604554865424432E-2</v>
      </c>
      <c r="Q23" s="411">
        <v>111</v>
      </c>
    </row>
    <row r="24" spans="1:17" ht="14.4" customHeight="1" x14ac:dyDescent="0.3">
      <c r="A24" s="406" t="s">
        <v>963</v>
      </c>
      <c r="B24" s="407" t="s">
        <v>808</v>
      </c>
      <c r="C24" s="407" t="s">
        <v>809</v>
      </c>
      <c r="D24" s="407" t="s">
        <v>874</v>
      </c>
      <c r="E24" s="407" t="s">
        <v>875</v>
      </c>
      <c r="F24" s="410"/>
      <c r="G24" s="410"/>
      <c r="H24" s="410"/>
      <c r="I24" s="410"/>
      <c r="J24" s="410"/>
      <c r="K24" s="410"/>
      <c r="L24" s="410"/>
      <c r="M24" s="410"/>
      <c r="N24" s="410">
        <v>1</v>
      </c>
      <c r="O24" s="410">
        <v>125</v>
      </c>
      <c r="P24" s="479"/>
      <c r="Q24" s="411">
        <v>125</v>
      </c>
    </row>
    <row r="25" spans="1:17" ht="14.4" customHeight="1" x14ac:dyDescent="0.3">
      <c r="A25" s="406" t="s">
        <v>963</v>
      </c>
      <c r="B25" s="407" t="s">
        <v>808</v>
      </c>
      <c r="C25" s="407" t="s">
        <v>809</v>
      </c>
      <c r="D25" s="407" t="s">
        <v>876</v>
      </c>
      <c r="E25" s="407" t="s">
        <v>877</v>
      </c>
      <c r="F25" s="410">
        <v>3</v>
      </c>
      <c r="G25" s="410">
        <v>1379</v>
      </c>
      <c r="H25" s="410">
        <v>1</v>
      </c>
      <c r="I25" s="410">
        <v>459.66666666666669</v>
      </c>
      <c r="J25" s="410">
        <v>2</v>
      </c>
      <c r="K25" s="410">
        <v>926</v>
      </c>
      <c r="L25" s="410">
        <v>0.6715010877447426</v>
      </c>
      <c r="M25" s="410">
        <v>463</v>
      </c>
      <c r="N25" s="410">
        <v>1</v>
      </c>
      <c r="O25" s="410">
        <v>495</v>
      </c>
      <c r="P25" s="479">
        <v>0.35895576504713561</v>
      </c>
      <c r="Q25" s="411">
        <v>495</v>
      </c>
    </row>
    <row r="26" spans="1:17" ht="14.4" customHeight="1" x14ac:dyDescent="0.3">
      <c r="A26" s="406" t="s">
        <v>963</v>
      </c>
      <c r="B26" s="407" t="s">
        <v>808</v>
      </c>
      <c r="C26" s="407" t="s">
        <v>809</v>
      </c>
      <c r="D26" s="407" t="s">
        <v>880</v>
      </c>
      <c r="E26" s="407" t="s">
        <v>881</v>
      </c>
      <c r="F26" s="410">
        <v>20</v>
      </c>
      <c r="G26" s="410">
        <v>8640</v>
      </c>
      <c r="H26" s="410">
        <v>1</v>
      </c>
      <c r="I26" s="410">
        <v>432</v>
      </c>
      <c r="J26" s="410">
        <v>28</v>
      </c>
      <c r="K26" s="410">
        <v>12236</v>
      </c>
      <c r="L26" s="410">
        <v>1.4162037037037036</v>
      </c>
      <c r="M26" s="410">
        <v>437</v>
      </c>
      <c r="N26" s="410">
        <v>21</v>
      </c>
      <c r="O26" s="410">
        <v>9576</v>
      </c>
      <c r="P26" s="479">
        <v>1.1083333333333334</v>
      </c>
      <c r="Q26" s="411">
        <v>456</v>
      </c>
    </row>
    <row r="27" spans="1:17" ht="14.4" customHeight="1" x14ac:dyDescent="0.3">
      <c r="A27" s="406" t="s">
        <v>963</v>
      </c>
      <c r="B27" s="407" t="s">
        <v>808</v>
      </c>
      <c r="C27" s="407" t="s">
        <v>809</v>
      </c>
      <c r="D27" s="407" t="s">
        <v>882</v>
      </c>
      <c r="E27" s="407" t="s">
        <v>883</v>
      </c>
      <c r="F27" s="410">
        <v>42</v>
      </c>
      <c r="G27" s="410">
        <v>2244</v>
      </c>
      <c r="H27" s="410">
        <v>1</v>
      </c>
      <c r="I27" s="410">
        <v>53.428571428571431</v>
      </c>
      <c r="J27" s="410">
        <v>64</v>
      </c>
      <c r="K27" s="410">
        <v>3456</v>
      </c>
      <c r="L27" s="410">
        <v>1.5401069518716577</v>
      </c>
      <c r="M27" s="410">
        <v>54</v>
      </c>
      <c r="N27" s="410">
        <v>118</v>
      </c>
      <c r="O27" s="410">
        <v>6844</v>
      </c>
      <c r="P27" s="479">
        <v>3.0499108734402851</v>
      </c>
      <c r="Q27" s="411">
        <v>58</v>
      </c>
    </row>
    <row r="28" spans="1:17" ht="14.4" customHeight="1" x14ac:dyDescent="0.3">
      <c r="A28" s="406" t="s">
        <v>963</v>
      </c>
      <c r="B28" s="407" t="s">
        <v>808</v>
      </c>
      <c r="C28" s="407" t="s">
        <v>809</v>
      </c>
      <c r="D28" s="407" t="s">
        <v>886</v>
      </c>
      <c r="E28" s="407" t="s">
        <v>887</v>
      </c>
      <c r="F28" s="410">
        <v>29</v>
      </c>
      <c r="G28" s="410">
        <v>4872</v>
      </c>
      <c r="H28" s="410">
        <v>1</v>
      </c>
      <c r="I28" s="410">
        <v>168</v>
      </c>
      <c r="J28" s="410">
        <v>36</v>
      </c>
      <c r="K28" s="410">
        <v>6084</v>
      </c>
      <c r="L28" s="410">
        <v>1.2487684729064039</v>
      </c>
      <c r="M28" s="410">
        <v>169</v>
      </c>
      <c r="N28" s="410">
        <v>105</v>
      </c>
      <c r="O28" s="410">
        <v>18375</v>
      </c>
      <c r="P28" s="479">
        <v>3.771551724137931</v>
      </c>
      <c r="Q28" s="411">
        <v>175</v>
      </c>
    </row>
    <row r="29" spans="1:17" ht="14.4" customHeight="1" x14ac:dyDescent="0.3">
      <c r="A29" s="406" t="s">
        <v>963</v>
      </c>
      <c r="B29" s="407" t="s">
        <v>808</v>
      </c>
      <c r="C29" s="407" t="s">
        <v>809</v>
      </c>
      <c r="D29" s="407" t="s">
        <v>888</v>
      </c>
      <c r="E29" s="407" t="s">
        <v>889</v>
      </c>
      <c r="F29" s="410">
        <v>24</v>
      </c>
      <c r="G29" s="410">
        <v>1905</v>
      </c>
      <c r="H29" s="410">
        <v>1</v>
      </c>
      <c r="I29" s="410">
        <v>79.375</v>
      </c>
      <c r="J29" s="410">
        <v>20</v>
      </c>
      <c r="K29" s="410">
        <v>1620</v>
      </c>
      <c r="L29" s="410">
        <v>0.85039370078740162</v>
      </c>
      <c r="M29" s="410">
        <v>81</v>
      </c>
      <c r="N29" s="410">
        <v>23</v>
      </c>
      <c r="O29" s="410">
        <v>1955</v>
      </c>
      <c r="P29" s="479">
        <v>1.026246719160105</v>
      </c>
      <c r="Q29" s="411">
        <v>85</v>
      </c>
    </row>
    <row r="30" spans="1:17" ht="14.4" customHeight="1" x14ac:dyDescent="0.3">
      <c r="A30" s="406" t="s">
        <v>963</v>
      </c>
      <c r="B30" s="407" t="s">
        <v>808</v>
      </c>
      <c r="C30" s="407" t="s">
        <v>809</v>
      </c>
      <c r="D30" s="407" t="s">
        <v>890</v>
      </c>
      <c r="E30" s="407" t="s">
        <v>891</v>
      </c>
      <c r="F30" s="410">
        <v>1</v>
      </c>
      <c r="G30" s="410">
        <v>162</v>
      </c>
      <c r="H30" s="410">
        <v>1</v>
      </c>
      <c r="I30" s="410">
        <v>162</v>
      </c>
      <c r="J30" s="410"/>
      <c r="K30" s="410"/>
      <c r="L30" s="410"/>
      <c r="M30" s="410"/>
      <c r="N30" s="410"/>
      <c r="O30" s="410"/>
      <c r="P30" s="479"/>
      <c r="Q30" s="411"/>
    </row>
    <row r="31" spans="1:17" ht="14.4" customHeight="1" x14ac:dyDescent="0.3">
      <c r="A31" s="406" t="s">
        <v>963</v>
      </c>
      <c r="B31" s="407" t="s">
        <v>808</v>
      </c>
      <c r="C31" s="407" t="s">
        <v>809</v>
      </c>
      <c r="D31" s="407" t="s">
        <v>892</v>
      </c>
      <c r="E31" s="407" t="s">
        <v>893</v>
      </c>
      <c r="F31" s="410">
        <v>2</v>
      </c>
      <c r="G31" s="410">
        <v>54</v>
      </c>
      <c r="H31" s="410">
        <v>1</v>
      </c>
      <c r="I31" s="410">
        <v>27</v>
      </c>
      <c r="J31" s="410"/>
      <c r="K31" s="410"/>
      <c r="L31" s="410"/>
      <c r="M31" s="410"/>
      <c r="N31" s="410"/>
      <c r="O31" s="410"/>
      <c r="P31" s="479"/>
      <c r="Q31" s="411"/>
    </row>
    <row r="32" spans="1:17" ht="14.4" customHeight="1" x14ac:dyDescent="0.3">
      <c r="A32" s="406" t="s">
        <v>963</v>
      </c>
      <c r="B32" s="407" t="s">
        <v>808</v>
      </c>
      <c r="C32" s="407" t="s">
        <v>809</v>
      </c>
      <c r="D32" s="407" t="s">
        <v>896</v>
      </c>
      <c r="E32" s="407" t="s">
        <v>897</v>
      </c>
      <c r="F32" s="410"/>
      <c r="G32" s="410"/>
      <c r="H32" s="410"/>
      <c r="I32" s="410"/>
      <c r="J32" s="410">
        <v>1</v>
      </c>
      <c r="K32" s="410">
        <v>170</v>
      </c>
      <c r="L32" s="410"/>
      <c r="M32" s="410">
        <v>170</v>
      </c>
      <c r="N32" s="410">
        <v>1</v>
      </c>
      <c r="O32" s="410">
        <v>176</v>
      </c>
      <c r="P32" s="479"/>
      <c r="Q32" s="411">
        <v>176</v>
      </c>
    </row>
    <row r="33" spans="1:17" ht="14.4" customHeight="1" x14ac:dyDescent="0.3">
      <c r="A33" s="406" t="s">
        <v>963</v>
      </c>
      <c r="B33" s="407" t="s">
        <v>808</v>
      </c>
      <c r="C33" s="407" t="s">
        <v>809</v>
      </c>
      <c r="D33" s="407" t="s">
        <v>900</v>
      </c>
      <c r="E33" s="407" t="s">
        <v>901</v>
      </c>
      <c r="F33" s="410">
        <v>7</v>
      </c>
      <c r="G33" s="410">
        <v>1707</v>
      </c>
      <c r="H33" s="410">
        <v>1</v>
      </c>
      <c r="I33" s="410">
        <v>243.85714285714286</v>
      </c>
      <c r="J33" s="410">
        <v>7</v>
      </c>
      <c r="K33" s="410">
        <v>1729</v>
      </c>
      <c r="L33" s="410">
        <v>1.0128881077914469</v>
      </c>
      <c r="M33" s="410">
        <v>247</v>
      </c>
      <c r="N33" s="410">
        <v>8</v>
      </c>
      <c r="O33" s="410">
        <v>2104</v>
      </c>
      <c r="P33" s="479">
        <v>1.2325717633274751</v>
      </c>
      <c r="Q33" s="411">
        <v>263</v>
      </c>
    </row>
    <row r="34" spans="1:17" ht="14.4" customHeight="1" x14ac:dyDescent="0.3">
      <c r="A34" s="406" t="s">
        <v>963</v>
      </c>
      <c r="B34" s="407" t="s">
        <v>808</v>
      </c>
      <c r="C34" s="407" t="s">
        <v>809</v>
      </c>
      <c r="D34" s="407" t="s">
        <v>906</v>
      </c>
      <c r="E34" s="407" t="s">
        <v>907</v>
      </c>
      <c r="F34" s="410">
        <v>1</v>
      </c>
      <c r="G34" s="410">
        <v>414</v>
      </c>
      <c r="H34" s="410">
        <v>1</v>
      </c>
      <c r="I34" s="410">
        <v>414</v>
      </c>
      <c r="J34" s="410">
        <v>1</v>
      </c>
      <c r="K34" s="410">
        <v>418</v>
      </c>
      <c r="L34" s="410">
        <v>1.0096618357487923</v>
      </c>
      <c r="M34" s="410">
        <v>418</v>
      </c>
      <c r="N34" s="410">
        <v>3</v>
      </c>
      <c r="O34" s="410">
        <v>1269</v>
      </c>
      <c r="P34" s="479">
        <v>3.0652173913043477</v>
      </c>
      <c r="Q34" s="411">
        <v>423</v>
      </c>
    </row>
    <row r="35" spans="1:17" ht="14.4" customHeight="1" x14ac:dyDescent="0.3">
      <c r="A35" s="406" t="s">
        <v>963</v>
      </c>
      <c r="B35" s="407" t="s">
        <v>808</v>
      </c>
      <c r="C35" s="407" t="s">
        <v>809</v>
      </c>
      <c r="D35" s="407" t="s">
        <v>908</v>
      </c>
      <c r="E35" s="407" t="s">
        <v>909</v>
      </c>
      <c r="F35" s="410"/>
      <c r="G35" s="410"/>
      <c r="H35" s="410"/>
      <c r="I35" s="410"/>
      <c r="J35" s="410">
        <v>1</v>
      </c>
      <c r="K35" s="410">
        <v>812</v>
      </c>
      <c r="L35" s="410"/>
      <c r="M35" s="410">
        <v>812</v>
      </c>
      <c r="N35" s="410"/>
      <c r="O35" s="410"/>
      <c r="P35" s="479"/>
      <c r="Q35" s="411"/>
    </row>
    <row r="36" spans="1:17" ht="14.4" customHeight="1" x14ac:dyDescent="0.3">
      <c r="A36" s="406" t="s">
        <v>963</v>
      </c>
      <c r="B36" s="407" t="s">
        <v>808</v>
      </c>
      <c r="C36" s="407" t="s">
        <v>809</v>
      </c>
      <c r="D36" s="407" t="s">
        <v>917</v>
      </c>
      <c r="E36" s="407" t="s">
        <v>918</v>
      </c>
      <c r="F36" s="410">
        <v>1</v>
      </c>
      <c r="G36" s="410">
        <v>1042</v>
      </c>
      <c r="H36" s="410">
        <v>1</v>
      </c>
      <c r="I36" s="410">
        <v>1042</v>
      </c>
      <c r="J36" s="410">
        <v>1</v>
      </c>
      <c r="K36" s="410">
        <v>1050</v>
      </c>
      <c r="L36" s="410">
        <v>1.0076775431861804</v>
      </c>
      <c r="M36" s="410">
        <v>1050</v>
      </c>
      <c r="N36" s="410">
        <v>1</v>
      </c>
      <c r="O36" s="410">
        <v>1096</v>
      </c>
      <c r="P36" s="479">
        <v>1.051823416506718</v>
      </c>
      <c r="Q36" s="411">
        <v>1096</v>
      </c>
    </row>
    <row r="37" spans="1:17" ht="14.4" customHeight="1" x14ac:dyDescent="0.3">
      <c r="A37" s="406" t="s">
        <v>963</v>
      </c>
      <c r="B37" s="407" t="s">
        <v>808</v>
      </c>
      <c r="C37" s="407" t="s">
        <v>809</v>
      </c>
      <c r="D37" s="407" t="s">
        <v>921</v>
      </c>
      <c r="E37" s="407" t="s">
        <v>922</v>
      </c>
      <c r="F37" s="410"/>
      <c r="G37" s="410"/>
      <c r="H37" s="410"/>
      <c r="I37" s="410"/>
      <c r="J37" s="410"/>
      <c r="K37" s="410"/>
      <c r="L37" s="410"/>
      <c r="M37" s="410"/>
      <c r="N37" s="410">
        <v>1</v>
      </c>
      <c r="O37" s="410">
        <v>234</v>
      </c>
      <c r="P37" s="479"/>
      <c r="Q37" s="411">
        <v>234</v>
      </c>
    </row>
    <row r="38" spans="1:17" ht="14.4" customHeight="1" x14ac:dyDescent="0.3">
      <c r="A38" s="406" t="s">
        <v>963</v>
      </c>
      <c r="B38" s="407" t="s">
        <v>808</v>
      </c>
      <c r="C38" s="407" t="s">
        <v>809</v>
      </c>
      <c r="D38" s="407" t="s">
        <v>923</v>
      </c>
      <c r="E38" s="407" t="s">
        <v>924</v>
      </c>
      <c r="F38" s="410">
        <v>2</v>
      </c>
      <c r="G38" s="410">
        <v>610</v>
      </c>
      <c r="H38" s="410">
        <v>1</v>
      </c>
      <c r="I38" s="410">
        <v>305</v>
      </c>
      <c r="J38" s="410"/>
      <c r="K38" s="410"/>
      <c r="L38" s="410"/>
      <c r="M38" s="410"/>
      <c r="N38" s="410"/>
      <c r="O38" s="410"/>
      <c r="P38" s="479"/>
      <c r="Q38" s="411"/>
    </row>
    <row r="39" spans="1:17" ht="14.4" customHeight="1" x14ac:dyDescent="0.3">
      <c r="A39" s="406" t="s">
        <v>964</v>
      </c>
      <c r="B39" s="407" t="s">
        <v>808</v>
      </c>
      <c r="C39" s="407" t="s">
        <v>809</v>
      </c>
      <c r="D39" s="407" t="s">
        <v>816</v>
      </c>
      <c r="E39" s="407" t="s">
        <v>817</v>
      </c>
      <c r="F39" s="410">
        <v>46</v>
      </c>
      <c r="G39" s="410">
        <v>2466</v>
      </c>
      <c r="H39" s="410">
        <v>1</v>
      </c>
      <c r="I39" s="410">
        <v>53.608695652173914</v>
      </c>
      <c r="J39" s="410">
        <v>70</v>
      </c>
      <c r="K39" s="410">
        <v>3780</v>
      </c>
      <c r="L39" s="410">
        <v>1.5328467153284671</v>
      </c>
      <c r="M39" s="410">
        <v>54</v>
      </c>
      <c r="N39" s="410">
        <v>62</v>
      </c>
      <c r="O39" s="410">
        <v>3596</v>
      </c>
      <c r="P39" s="479">
        <v>1.4582319545823195</v>
      </c>
      <c r="Q39" s="411">
        <v>58</v>
      </c>
    </row>
    <row r="40" spans="1:17" ht="14.4" customHeight="1" x14ac:dyDescent="0.3">
      <c r="A40" s="406" t="s">
        <v>964</v>
      </c>
      <c r="B40" s="407" t="s">
        <v>808</v>
      </c>
      <c r="C40" s="407" t="s">
        <v>809</v>
      </c>
      <c r="D40" s="407" t="s">
        <v>818</v>
      </c>
      <c r="E40" s="407" t="s">
        <v>819</v>
      </c>
      <c r="F40" s="410">
        <v>4</v>
      </c>
      <c r="G40" s="410">
        <v>488</v>
      </c>
      <c r="H40" s="410">
        <v>1</v>
      </c>
      <c r="I40" s="410">
        <v>122</v>
      </c>
      <c r="J40" s="410"/>
      <c r="K40" s="410"/>
      <c r="L40" s="410"/>
      <c r="M40" s="410"/>
      <c r="N40" s="410"/>
      <c r="O40" s="410"/>
      <c r="P40" s="479"/>
      <c r="Q40" s="411"/>
    </row>
    <row r="41" spans="1:17" ht="14.4" customHeight="1" x14ac:dyDescent="0.3">
      <c r="A41" s="406" t="s">
        <v>964</v>
      </c>
      <c r="B41" s="407" t="s">
        <v>808</v>
      </c>
      <c r="C41" s="407" t="s">
        <v>809</v>
      </c>
      <c r="D41" s="407" t="s">
        <v>826</v>
      </c>
      <c r="E41" s="407" t="s">
        <v>827</v>
      </c>
      <c r="F41" s="410">
        <v>86</v>
      </c>
      <c r="G41" s="410">
        <v>14649</v>
      </c>
      <c r="H41" s="410">
        <v>1</v>
      </c>
      <c r="I41" s="410">
        <v>170.33720930232559</v>
      </c>
      <c r="J41" s="410">
        <v>134</v>
      </c>
      <c r="K41" s="410">
        <v>23048</v>
      </c>
      <c r="L41" s="410">
        <v>1.5733497167042119</v>
      </c>
      <c r="M41" s="410">
        <v>172</v>
      </c>
      <c r="N41" s="410">
        <v>60</v>
      </c>
      <c r="O41" s="410">
        <v>10740</v>
      </c>
      <c r="P41" s="479">
        <v>0.73315584681548229</v>
      </c>
      <c r="Q41" s="411">
        <v>179</v>
      </c>
    </row>
    <row r="42" spans="1:17" ht="14.4" customHeight="1" x14ac:dyDescent="0.3">
      <c r="A42" s="406" t="s">
        <v>964</v>
      </c>
      <c r="B42" s="407" t="s">
        <v>808</v>
      </c>
      <c r="C42" s="407" t="s">
        <v>809</v>
      </c>
      <c r="D42" s="407" t="s">
        <v>828</v>
      </c>
      <c r="E42" s="407" t="s">
        <v>829</v>
      </c>
      <c r="F42" s="410"/>
      <c r="G42" s="410"/>
      <c r="H42" s="410"/>
      <c r="I42" s="410"/>
      <c r="J42" s="410">
        <v>1</v>
      </c>
      <c r="K42" s="410">
        <v>533</v>
      </c>
      <c r="L42" s="410"/>
      <c r="M42" s="410">
        <v>533</v>
      </c>
      <c r="N42" s="410"/>
      <c r="O42" s="410"/>
      <c r="P42" s="479"/>
      <c r="Q42" s="411"/>
    </row>
    <row r="43" spans="1:17" ht="14.4" customHeight="1" x14ac:dyDescent="0.3">
      <c r="A43" s="406" t="s">
        <v>964</v>
      </c>
      <c r="B43" s="407" t="s">
        <v>808</v>
      </c>
      <c r="C43" s="407" t="s">
        <v>809</v>
      </c>
      <c r="D43" s="407" t="s">
        <v>830</v>
      </c>
      <c r="E43" s="407" t="s">
        <v>831</v>
      </c>
      <c r="F43" s="410">
        <v>128</v>
      </c>
      <c r="G43" s="410">
        <v>40860</v>
      </c>
      <c r="H43" s="410">
        <v>1</v>
      </c>
      <c r="I43" s="410">
        <v>319.21875</v>
      </c>
      <c r="J43" s="410">
        <v>90</v>
      </c>
      <c r="K43" s="410">
        <v>28980</v>
      </c>
      <c r="L43" s="410">
        <v>0.70925110132158586</v>
      </c>
      <c r="M43" s="410">
        <v>322</v>
      </c>
      <c r="N43" s="410">
        <v>49</v>
      </c>
      <c r="O43" s="410">
        <v>16415</v>
      </c>
      <c r="P43" s="479">
        <v>0.40173764072442486</v>
      </c>
      <c r="Q43" s="411">
        <v>335</v>
      </c>
    </row>
    <row r="44" spans="1:17" ht="14.4" customHeight="1" x14ac:dyDescent="0.3">
      <c r="A44" s="406" t="s">
        <v>964</v>
      </c>
      <c r="B44" s="407" t="s">
        <v>808</v>
      </c>
      <c r="C44" s="407" t="s">
        <v>809</v>
      </c>
      <c r="D44" s="407" t="s">
        <v>832</v>
      </c>
      <c r="E44" s="407" t="s">
        <v>833</v>
      </c>
      <c r="F44" s="410">
        <v>19</v>
      </c>
      <c r="G44" s="410">
        <v>8304</v>
      </c>
      <c r="H44" s="410">
        <v>1</v>
      </c>
      <c r="I44" s="410">
        <v>437.05263157894734</v>
      </c>
      <c r="J44" s="410">
        <v>1</v>
      </c>
      <c r="K44" s="410">
        <v>439</v>
      </c>
      <c r="L44" s="410">
        <v>5.2866088631984588E-2</v>
      </c>
      <c r="M44" s="410">
        <v>439</v>
      </c>
      <c r="N44" s="410"/>
      <c r="O44" s="410"/>
      <c r="P44" s="479"/>
      <c r="Q44" s="411"/>
    </row>
    <row r="45" spans="1:17" ht="14.4" customHeight="1" x14ac:dyDescent="0.3">
      <c r="A45" s="406" t="s">
        <v>964</v>
      </c>
      <c r="B45" s="407" t="s">
        <v>808</v>
      </c>
      <c r="C45" s="407" t="s">
        <v>809</v>
      </c>
      <c r="D45" s="407" t="s">
        <v>834</v>
      </c>
      <c r="E45" s="407" t="s">
        <v>835</v>
      </c>
      <c r="F45" s="410">
        <v>150</v>
      </c>
      <c r="G45" s="410">
        <v>50902</v>
      </c>
      <c r="H45" s="410">
        <v>1</v>
      </c>
      <c r="I45" s="410">
        <v>339.34666666666669</v>
      </c>
      <c r="J45" s="410">
        <v>157</v>
      </c>
      <c r="K45" s="410">
        <v>53537</v>
      </c>
      <c r="L45" s="410">
        <v>1.0517661388550548</v>
      </c>
      <c r="M45" s="410">
        <v>341</v>
      </c>
      <c r="N45" s="410">
        <v>138</v>
      </c>
      <c r="O45" s="410">
        <v>48162</v>
      </c>
      <c r="P45" s="479">
        <v>0.94617107382814036</v>
      </c>
      <c r="Q45" s="411">
        <v>349</v>
      </c>
    </row>
    <row r="46" spans="1:17" ht="14.4" customHeight="1" x14ac:dyDescent="0.3">
      <c r="A46" s="406" t="s">
        <v>964</v>
      </c>
      <c r="B46" s="407" t="s">
        <v>808</v>
      </c>
      <c r="C46" s="407" t="s">
        <v>809</v>
      </c>
      <c r="D46" s="407" t="s">
        <v>844</v>
      </c>
      <c r="E46" s="407" t="s">
        <v>845</v>
      </c>
      <c r="F46" s="410">
        <v>7</v>
      </c>
      <c r="G46" s="410">
        <v>324</v>
      </c>
      <c r="H46" s="410">
        <v>1</v>
      </c>
      <c r="I46" s="410">
        <v>46.285714285714285</v>
      </c>
      <c r="J46" s="410">
        <v>1</v>
      </c>
      <c r="K46" s="410">
        <v>47</v>
      </c>
      <c r="L46" s="410">
        <v>0.14506172839506173</v>
      </c>
      <c r="M46" s="410">
        <v>47</v>
      </c>
      <c r="N46" s="410">
        <v>7</v>
      </c>
      <c r="O46" s="410">
        <v>343</v>
      </c>
      <c r="P46" s="479">
        <v>1.058641975308642</v>
      </c>
      <c r="Q46" s="411">
        <v>49</v>
      </c>
    </row>
    <row r="47" spans="1:17" ht="14.4" customHeight="1" x14ac:dyDescent="0.3">
      <c r="A47" s="406" t="s">
        <v>964</v>
      </c>
      <c r="B47" s="407" t="s">
        <v>808</v>
      </c>
      <c r="C47" s="407" t="s">
        <v>809</v>
      </c>
      <c r="D47" s="407" t="s">
        <v>846</v>
      </c>
      <c r="E47" s="407" t="s">
        <v>847</v>
      </c>
      <c r="F47" s="410">
        <v>19</v>
      </c>
      <c r="G47" s="410">
        <v>7023</v>
      </c>
      <c r="H47" s="410">
        <v>1</v>
      </c>
      <c r="I47" s="410">
        <v>369.63157894736844</v>
      </c>
      <c r="J47" s="410">
        <v>18</v>
      </c>
      <c r="K47" s="410">
        <v>6768</v>
      </c>
      <c r="L47" s="410">
        <v>0.96369073045706966</v>
      </c>
      <c r="M47" s="410">
        <v>376</v>
      </c>
      <c r="N47" s="410">
        <v>22</v>
      </c>
      <c r="O47" s="410">
        <v>8514</v>
      </c>
      <c r="P47" s="479">
        <v>1.2123024348568987</v>
      </c>
      <c r="Q47" s="411">
        <v>387</v>
      </c>
    </row>
    <row r="48" spans="1:17" ht="14.4" customHeight="1" x14ac:dyDescent="0.3">
      <c r="A48" s="406" t="s">
        <v>964</v>
      </c>
      <c r="B48" s="407" t="s">
        <v>808</v>
      </c>
      <c r="C48" s="407" t="s">
        <v>809</v>
      </c>
      <c r="D48" s="407" t="s">
        <v>848</v>
      </c>
      <c r="E48" s="407" t="s">
        <v>849</v>
      </c>
      <c r="F48" s="410">
        <v>11</v>
      </c>
      <c r="G48" s="410">
        <v>407</v>
      </c>
      <c r="H48" s="410">
        <v>1</v>
      </c>
      <c r="I48" s="410">
        <v>37</v>
      </c>
      <c r="J48" s="410">
        <v>10</v>
      </c>
      <c r="K48" s="410">
        <v>370</v>
      </c>
      <c r="L48" s="410">
        <v>0.90909090909090906</v>
      </c>
      <c r="M48" s="410">
        <v>37</v>
      </c>
      <c r="N48" s="410">
        <v>6</v>
      </c>
      <c r="O48" s="410">
        <v>228</v>
      </c>
      <c r="P48" s="479">
        <v>0.56019656019656017</v>
      </c>
      <c r="Q48" s="411">
        <v>38</v>
      </c>
    </row>
    <row r="49" spans="1:17" ht="14.4" customHeight="1" x14ac:dyDescent="0.3">
      <c r="A49" s="406" t="s">
        <v>964</v>
      </c>
      <c r="B49" s="407" t="s">
        <v>808</v>
      </c>
      <c r="C49" s="407" t="s">
        <v>809</v>
      </c>
      <c r="D49" s="407" t="s">
        <v>850</v>
      </c>
      <c r="E49" s="407" t="s">
        <v>851</v>
      </c>
      <c r="F49" s="410">
        <v>4</v>
      </c>
      <c r="G49" s="410">
        <v>1007</v>
      </c>
      <c r="H49" s="410">
        <v>1</v>
      </c>
      <c r="I49" s="410">
        <v>251.75</v>
      </c>
      <c r="J49" s="410"/>
      <c r="K49" s="410"/>
      <c r="L49" s="410"/>
      <c r="M49" s="410"/>
      <c r="N49" s="410">
        <v>4</v>
      </c>
      <c r="O49" s="410">
        <v>1056</v>
      </c>
      <c r="P49" s="479">
        <v>1.0486593843098311</v>
      </c>
      <c r="Q49" s="411">
        <v>264</v>
      </c>
    </row>
    <row r="50" spans="1:17" ht="14.4" customHeight="1" x14ac:dyDescent="0.3">
      <c r="A50" s="406" t="s">
        <v>964</v>
      </c>
      <c r="B50" s="407" t="s">
        <v>808</v>
      </c>
      <c r="C50" s="407" t="s">
        <v>809</v>
      </c>
      <c r="D50" s="407" t="s">
        <v>854</v>
      </c>
      <c r="E50" s="407" t="s">
        <v>855</v>
      </c>
      <c r="F50" s="410">
        <v>33</v>
      </c>
      <c r="G50" s="410">
        <v>22056</v>
      </c>
      <c r="H50" s="410">
        <v>1</v>
      </c>
      <c r="I50" s="410">
        <v>668.36363636363637</v>
      </c>
      <c r="J50" s="410">
        <v>26</v>
      </c>
      <c r="K50" s="410">
        <v>17576</v>
      </c>
      <c r="L50" s="410">
        <v>0.79688066739209285</v>
      </c>
      <c r="M50" s="410">
        <v>676</v>
      </c>
      <c r="N50" s="410">
        <v>28</v>
      </c>
      <c r="O50" s="410">
        <v>19712</v>
      </c>
      <c r="P50" s="479">
        <v>0.89372506347479141</v>
      </c>
      <c r="Q50" s="411">
        <v>704</v>
      </c>
    </row>
    <row r="51" spans="1:17" ht="14.4" customHeight="1" x14ac:dyDescent="0.3">
      <c r="A51" s="406" t="s">
        <v>964</v>
      </c>
      <c r="B51" s="407" t="s">
        <v>808</v>
      </c>
      <c r="C51" s="407" t="s">
        <v>809</v>
      </c>
      <c r="D51" s="407" t="s">
        <v>856</v>
      </c>
      <c r="E51" s="407" t="s">
        <v>857</v>
      </c>
      <c r="F51" s="410">
        <v>2</v>
      </c>
      <c r="G51" s="410">
        <v>274</v>
      </c>
      <c r="H51" s="410">
        <v>1</v>
      </c>
      <c r="I51" s="410">
        <v>137</v>
      </c>
      <c r="J51" s="410">
        <v>2</v>
      </c>
      <c r="K51" s="410">
        <v>276</v>
      </c>
      <c r="L51" s="410">
        <v>1.0072992700729928</v>
      </c>
      <c r="M51" s="410">
        <v>138</v>
      </c>
      <c r="N51" s="410"/>
      <c r="O51" s="410"/>
      <c r="P51" s="479"/>
      <c r="Q51" s="411"/>
    </row>
    <row r="52" spans="1:17" ht="14.4" customHeight="1" x14ac:dyDescent="0.3">
      <c r="A52" s="406" t="s">
        <v>964</v>
      </c>
      <c r="B52" s="407" t="s">
        <v>808</v>
      </c>
      <c r="C52" s="407" t="s">
        <v>809</v>
      </c>
      <c r="D52" s="407" t="s">
        <v>858</v>
      </c>
      <c r="E52" s="407" t="s">
        <v>859</v>
      </c>
      <c r="F52" s="410">
        <v>4</v>
      </c>
      <c r="G52" s="410">
        <v>1130</v>
      </c>
      <c r="H52" s="410">
        <v>1</v>
      </c>
      <c r="I52" s="410">
        <v>282.5</v>
      </c>
      <c r="J52" s="410">
        <v>2</v>
      </c>
      <c r="K52" s="410">
        <v>570</v>
      </c>
      <c r="L52" s="410">
        <v>0.50442477876106195</v>
      </c>
      <c r="M52" s="410">
        <v>285</v>
      </c>
      <c r="N52" s="410">
        <v>1</v>
      </c>
      <c r="O52" s="410">
        <v>304</v>
      </c>
      <c r="P52" s="479">
        <v>0.26902654867256637</v>
      </c>
      <c r="Q52" s="411">
        <v>304</v>
      </c>
    </row>
    <row r="53" spans="1:17" ht="14.4" customHeight="1" x14ac:dyDescent="0.3">
      <c r="A53" s="406" t="s">
        <v>964</v>
      </c>
      <c r="B53" s="407" t="s">
        <v>808</v>
      </c>
      <c r="C53" s="407" t="s">
        <v>809</v>
      </c>
      <c r="D53" s="407" t="s">
        <v>862</v>
      </c>
      <c r="E53" s="407" t="s">
        <v>863</v>
      </c>
      <c r="F53" s="410">
        <v>434</v>
      </c>
      <c r="G53" s="410">
        <v>199000</v>
      </c>
      <c r="H53" s="410">
        <v>1</v>
      </c>
      <c r="I53" s="410">
        <v>458.5253456221198</v>
      </c>
      <c r="J53" s="410">
        <v>496</v>
      </c>
      <c r="K53" s="410">
        <v>229152</v>
      </c>
      <c r="L53" s="410">
        <v>1.1515175879396984</v>
      </c>
      <c r="M53" s="410">
        <v>462</v>
      </c>
      <c r="N53" s="410">
        <v>304</v>
      </c>
      <c r="O53" s="410">
        <v>150176</v>
      </c>
      <c r="P53" s="479">
        <v>0.7546532663316583</v>
      </c>
      <c r="Q53" s="411">
        <v>494</v>
      </c>
    </row>
    <row r="54" spans="1:17" ht="14.4" customHeight="1" x14ac:dyDescent="0.3">
      <c r="A54" s="406" t="s">
        <v>964</v>
      </c>
      <c r="B54" s="407" t="s">
        <v>808</v>
      </c>
      <c r="C54" s="407" t="s">
        <v>809</v>
      </c>
      <c r="D54" s="407" t="s">
        <v>866</v>
      </c>
      <c r="E54" s="407" t="s">
        <v>867</v>
      </c>
      <c r="F54" s="410">
        <v>354</v>
      </c>
      <c r="G54" s="410">
        <v>124506</v>
      </c>
      <c r="H54" s="410">
        <v>1</v>
      </c>
      <c r="I54" s="410">
        <v>351.71186440677968</v>
      </c>
      <c r="J54" s="410">
        <v>346</v>
      </c>
      <c r="K54" s="410">
        <v>123176</v>
      </c>
      <c r="L54" s="410">
        <v>0.98931778388190128</v>
      </c>
      <c r="M54" s="410">
        <v>356</v>
      </c>
      <c r="N54" s="410">
        <v>218</v>
      </c>
      <c r="O54" s="410">
        <v>80660</v>
      </c>
      <c r="P54" s="479">
        <v>0.64784026472619793</v>
      </c>
      <c r="Q54" s="411">
        <v>370</v>
      </c>
    </row>
    <row r="55" spans="1:17" ht="14.4" customHeight="1" x14ac:dyDescent="0.3">
      <c r="A55" s="406" t="s">
        <v>964</v>
      </c>
      <c r="B55" s="407" t="s">
        <v>808</v>
      </c>
      <c r="C55" s="407" t="s">
        <v>809</v>
      </c>
      <c r="D55" s="407" t="s">
        <v>872</v>
      </c>
      <c r="E55" s="407" t="s">
        <v>873</v>
      </c>
      <c r="F55" s="410">
        <v>136</v>
      </c>
      <c r="G55" s="410">
        <v>14084</v>
      </c>
      <c r="H55" s="410">
        <v>1</v>
      </c>
      <c r="I55" s="410">
        <v>103.55882352941177</v>
      </c>
      <c r="J55" s="410">
        <v>96</v>
      </c>
      <c r="K55" s="410">
        <v>10080</v>
      </c>
      <c r="L55" s="410">
        <v>0.71570576540755471</v>
      </c>
      <c r="M55" s="410">
        <v>105</v>
      </c>
      <c r="N55" s="410">
        <v>77</v>
      </c>
      <c r="O55" s="410">
        <v>8547</v>
      </c>
      <c r="P55" s="479">
        <v>0.60685884691848901</v>
      </c>
      <c r="Q55" s="411">
        <v>111</v>
      </c>
    </row>
    <row r="56" spans="1:17" ht="14.4" customHeight="1" x14ac:dyDescent="0.3">
      <c r="A56" s="406" t="s">
        <v>964</v>
      </c>
      <c r="B56" s="407" t="s">
        <v>808</v>
      </c>
      <c r="C56" s="407" t="s">
        <v>809</v>
      </c>
      <c r="D56" s="407" t="s">
        <v>876</v>
      </c>
      <c r="E56" s="407" t="s">
        <v>877</v>
      </c>
      <c r="F56" s="410">
        <v>27</v>
      </c>
      <c r="G56" s="410">
        <v>12395</v>
      </c>
      <c r="H56" s="410">
        <v>1</v>
      </c>
      <c r="I56" s="410">
        <v>459.07407407407408</v>
      </c>
      <c r="J56" s="410">
        <v>24</v>
      </c>
      <c r="K56" s="410">
        <v>11112</v>
      </c>
      <c r="L56" s="410">
        <v>0.89649052037111743</v>
      </c>
      <c r="M56" s="410">
        <v>463</v>
      </c>
      <c r="N56" s="410">
        <v>16</v>
      </c>
      <c r="O56" s="410">
        <v>7920</v>
      </c>
      <c r="P56" s="479">
        <v>0.63896732553448976</v>
      </c>
      <c r="Q56" s="411">
        <v>495</v>
      </c>
    </row>
    <row r="57" spans="1:17" ht="14.4" customHeight="1" x14ac:dyDescent="0.3">
      <c r="A57" s="406" t="s">
        <v>964</v>
      </c>
      <c r="B57" s="407" t="s">
        <v>808</v>
      </c>
      <c r="C57" s="407" t="s">
        <v>809</v>
      </c>
      <c r="D57" s="407" t="s">
        <v>878</v>
      </c>
      <c r="E57" s="407" t="s">
        <v>879</v>
      </c>
      <c r="F57" s="410"/>
      <c r="G57" s="410"/>
      <c r="H57" s="410"/>
      <c r="I57" s="410"/>
      <c r="J57" s="410"/>
      <c r="K57" s="410"/>
      <c r="L57" s="410"/>
      <c r="M57" s="410"/>
      <c r="N57" s="410">
        <v>1</v>
      </c>
      <c r="O57" s="410">
        <v>1283</v>
      </c>
      <c r="P57" s="479"/>
      <c r="Q57" s="411">
        <v>1283</v>
      </c>
    </row>
    <row r="58" spans="1:17" ht="14.4" customHeight="1" x14ac:dyDescent="0.3">
      <c r="A58" s="406" t="s">
        <v>964</v>
      </c>
      <c r="B58" s="407" t="s">
        <v>808</v>
      </c>
      <c r="C58" s="407" t="s">
        <v>809</v>
      </c>
      <c r="D58" s="407" t="s">
        <v>880</v>
      </c>
      <c r="E58" s="407" t="s">
        <v>881</v>
      </c>
      <c r="F58" s="410">
        <v>176</v>
      </c>
      <c r="G58" s="410">
        <v>76039</v>
      </c>
      <c r="H58" s="410">
        <v>1</v>
      </c>
      <c r="I58" s="410">
        <v>432.03977272727275</v>
      </c>
      <c r="J58" s="410">
        <v>124</v>
      </c>
      <c r="K58" s="410">
        <v>54188</v>
      </c>
      <c r="L58" s="410">
        <v>0.71263430607977485</v>
      </c>
      <c r="M58" s="410">
        <v>437</v>
      </c>
      <c r="N58" s="410">
        <v>108</v>
      </c>
      <c r="O58" s="410">
        <v>49248</v>
      </c>
      <c r="P58" s="479">
        <v>0.64766764423519507</v>
      </c>
      <c r="Q58" s="411">
        <v>456</v>
      </c>
    </row>
    <row r="59" spans="1:17" ht="14.4" customHeight="1" x14ac:dyDescent="0.3">
      <c r="A59" s="406" t="s">
        <v>964</v>
      </c>
      <c r="B59" s="407" t="s">
        <v>808</v>
      </c>
      <c r="C59" s="407" t="s">
        <v>809</v>
      </c>
      <c r="D59" s="407" t="s">
        <v>882</v>
      </c>
      <c r="E59" s="407" t="s">
        <v>883</v>
      </c>
      <c r="F59" s="410">
        <v>1402</v>
      </c>
      <c r="G59" s="410">
        <v>75186</v>
      </c>
      <c r="H59" s="410">
        <v>1</v>
      </c>
      <c r="I59" s="410">
        <v>53.627674750356633</v>
      </c>
      <c r="J59" s="410">
        <v>1403</v>
      </c>
      <c r="K59" s="410">
        <v>75762</v>
      </c>
      <c r="L59" s="410">
        <v>1.0076610007182187</v>
      </c>
      <c r="M59" s="410">
        <v>54</v>
      </c>
      <c r="N59" s="410">
        <v>834</v>
      </c>
      <c r="O59" s="410">
        <v>48372</v>
      </c>
      <c r="P59" s="479">
        <v>0.64336445614875115</v>
      </c>
      <c r="Q59" s="411">
        <v>58</v>
      </c>
    </row>
    <row r="60" spans="1:17" ht="14.4" customHeight="1" x14ac:dyDescent="0.3">
      <c r="A60" s="406" t="s">
        <v>964</v>
      </c>
      <c r="B60" s="407" t="s">
        <v>808</v>
      </c>
      <c r="C60" s="407" t="s">
        <v>809</v>
      </c>
      <c r="D60" s="407" t="s">
        <v>965</v>
      </c>
      <c r="E60" s="407" t="s">
        <v>966</v>
      </c>
      <c r="F60" s="410"/>
      <c r="G60" s="410"/>
      <c r="H60" s="410"/>
      <c r="I60" s="410"/>
      <c r="J60" s="410"/>
      <c r="K60" s="410"/>
      <c r="L60" s="410"/>
      <c r="M60" s="410"/>
      <c r="N60" s="410">
        <v>2</v>
      </c>
      <c r="O60" s="410">
        <v>504</v>
      </c>
      <c r="P60" s="479"/>
      <c r="Q60" s="411">
        <v>252</v>
      </c>
    </row>
    <row r="61" spans="1:17" ht="14.4" customHeight="1" x14ac:dyDescent="0.3">
      <c r="A61" s="406" t="s">
        <v>964</v>
      </c>
      <c r="B61" s="407" t="s">
        <v>808</v>
      </c>
      <c r="C61" s="407" t="s">
        <v>809</v>
      </c>
      <c r="D61" s="407" t="s">
        <v>886</v>
      </c>
      <c r="E61" s="407" t="s">
        <v>887</v>
      </c>
      <c r="F61" s="410">
        <v>225</v>
      </c>
      <c r="G61" s="410">
        <v>37599</v>
      </c>
      <c r="H61" s="410">
        <v>1</v>
      </c>
      <c r="I61" s="410">
        <v>167.10666666666665</v>
      </c>
      <c r="J61" s="410">
        <v>260</v>
      </c>
      <c r="K61" s="410">
        <v>43940</v>
      </c>
      <c r="L61" s="410">
        <v>1.1686481023431474</v>
      </c>
      <c r="M61" s="410">
        <v>169</v>
      </c>
      <c r="N61" s="410">
        <v>155</v>
      </c>
      <c r="O61" s="410">
        <v>27125</v>
      </c>
      <c r="P61" s="479">
        <v>0.72142876140322876</v>
      </c>
      <c r="Q61" s="411">
        <v>175</v>
      </c>
    </row>
    <row r="62" spans="1:17" ht="14.4" customHeight="1" x14ac:dyDescent="0.3">
      <c r="A62" s="406" t="s">
        <v>964</v>
      </c>
      <c r="B62" s="407" t="s">
        <v>808</v>
      </c>
      <c r="C62" s="407" t="s">
        <v>809</v>
      </c>
      <c r="D62" s="407" t="s">
        <v>888</v>
      </c>
      <c r="E62" s="407" t="s">
        <v>889</v>
      </c>
      <c r="F62" s="410">
        <v>271</v>
      </c>
      <c r="G62" s="410">
        <v>21542</v>
      </c>
      <c r="H62" s="410">
        <v>1</v>
      </c>
      <c r="I62" s="410">
        <v>79.490774907749071</v>
      </c>
      <c r="J62" s="410">
        <v>191</v>
      </c>
      <c r="K62" s="410">
        <v>15471</v>
      </c>
      <c r="L62" s="410">
        <v>0.71817844211308146</v>
      </c>
      <c r="M62" s="410">
        <v>81</v>
      </c>
      <c r="N62" s="410">
        <v>135</v>
      </c>
      <c r="O62" s="410">
        <v>11475</v>
      </c>
      <c r="P62" s="479">
        <v>0.53268034537183173</v>
      </c>
      <c r="Q62" s="411">
        <v>85</v>
      </c>
    </row>
    <row r="63" spans="1:17" ht="14.4" customHeight="1" x14ac:dyDescent="0.3">
      <c r="A63" s="406" t="s">
        <v>964</v>
      </c>
      <c r="B63" s="407" t="s">
        <v>808</v>
      </c>
      <c r="C63" s="407" t="s">
        <v>809</v>
      </c>
      <c r="D63" s="407" t="s">
        <v>890</v>
      </c>
      <c r="E63" s="407" t="s">
        <v>891</v>
      </c>
      <c r="F63" s="410">
        <v>1</v>
      </c>
      <c r="G63" s="410">
        <v>162</v>
      </c>
      <c r="H63" s="410">
        <v>1</v>
      </c>
      <c r="I63" s="410">
        <v>162</v>
      </c>
      <c r="J63" s="410">
        <v>1</v>
      </c>
      <c r="K63" s="410">
        <v>163</v>
      </c>
      <c r="L63" s="410">
        <v>1.0061728395061729</v>
      </c>
      <c r="M63" s="410">
        <v>163</v>
      </c>
      <c r="N63" s="410">
        <v>2</v>
      </c>
      <c r="O63" s="410">
        <v>338</v>
      </c>
      <c r="P63" s="479">
        <v>2.0864197530864197</v>
      </c>
      <c r="Q63" s="411">
        <v>169</v>
      </c>
    </row>
    <row r="64" spans="1:17" ht="14.4" customHeight="1" x14ac:dyDescent="0.3">
      <c r="A64" s="406" t="s">
        <v>964</v>
      </c>
      <c r="B64" s="407" t="s">
        <v>808</v>
      </c>
      <c r="C64" s="407" t="s">
        <v>809</v>
      </c>
      <c r="D64" s="407" t="s">
        <v>892</v>
      </c>
      <c r="E64" s="407" t="s">
        <v>893</v>
      </c>
      <c r="F64" s="410"/>
      <c r="G64" s="410"/>
      <c r="H64" s="410"/>
      <c r="I64" s="410"/>
      <c r="J64" s="410"/>
      <c r="K64" s="410"/>
      <c r="L64" s="410"/>
      <c r="M64" s="410"/>
      <c r="N64" s="410">
        <v>6</v>
      </c>
      <c r="O64" s="410">
        <v>174</v>
      </c>
      <c r="P64" s="479"/>
      <c r="Q64" s="411">
        <v>29</v>
      </c>
    </row>
    <row r="65" spans="1:17" ht="14.4" customHeight="1" x14ac:dyDescent="0.3">
      <c r="A65" s="406" t="s">
        <v>964</v>
      </c>
      <c r="B65" s="407" t="s">
        <v>808</v>
      </c>
      <c r="C65" s="407" t="s">
        <v>809</v>
      </c>
      <c r="D65" s="407" t="s">
        <v>894</v>
      </c>
      <c r="E65" s="407" t="s">
        <v>895</v>
      </c>
      <c r="F65" s="410"/>
      <c r="G65" s="410"/>
      <c r="H65" s="410"/>
      <c r="I65" s="410"/>
      <c r="J65" s="410"/>
      <c r="K65" s="410"/>
      <c r="L65" s="410"/>
      <c r="M65" s="410"/>
      <c r="N65" s="410">
        <v>9</v>
      </c>
      <c r="O65" s="410">
        <v>9099</v>
      </c>
      <c r="P65" s="479"/>
      <c r="Q65" s="411">
        <v>1011</v>
      </c>
    </row>
    <row r="66" spans="1:17" ht="14.4" customHeight="1" x14ac:dyDescent="0.3">
      <c r="A66" s="406" t="s">
        <v>964</v>
      </c>
      <c r="B66" s="407" t="s">
        <v>808</v>
      </c>
      <c r="C66" s="407" t="s">
        <v>809</v>
      </c>
      <c r="D66" s="407" t="s">
        <v>896</v>
      </c>
      <c r="E66" s="407" t="s">
        <v>897</v>
      </c>
      <c r="F66" s="410">
        <v>20</v>
      </c>
      <c r="G66" s="410">
        <v>3360</v>
      </c>
      <c r="H66" s="410">
        <v>1</v>
      </c>
      <c r="I66" s="410">
        <v>168</v>
      </c>
      <c r="J66" s="410">
        <v>20</v>
      </c>
      <c r="K66" s="410">
        <v>3400</v>
      </c>
      <c r="L66" s="410">
        <v>1.0119047619047619</v>
      </c>
      <c r="M66" s="410">
        <v>170</v>
      </c>
      <c r="N66" s="410">
        <v>5</v>
      </c>
      <c r="O66" s="410">
        <v>880</v>
      </c>
      <c r="P66" s="479">
        <v>0.26190476190476192</v>
      </c>
      <c r="Q66" s="411">
        <v>176</v>
      </c>
    </row>
    <row r="67" spans="1:17" ht="14.4" customHeight="1" x14ac:dyDescent="0.3">
      <c r="A67" s="406" t="s">
        <v>964</v>
      </c>
      <c r="B67" s="407" t="s">
        <v>808</v>
      </c>
      <c r="C67" s="407" t="s">
        <v>809</v>
      </c>
      <c r="D67" s="407" t="s">
        <v>898</v>
      </c>
      <c r="E67" s="407" t="s">
        <v>899</v>
      </c>
      <c r="F67" s="410"/>
      <c r="G67" s="410"/>
      <c r="H67" s="410"/>
      <c r="I67" s="410"/>
      <c r="J67" s="410"/>
      <c r="K67" s="410"/>
      <c r="L67" s="410"/>
      <c r="M67" s="410"/>
      <c r="N67" s="410">
        <v>9</v>
      </c>
      <c r="O67" s="410">
        <v>20646</v>
      </c>
      <c r="P67" s="479"/>
      <c r="Q67" s="411">
        <v>2294</v>
      </c>
    </row>
    <row r="68" spans="1:17" ht="14.4" customHeight="1" x14ac:dyDescent="0.3">
      <c r="A68" s="406" t="s">
        <v>964</v>
      </c>
      <c r="B68" s="407" t="s">
        <v>808</v>
      </c>
      <c r="C68" s="407" t="s">
        <v>809</v>
      </c>
      <c r="D68" s="407" t="s">
        <v>900</v>
      </c>
      <c r="E68" s="407" t="s">
        <v>901</v>
      </c>
      <c r="F68" s="410">
        <v>44</v>
      </c>
      <c r="G68" s="410">
        <v>10767</v>
      </c>
      <c r="H68" s="410">
        <v>1</v>
      </c>
      <c r="I68" s="410">
        <v>244.70454545454547</v>
      </c>
      <c r="J68" s="410">
        <v>29</v>
      </c>
      <c r="K68" s="410">
        <v>7163</v>
      </c>
      <c r="L68" s="410">
        <v>0.66527352094362402</v>
      </c>
      <c r="M68" s="410">
        <v>247</v>
      </c>
      <c r="N68" s="410">
        <v>28</v>
      </c>
      <c r="O68" s="410">
        <v>7364</v>
      </c>
      <c r="P68" s="479">
        <v>0.68394167363239533</v>
      </c>
      <c r="Q68" s="411">
        <v>263</v>
      </c>
    </row>
    <row r="69" spans="1:17" ht="14.4" customHeight="1" x14ac:dyDescent="0.3">
      <c r="A69" s="406" t="s">
        <v>964</v>
      </c>
      <c r="B69" s="407" t="s">
        <v>808</v>
      </c>
      <c r="C69" s="407" t="s">
        <v>809</v>
      </c>
      <c r="D69" s="407" t="s">
        <v>902</v>
      </c>
      <c r="E69" s="407" t="s">
        <v>903</v>
      </c>
      <c r="F69" s="410">
        <v>2</v>
      </c>
      <c r="G69" s="410">
        <v>4012</v>
      </c>
      <c r="H69" s="410">
        <v>1</v>
      </c>
      <c r="I69" s="410">
        <v>2006</v>
      </c>
      <c r="J69" s="410">
        <v>2</v>
      </c>
      <c r="K69" s="410">
        <v>4024</v>
      </c>
      <c r="L69" s="410">
        <v>1.0029910269192424</v>
      </c>
      <c r="M69" s="410">
        <v>2012</v>
      </c>
      <c r="N69" s="410">
        <v>1</v>
      </c>
      <c r="O69" s="410">
        <v>2130</v>
      </c>
      <c r="P69" s="479">
        <v>0.53090727816550354</v>
      </c>
      <c r="Q69" s="411">
        <v>2130</v>
      </c>
    </row>
    <row r="70" spans="1:17" ht="14.4" customHeight="1" x14ac:dyDescent="0.3">
      <c r="A70" s="406" t="s">
        <v>964</v>
      </c>
      <c r="B70" s="407" t="s">
        <v>808</v>
      </c>
      <c r="C70" s="407" t="s">
        <v>809</v>
      </c>
      <c r="D70" s="407" t="s">
        <v>906</v>
      </c>
      <c r="E70" s="407" t="s">
        <v>907</v>
      </c>
      <c r="F70" s="410">
        <v>1</v>
      </c>
      <c r="G70" s="410">
        <v>414</v>
      </c>
      <c r="H70" s="410">
        <v>1</v>
      </c>
      <c r="I70" s="410">
        <v>414</v>
      </c>
      <c r="J70" s="410"/>
      <c r="K70" s="410"/>
      <c r="L70" s="410"/>
      <c r="M70" s="410"/>
      <c r="N70" s="410"/>
      <c r="O70" s="410"/>
      <c r="P70" s="479"/>
      <c r="Q70" s="411"/>
    </row>
    <row r="71" spans="1:17" ht="14.4" customHeight="1" x14ac:dyDescent="0.3">
      <c r="A71" s="406" t="s">
        <v>964</v>
      </c>
      <c r="B71" s="407" t="s">
        <v>808</v>
      </c>
      <c r="C71" s="407" t="s">
        <v>809</v>
      </c>
      <c r="D71" s="407" t="s">
        <v>910</v>
      </c>
      <c r="E71" s="407" t="s">
        <v>817</v>
      </c>
      <c r="F71" s="410">
        <v>2</v>
      </c>
      <c r="G71" s="410">
        <v>70</v>
      </c>
      <c r="H71" s="410">
        <v>1</v>
      </c>
      <c r="I71" s="410">
        <v>35</v>
      </c>
      <c r="J71" s="410"/>
      <c r="K71" s="410"/>
      <c r="L71" s="410"/>
      <c r="M71" s="410"/>
      <c r="N71" s="410"/>
      <c r="O71" s="410"/>
      <c r="P71" s="479"/>
      <c r="Q71" s="411"/>
    </row>
    <row r="72" spans="1:17" ht="14.4" customHeight="1" x14ac:dyDescent="0.3">
      <c r="A72" s="406" t="s">
        <v>964</v>
      </c>
      <c r="B72" s="407" t="s">
        <v>808</v>
      </c>
      <c r="C72" s="407" t="s">
        <v>809</v>
      </c>
      <c r="D72" s="407" t="s">
        <v>915</v>
      </c>
      <c r="E72" s="407" t="s">
        <v>916</v>
      </c>
      <c r="F72" s="410">
        <v>1</v>
      </c>
      <c r="G72" s="410">
        <v>266</v>
      </c>
      <c r="H72" s="410">
        <v>1</v>
      </c>
      <c r="I72" s="410">
        <v>266</v>
      </c>
      <c r="J72" s="410">
        <v>2</v>
      </c>
      <c r="K72" s="410">
        <v>538</v>
      </c>
      <c r="L72" s="410">
        <v>2.0225563909774436</v>
      </c>
      <c r="M72" s="410">
        <v>269</v>
      </c>
      <c r="N72" s="410"/>
      <c r="O72" s="410"/>
      <c r="P72" s="479"/>
      <c r="Q72" s="411"/>
    </row>
    <row r="73" spans="1:17" ht="14.4" customHeight="1" x14ac:dyDescent="0.3">
      <c r="A73" s="406" t="s">
        <v>964</v>
      </c>
      <c r="B73" s="407" t="s">
        <v>808</v>
      </c>
      <c r="C73" s="407" t="s">
        <v>809</v>
      </c>
      <c r="D73" s="407" t="s">
        <v>919</v>
      </c>
      <c r="E73" s="407" t="s">
        <v>920</v>
      </c>
      <c r="F73" s="410">
        <v>2</v>
      </c>
      <c r="G73" s="410">
        <v>203</v>
      </c>
      <c r="H73" s="410">
        <v>1</v>
      </c>
      <c r="I73" s="410">
        <v>101.5</v>
      </c>
      <c r="J73" s="410"/>
      <c r="K73" s="410"/>
      <c r="L73" s="410"/>
      <c r="M73" s="410"/>
      <c r="N73" s="410">
        <v>2</v>
      </c>
      <c r="O73" s="410">
        <v>214</v>
      </c>
      <c r="P73" s="479">
        <v>1.0541871921182266</v>
      </c>
      <c r="Q73" s="411">
        <v>107</v>
      </c>
    </row>
    <row r="74" spans="1:17" ht="14.4" customHeight="1" x14ac:dyDescent="0.3">
      <c r="A74" s="406" t="s">
        <v>964</v>
      </c>
      <c r="B74" s="407" t="s">
        <v>808</v>
      </c>
      <c r="C74" s="407" t="s">
        <v>809</v>
      </c>
      <c r="D74" s="407" t="s">
        <v>923</v>
      </c>
      <c r="E74" s="407" t="s">
        <v>924</v>
      </c>
      <c r="F74" s="410">
        <v>1</v>
      </c>
      <c r="G74" s="410">
        <v>305</v>
      </c>
      <c r="H74" s="410">
        <v>1</v>
      </c>
      <c r="I74" s="410">
        <v>305</v>
      </c>
      <c r="J74" s="410"/>
      <c r="K74" s="410"/>
      <c r="L74" s="410"/>
      <c r="M74" s="410"/>
      <c r="N74" s="410"/>
      <c r="O74" s="410"/>
      <c r="P74" s="479"/>
      <c r="Q74" s="411"/>
    </row>
    <row r="75" spans="1:17" ht="14.4" customHeight="1" x14ac:dyDescent="0.3">
      <c r="A75" s="406" t="s">
        <v>967</v>
      </c>
      <c r="B75" s="407" t="s">
        <v>808</v>
      </c>
      <c r="C75" s="407" t="s">
        <v>809</v>
      </c>
      <c r="D75" s="407" t="s">
        <v>816</v>
      </c>
      <c r="E75" s="407" t="s">
        <v>817</v>
      </c>
      <c r="F75" s="410">
        <v>324</v>
      </c>
      <c r="G75" s="410">
        <v>17358</v>
      </c>
      <c r="H75" s="410">
        <v>1</v>
      </c>
      <c r="I75" s="410">
        <v>53.574074074074076</v>
      </c>
      <c r="J75" s="410">
        <v>164</v>
      </c>
      <c r="K75" s="410">
        <v>8856</v>
      </c>
      <c r="L75" s="410">
        <v>0.51019702730729344</v>
      </c>
      <c r="M75" s="410">
        <v>54</v>
      </c>
      <c r="N75" s="410">
        <v>176</v>
      </c>
      <c r="O75" s="410">
        <v>10208</v>
      </c>
      <c r="P75" s="479">
        <v>0.58808618504435994</v>
      </c>
      <c r="Q75" s="411">
        <v>58</v>
      </c>
    </row>
    <row r="76" spans="1:17" ht="14.4" customHeight="1" x14ac:dyDescent="0.3">
      <c r="A76" s="406" t="s">
        <v>967</v>
      </c>
      <c r="B76" s="407" t="s">
        <v>808</v>
      </c>
      <c r="C76" s="407" t="s">
        <v>809</v>
      </c>
      <c r="D76" s="407" t="s">
        <v>818</v>
      </c>
      <c r="E76" s="407" t="s">
        <v>819</v>
      </c>
      <c r="F76" s="410">
        <v>6</v>
      </c>
      <c r="G76" s="410">
        <v>726</v>
      </c>
      <c r="H76" s="410">
        <v>1</v>
      </c>
      <c r="I76" s="410">
        <v>121</v>
      </c>
      <c r="J76" s="410">
        <v>2</v>
      </c>
      <c r="K76" s="410">
        <v>246</v>
      </c>
      <c r="L76" s="410">
        <v>0.33884297520661155</v>
      </c>
      <c r="M76" s="410">
        <v>123</v>
      </c>
      <c r="N76" s="410">
        <v>2</v>
      </c>
      <c r="O76" s="410">
        <v>262</v>
      </c>
      <c r="P76" s="479">
        <v>0.3608815426997245</v>
      </c>
      <c r="Q76" s="411">
        <v>131</v>
      </c>
    </row>
    <row r="77" spans="1:17" ht="14.4" customHeight="1" x14ac:dyDescent="0.3">
      <c r="A77" s="406" t="s">
        <v>967</v>
      </c>
      <c r="B77" s="407" t="s">
        <v>808</v>
      </c>
      <c r="C77" s="407" t="s">
        <v>809</v>
      </c>
      <c r="D77" s="407" t="s">
        <v>820</v>
      </c>
      <c r="E77" s="407" t="s">
        <v>821</v>
      </c>
      <c r="F77" s="410">
        <v>2</v>
      </c>
      <c r="G77" s="410">
        <v>350</v>
      </c>
      <c r="H77" s="410">
        <v>1</v>
      </c>
      <c r="I77" s="410">
        <v>175</v>
      </c>
      <c r="J77" s="410">
        <v>1</v>
      </c>
      <c r="K77" s="410">
        <v>177</v>
      </c>
      <c r="L77" s="410">
        <v>0.50571428571428567</v>
      </c>
      <c r="M77" s="410">
        <v>177</v>
      </c>
      <c r="N77" s="410"/>
      <c r="O77" s="410"/>
      <c r="P77" s="479"/>
      <c r="Q77" s="411"/>
    </row>
    <row r="78" spans="1:17" ht="14.4" customHeight="1" x14ac:dyDescent="0.3">
      <c r="A78" s="406" t="s">
        <v>967</v>
      </c>
      <c r="B78" s="407" t="s">
        <v>808</v>
      </c>
      <c r="C78" s="407" t="s">
        <v>809</v>
      </c>
      <c r="D78" s="407" t="s">
        <v>824</v>
      </c>
      <c r="E78" s="407" t="s">
        <v>825</v>
      </c>
      <c r="F78" s="410"/>
      <c r="G78" s="410"/>
      <c r="H78" s="410"/>
      <c r="I78" s="410"/>
      <c r="J78" s="410">
        <v>2</v>
      </c>
      <c r="K78" s="410">
        <v>768</v>
      </c>
      <c r="L78" s="410"/>
      <c r="M78" s="410">
        <v>384</v>
      </c>
      <c r="N78" s="410"/>
      <c r="O78" s="410"/>
      <c r="P78" s="479"/>
      <c r="Q78" s="411"/>
    </row>
    <row r="79" spans="1:17" ht="14.4" customHeight="1" x14ac:dyDescent="0.3">
      <c r="A79" s="406" t="s">
        <v>967</v>
      </c>
      <c r="B79" s="407" t="s">
        <v>808</v>
      </c>
      <c r="C79" s="407" t="s">
        <v>809</v>
      </c>
      <c r="D79" s="407" t="s">
        <v>826</v>
      </c>
      <c r="E79" s="407" t="s">
        <v>827</v>
      </c>
      <c r="F79" s="410">
        <v>143</v>
      </c>
      <c r="G79" s="410">
        <v>24303</v>
      </c>
      <c r="H79" s="410">
        <v>1</v>
      </c>
      <c r="I79" s="410">
        <v>169.95104895104896</v>
      </c>
      <c r="J79" s="410">
        <v>103</v>
      </c>
      <c r="K79" s="410">
        <v>17716</v>
      </c>
      <c r="L79" s="410">
        <v>0.72896350244825747</v>
      </c>
      <c r="M79" s="410">
        <v>172</v>
      </c>
      <c r="N79" s="410">
        <v>110</v>
      </c>
      <c r="O79" s="410">
        <v>19690</v>
      </c>
      <c r="P79" s="479">
        <v>0.8101880426284821</v>
      </c>
      <c r="Q79" s="411">
        <v>179</v>
      </c>
    </row>
    <row r="80" spans="1:17" ht="14.4" customHeight="1" x14ac:dyDescent="0.3">
      <c r="A80" s="406" t="s">
        <v>967</v>
      </c>
      <c r="B80" s="407" t="s">
        <v>808</v>
      </c>
      <c r="C80" s="407" t="s">
        <v>809</v>
      </c>
      <c r="D80" s="407" t="s">
        <v>828</v>
      </c>
      <c r="E80" s="407" t="s">
        <v>829</v>
      </c>
      <c r="F80" s="410">
        <v>57</v>
      </c>
      <c r="G80" s="410">
        <v>30117</v>
      </c>
      <c r="H80" s="410">
        <v>1</v>
      </c>
      <c r="I80" s="410">
        <v>528.36842105263156</v>
      </c>
      <c r="J80" s="410">
        <v>44</v>
      </c>
      <c r="K80" s="410">
        <v>23452</v>
      </c>
      <c r="L80" s="410">
        <v>0.7786964173058406</v>
      </c>
      <c r="M80" s="410">
        <v>533</v>
      </c>
      <c r="N80" s="410">
        <v>58</v>
      </c>
      <c r="O80" s="410">
        <v>33002</v>
      </c>
      <c r="P80" s="479">
        <v>1.0957930736793173</v>
      </c>
      <c r="Q80" s="411">
        <v>569</v>
      </c>
    </row>
    <row r="81" spans="1:17" ht="14.4" customHeight="1" x14ac:dyDescent="0.3">
      <c r="A81" s="406" t="s">
        <v>967</v>
      </c>
      <c r="B81" s="407" t="s">
        <v>808</v>
      </c>
      <c r="C81" s="407" t="s">
        <v>809</v>
      </c>
      <c r="D81" s="407" t="s">
        <v>830</v>
      </c>
      <c r="E81" s="407" t="s">
        <v>831</v>
      </c>
      <c r="F81" s="410">
        <v>364</v>
      </c>
      <c r="G81" s="410">
        <v>115836</v>
      </c>
      <c r="H81" s="410">
        <v>1</v>
      </c>
      <c r="I81" s="410">
        <v>318.23076923076923</v>
      </c>
      <c r="J81" s="410">
        <v>231</v>
      </c>
      <c r="K81" s="410">
        <v>74382</v>
      </c>
      <c r="L81" s="410">
        <v>0.64213197969543145</v>
      </c>
      <c r="M81" s="410">
        <v>322</v>
      </c>
      <c r="N81" s="410">
        <v>251</v>
      </c>
      <c r="O81" s="410">
        <v>84085</v>
      </c>
      <c r="P81" s="479">
        <v>0.72589695776787877</v>
      </c>
      <c r="Q81" s="411">
        <v>335</v>
      </c>
    </row>
    <row r="82" spans="1:17" ht="14.4" customHeight="1" x14ac:dyDescent="0.3">
      <c r="A82" s="406" t="s">
        <v>967</v>
      </c>
      <c r="B82" s="407" t="s">
        <v>808</v>
      </c>
      <c r="C82" s="407" t="s">
        <v>809</v>
      </c>
      <c r="D82" s="407" t="s">
        <v>832</v>
      </c>
      <c r="E82" s="407" t="s">
        <v>833</v>
      </c>
      <c r="F82" s="410">
        <v>29</v>
      </c>
      <c r="G82" s="410">
        <v>12660</v>
      </c>
      <c r="H82" s="410">
        <v>1</v>
      </c>
      <c r="I82" s="410">
        <v>436.55172413793105</v>
      </c>
      <c r="J82" s="410">
        <v>9</v>
      </c>
      <c r="K82" s="410">
        <v>3951</v>
      </c>
      <c r="L82" s="410">
        <v>0.31208530805687201</v>
      </c>
      <c r="M82" s="410">
        <v>439</v>
      </c>
      <c r="N82" s="410">
        <v>3</v>
      </c>
      <c r="O82" s="410">
        <v>1374</v>
      </c>
      <c r="P82" s="479">
        <v>0.10853080568720379</v>
      </c>
      <c r="Q82" s="411">
        <v>458</v>
      </c>
    </row>
    <row r="83" spans="1:17" ht="14.4" customHeight="1" x14ac:dyDescent="0.3">
      <c r="A83" s="406" t="s">
        <v>967</v>
      </c>
      <c r="B83" s="407" t="s">
        <v>808</v>
      </c>
      <c r="C83" s="407" t="s">
        <v>809</v>
      </c>
      <c r="D83" s="407" t="s">
        <v>834</v>
      </c>
      <c r="E83" s="407" t="s">
        <v>835</v>
      </c>
      <c r="F83" s="410">
        <v>568</v>
      </c>
      <c r="G83" s="410">
        <v>192674</v>
      </c>
      <c r="H83" s="410">
        <v>1</v>
      </c>
      <c r="I83" s="410">
        <v>339.21478873239437</v>
      </c>
      <c r="J83" s="410">
        <v>403</v>
      </c>
      <c r="K83" s="410">
        <v>137423</v>
      </c>
      <c r="L83" s="410">
        <v>0.71324101850794608</v>
      </c>
      <c r="M83" s="410">
        <v>341</v>
      </c>
      <c r="N83" s="410">
        <v>399</v>
      </c>
      <c r="O83" s="410">
        <v>139251</v>
      </c>
      <c r="P83" s="479">
        <v>0.72272854666431385</v>
      </c>
      <c r="Q83" s="411">
        <v>349</v>
      </c>
    </row>
    <row r="84" spans="1:17" ht="14.4" customHeight="1" x14ac:dyDescent="0.3">
      <c r="A84" s="406" t="s">
        <v>967</v>
      </c>
      <c r="B84" s="407" t="s">
        <v>808</v>
      </c>
      <c r="C84" s="407" t="s">
        <v>809</v>
      </c>
      <c r="D84" s="407" t="s">
        <v>836</v>
      </c>
      <c r="E84" s="407" t="s">
        <v>837</v>
      </c>
      <c r="F84" s="410">
        <v>24</v>
      </c>
      <c r="G84" s="410">
        <v>38226</v>
      </c>
      <c r="H84" s="410">
        <v>1</v>
      </c>
      <c r="I84" s="410">
        <v>1592.75</v>
      </c>
      <c r="J84" s="410">
        <v>16</v>
      </c>
      <c r="K84" s="410">
        <v>25568</v>
      </c>
      <c r="L84" s="410">
        <v>0.66886412389473138</v>
      </c>
      <c r="M84" s="410">
        <v>1598</v>
      </c>
      <c r="N84" s="410">
        <v>23</v>
      </c>
      <c r="O84" s="410">
        <v>38019</v>
      </c>
      <c r="P84" s="479">
        <v>0.99458483754512639</v>
      </c>
      <c r="Q84" s="411">
        <v>1653</v>
      </c>
    </row>
    <row r="85" spans="1:17" ht="14.4" customHeight="1" x14ac:dyDescent="0.3">
      <c r="A85" s="406" t="s">
        <v>967</v>
      </c>
      <c r="B85" s="407" t="s">
        <v>808</v>
      </c>
      <c r="C85" s="407" t="s">
        <v>809</v>
      </c>
      <c r="D85" s="407" t="s">
        <v>840</v>
      </c>
      <c r="E85" s="407" t="s">
        <v>841</v>
      </c>
      <c r="F85" s="410">
        <v>13</v>
      </c>
      <c r="G85" s="410">
        <v>76537</v>
      </c>
      <c r="H85" s="410">
        <v>1</v>
      </c>
      <c r="I85" s="410">
        <v>5887.4615384615381</v>
      </c>
      <c r="J85" s="410">
        <v>5</v>
      </c>
      <c r="K85" s="410">
        <v>29665</v>
      </c>
      <c r="L85" s="410">
        <v>0.38759031579497499</v>
      </c>
      <c r="M85" s="410">
        <v>5933</v>
      </c>
      <c r="N85" s="410">
        <v>6</v>
      </c>
      <c r="O85" s="410">
        <v>37356</v>
      </c>
      <c r="P85" s="479">
        <v>0.48807766178449641</v>
      </c>
      <c r="Q85" s="411">
        <v>6226</v>
      </c>
    </row>
    <row r="86" spans="1:17" ht="14.4" customHeight="1" x14ac:dyDescent="0.3">
      <c r="A86" s="406" t="s">
        <v>967</v>
      </c>
      <c r="B86" s="407" t="s">
        <v>808</v>
      </c>
      <c r="C86" s="407" t="s">
        <v>809</v>
      </c>
      <c r="D86" s="407" t="s">
        <v>844</v>
      </c>
      <c r="E86" s="407" t="s">
        <v>845</v>
      </c>
      <c r="F86" s="410">
        <v>2</v>
      </c>
      <c r="G86" s="410">
        <v>93</v>
      </c>
      <c r="H86" s="410">
        <v>1</v>
      </c>
      <c r="I86" s="410">
        <v>46.5</v>
      </c>
      <c r="J86" s="410"/>
      <c r="K86" s="410"/>
      <c r="L86" s="410"/>
      <c r="M86" s="410"/>
      <c r="N86" s="410">
        <v>57</v>
      </c>
      <c r="O86" s="410">
        <v>2793</v>
      </c>
      <c r="P86" s="479">
        <v>30.032258064516128</v>
      </c>
      <c r="Q86" s="411">
        <v>49</v>
      </c>
    </row>
    <row r="87" spans="1:17" ht="14.4" customHeight="1" x14ac:dyDescent="0.3">
      <c r="A87" s="406" t="s">
        <v>967</v>
      </c>
      <c r="B87" s="407" t="s">
        <v>808</v>
      </c>
      <c r="C87" s="407" t="s">
        <v>809</v>
      </c>
      <c r="D87" s="407" t="s">
        <v>846</v>
      </c>
      <c r="E87" s="407" t="s">
        <v>847</v>
      </c>
      <c r="F87" s="410">
        <v>20</v>
      </c>
      <c r="G87" s="410">
        <v>7388</v>
      </c>
      <c r="H87" s="410">
        <v>1</v>
      </c>
      <c r="I87" s="410">
        <v>369.4</v>
      </c>
      <c r="J87" s="410">
        <v>24</v>
      </c>
      <c r="K87" s="410">
        <v>9024</v>
      </c>
      <c r="L87" s="410">
        <v>1.2214401732539253</v>
      </c>
      <c r="M87" s="410">
        <v>376</v>
      </c>
      <c r="N87" s="410">
        <v>27</v>
      </c>
      <c r="O87" s="410">
        <v>10449</v>
      </c>
      <c r="P87" s="479">
        <v>1.4143205197617759</v>
      </c>
      <c r="Q87" s="411">
        <v>387</v>
      </c>
    </row>
    <row r="88" spans="1:17" ht="14.4" customHeight="1" x14ac:dyDescent="0.3">
      <c r="A88" s="406" t="s">
        <v>967</v>
      </c>
      <c r="B88" s="407" t="s">
        <v>808</v>
      </c>
      <c r="C88" s="407" t="s">
        <v>809</v>
      </c>
      <c r="D88" s="407" t="s">
        <v>848</v>
      </c>
      <c r="E88" s="407" t="s">
        <v>849</v>
      </c>
      <c r="F88" s="410">
        <v>1</v>
      </c>
      <c r="G88" s="410">
        <v>37</v>
      </c>
      <c r="H88" s="410">
        <v>1</v>
      </c>
      <c r="I88" s="410">
        <v>37</v>
      </c>
      <c r="J88" s="410"/>
      <c r="K88" s="410"/>
      <c r="L88" s="410"/>
      <c r="M88" s="410"/>
      <c r="N88" s="410">
        <v>2</v>
      </c>
      <c r="O88" s="410">
        <v>76</v>
      </c>
      <c r="P88" s="479">
        <v>2.0540540540540539</v>
      </c>
      <c r="Q88" s="411">
        <v>38</v>
      </c>
    </row>
    <row r="89" spans="1:17" ht="14.4" customHeight="1" x14ac:dyDescent="0.3">
      <c r="A89" s="406" t="s">
        <v>967</v>
      </c>
      <c r="B89" s="407" t="s">
        <v>808</v>
      </c>
      <c r="C89" s="407" t="s">
        <v>809</v>
      </c>
      <c r="D89" s="407" t="s">
        <v>850</v>
      </c>
      <c r="E89" s="407" t="s">
        <v>851</v>
      </c>
      <c r="F89" s="410"/>
      <c r="G89" s="410"/>
      <c r="H89" s="410"/>
      <c r="I89" s="410"/>
      <c r="J89" s="410"/>
      <c r="K89" s="410"/>
      <c r="L89" s="410"/>
      <c r="M89" s="410"/>
      <c r="N89" s="410">
        <v>8</v>
      </c>
      <c r="O89" s="410">
        <v>2112</v>
      </c>
      <c r="P89" s="479"/>
      <c r="Q89" s="411">
        <v>264</v>
      </c>
    </row>
    <row r="90" spans="1:17" ht="14.4" customHeight="1" x14ac:dyDescent="0.3">
      <c r="A90" s="406" t="s">
        <v>967</v>
      </c>
      <c r="B90" s="407" t="s">
        <v>808</v>
      </c>
      <c r="C90" s="407" t="s">
        <v>809</v>
      </c>
      <c r="D90" s="407" t="s">
        <v>854</v>
      </c>
      <c r="E90" s="407" t="s">
        <v>855</v>
      </c>
      <c r="F90" s="410">
        <v>32</v>
      </c>
      <c r="G90" s="410">
        <v>21400</v>
      </c>
      <c r="H90" s="410">
        <v>1</v>
      </c>
      <c r="I90" s="410">
        <v>668.75</v>
      </c>
      <c r="J90" s="410">
        <v>38</v>
      </c>
      <c r="K90" s="410">
        <v>25688</v>
      </c>
      <c r="L90" s="410">
        <v>1.2003738317757009</v>
      </c>
      <c r="M90" s="410">
        <v>676</v>
      </c>
      <c r="N90" s="410">
        <v>35</v>
      </c>
      <c r="O90" s="410">
        <v>24640</v>
      </c>
      <c r="P90" s="479">
        <v>1.1514018691588785</v>
      </c>
      <c r="Q90" s="411">
        <v>704</v>
      </c>
    </row>
    <row r="91" spans="1:17" ht="14.4" customHeight="1" x14ac:dyDescent="0.3">
      <c r="A91" s="406" t="s">
        <v>967</v>
      </c>
      <c r="B91" s="407" t="s">
        <v>808</v>
      </c>
      <c r="C91" s="407" t="s">
        <v>809</v>
      </c>
      <c r="D91" s="407" t="s">
        <v>856</v>
      </c>
      <c r="E91" s="407" t="s">
        <v>857</v>
      </c>
      <c r="F91" s="410">
        <v>2</v>
      </c>
      <c r="G91" s="410">
        <v>273</v>
      </c>
      <c r="H91" s="410">
        <v>1</v>
      </c>
      <c r="I91" s="410">
        <v>136.5</v>
      </c>
      <c r="J91" s="410">
        <v>5</v>
      </c>
      <c r="K91" s="410">
        <v>690</v>
      </c>
      <c r="L91" s="410">
        <v>2.5274725274725274</v>
      </c>
      <c r="M91" s="410">
        <v>138</v>
      </c>
      <c r="N91" s="410">
        <v>2</v>
      </c>
      <c r="O91" s="410">
        <v>294</v>
      </c>
      <c r="P91" s="479">
        <v>1.0769230769230769</v>
      </c>
      <c r="Q91" s="411">
        <v>147</v>
      </c>
    </row>
    <row r="92" spans="1:17" ht="14.4" customHeight="1" x14ac:dyDescent="0.3">
      <c r="A92" s="406" t="s">
        <v>967</v>
      </c>
      <c r="B92" s="407" t="s">
        <v>808</v>
      </c>
      <c r="C92" s="407" t="s">
        <v>809</v>
      </c>
      <c r="D92" s="407" t="s">
        <v>858</v>
      </c>
      <c r="E92" s="407" t="s">
        <v>859</v>
      </c>
      <c r="F92" s="410">
        <v>31</v>
      </c>
      <c r="G92" s="410">
        <v>8747</v>
      </c>
      <c r="H92" s="410">
        <v>1</v>
      </c>
      <c r="I92" s="410">
        <v>282.16129032258067</v>
      </c>
      <c r="J92" s="410">
        <v>13</v>
      </c>
      <c r="K92" s="410">
        <v>3705</v>
      </c>
      <c r="L92" s="410">
        <v>0.42357379673030754</v>
      </c>
      <c r="M92" s="410">
        <v>285</v>
      </c>
      <c r="N92" s="410">
        <v>15</v>
      </c>
      <c r="O92" s="410">
        <v>4560</v>
      </c>
      <c r="P92" s="479">
        <v>0.52132159597576311</v>
      </c>
      <c r="Q92" s="411">
        <v>304</v>
      </c>
    </row>
    <row r="93" spans="1:17" ht="14.4" customHeight="1" x14ac:dyDescent="0.3">
      <c r="A93" s="406" t="s">
        <v>967</v>
      </c>
      <c r="B93" s="407" t="s">
        <v>808</v>
      </c>
      <c r="C93" s="407" t="s">
        <v>809</v>
      </c>
      <c r="D93" s="407" t="s">
        <v>860</v>
      </c>
      <c r="E93" s="407" t="s">
        <v>861</v>
      </c>
      <c r="F93" s="410">
        <v>2</v>
      </c>
      <c r="G93" s="410">
        <v>6970</v>
      </c>
      <c r="H93" s="410">
        <v>1</v>
      </c>
      <c r="I93" s="410">
        <v>3485</v>
      </c>
      <c r="J93" s="410"/>
      <c r="K93" s="410"/>
      <c r="L93" s="410"/>
      <c r="M93" s="410"/>
      <c r="N93" s="410"/>
      <c r="O93" s="410"/>
      <c r="P93" s="479"/>
      <c r="Q93" s="411"/>
    </row>
    <row r="94" spans="1:17" ht="14.4" customHeight="1" x14ac:dyDescent="0.3">
      <c r="A94" s="406" t="s">
        <v>967</v>
      </c>
      <c r="B94" s="407" t="s">
        <v>808</v>
      </c>
      <c r="C94" s="407" t="s">
        <v>809</v>
      </c>
      <c r="D94" s="407" t="s">
        <v>862</v>
      </c>
      <c r="E94" s="407" t="s">
        <v>863</v>
      </c>
      <c r="F94" s="410">
        <v>180</v>
      </c>
      <c r="G94" s="410">
        <v>82468</v>
      </c>
      <c r="H94" s="410">
        <v>1</v>
      </c>
      <c r="I94" s="410">
        <v>458.15555555555557</v>
      </c>
      <c r="J94" s="410">
        <v>127</v>
      </c>
      <c r="K94" s="410">
        <v>58674</v>
      </c>
      <c r="L94" s="410">
        <v>0.71147596643546585</v>
      </c>
      <c r="M94" s="410">
        <v>462</v>
      </c>
      <c r="N94" s="410">
        <v>160</v>
      </c>
      <c r="O94" s="410">
        <v>79040</v>
      </c>
      <c r="P94" s="479">
        <v>0.95843236164330403</v>
      </c>
      <c r="Q94" s="411">
        <v>494</v>
      </c>
    </row>
    <row r="95" spans="1:17" ht="14.4" customHeight="1" x14ac:dyDescent="0.3">
      <c r="A95" s="406" t="s">
        <v>967</v>
      </c>
      <c r="B95" s="407" t="s">
        <v>808</v>
      </c>
      <c r="C95" s="407" t="s">
        <v>809</v>
      </c>
      <c r="D95" s="407" t="s">
        <v>866</v>
      </c>
      <c r="E95" s="407" t="s">
        <v>867</v>
      </c>
      <c r="F95" s="410">
        <v>202</v>
      </c>
      <c r="G95" s="410">
        <v>70920</v>
      </c>
      <c r="H95" s="410">
        <v>1</v>
      </c>
      <c r="I95" s="410">
        <v>351.08910891089107</v>
      </c>
      <c r="J95" s="410">
        <v>124</v>
      </c>
      <c r="K95" s="410">
        <v>44144</v>
      </c>
      <c r="L95" s="410">
        <v>0.62244782853919911</v>
      </c>
      <c r="M95" s="410">
        <v>356</v>
      </c>
      <c r="N95" s="410">
        <v>152</v>
      </c>
      <c r="O95" s="410">
        <v>56240</v>
      </c>
      <c r="P95" s="479">
        <v>0.79300620417371681</v>
      </c>
      <c r="Q95" s="411">
        <v>370</v>
      </c>
    </row>
    <row r="96" spans="1:17" ht="14.4" customHeight="1" x14ac:dyDescent="0.3">
      <c r="A96" s="406" t="s">
        <v>967</v>
      </c>
      <c r="B96" s="407" t="s">
        <v>808</v>
      </c>
      <c r="C96" s="407" t="s">
        <v>809</v>
      </c>
      <c r="D96" s="407" t="s">
        <v>868</v>
      </c>
      <c r="E96" s="407" t="s">
        <v>869</v>
      </c>
      <c r="F96" s="410">
        <v>2</v>
      </c>
      <c r="G96" s="410">
        <v>5772</v>
      </c>
      <c r="H96" s="410">
        <v>1</v>
      </c>
      <c r="I96" s="410">
        <v>2886</v>
      </c>
      <c r="J96" s="410"/>
      <c r="K96" s="410"/>
      <c r="L96" s="410"/>
      <c r="M96" s="410"/>
      <c r="N96" s="410"/>
      <c r="O96" s="410"/>
      <c r="P96" s="479"/>
      <c r="Q96" s="411"/>
    </row>
    <row r="97" spans="1:17" ht="14.4" customHeight="1" x14ac:dyDescent="0.3">
      <c r="A97" s="406" t="s">
        <v>967</v>
      </c>
      <c r="B97" s="407" t="s">
        <v>808</v>
      </c>
      <c r="C97" s="407" t="s">
        <v>809</v>
      </c>
      <c r="D97" s="407" t="s">
        <v>870</v>
      </c>
      <c r="E97" s="407" t="s">
        <v>871</v>
      </c>
      <c r="F97" s="410">
        <v>1</v>
      </c>
      <c r="G97" s="410">
        <v>12779</v>
      </c>
      <c r="H97" s="410">
        <v>1</v>
      </c>
      <c r="I97" s="410">
        <v>12779</v>
      </c>
      <c r="J97" s="410"/>
      <c r="K97" s="410"/>
      <c r="L97" s="410"/>
      <c r="M97" s="410"/>
      <c r="N97" s="410"/>
      <c r="O97" s="410"/>
      <c r="P97" s="479"/>
      <c r="Q97" s="411"/>
    </row>
    <row r="98" spans="1:17" ht="14.4" customHeight="1" x14ac:dyDescent="0.3">
      <c r="A98" s="406" t="s">
        <v>967</v>
      </c>
      <c r="B98" s="407" t="s">
        <v>808</v>
      </c>
      <c r="C98" s="407" t="s">
        <v>809</v>
      </c>
      <c r="D98" s="407" t="s">
        <v>968</v>
      </c>
      <c r="E98" s="407" t="s">
        <v>969</v>
      </c>
      <c r="F98" s="410"/>
      <c r="G98" s="410"/>
      <c r="H98" s="410"/>
      <c r="I98" s="410"/>
      <c r="J98" s="410"/>
      <c r="K98" s="410"/>
      <c r="L98" s="410"/>
      <c r="M98" s="410"/>
      <c r="N98" s="410">
        <v>1</v>
      </c>
      <c r="O98" s="410">
        <v>4659</v>
      </c>
      <c r="P98" s="479"/>
      <c r="Q98" s="411">
        <v>4659</v>
      </c>
    </row>
    <row r="99" spans="1:17" ht="14.4" customHeight="1" x14ac:dyDescent="0.3">
      <c r="A99" s="406" t="s">
        <v>967</v>
      </c>
      <c r="B99" s="407" t="s">
        <v>808</v>
      </c>
      <c r="C99" s="407" t="s">
        <v>809</v>
      </c>
      <c r="D99" s="407" t="s">
        <v>872</v>
      </c>
      <c r="E99" s="407" t="s">
        <v>873</v>
      </c>
      <c r="F99" s="410">
        <v>42</v>
      </c>
      <c r="G99" s="410">
        <v>4346</v>
      </c>
      <c r="H99" s="410">
        <v>1</v>
      </c>
      <c r="I99" s="410">
        <v>103.47619047619048</v>
      </c>
      <c r="J99" s="410">
        <v>27</v>
      </c>
      <c r="K99" s="410">
        <v>2835</v>
      </c>
      <c r="L99" s="410">
        <v>0.65232397606994941</v>
      </c>
      <c r="M99" s="410">
        <v>105</v>
      </c>
      <c r="N99" s="410">
        <v>30</v>
      </c>
      <c r="O99" s="410">
        <v>3330</v>
      </c>
      <c r="P99" s="479">
        <v>0.76622181316152782</v>
      </c>
      <c r="Q99" s="411">
        <v>111</v>
      </c>
    </row>
    <row r="100" spans="1:17" ht="14.4" customHeight="1" x14ac:dyDescent="0.3">
      <c r="A100" s="406" t="s">
        <v>967</v>
      </c>
      <c r="B100" s="407" t="s">
        <v>808</v>
      </c>
      <c r="C100" s="407" t="s">
        <v>809</v>
      </c>
      <c r="D100" s="407" t="s">
        <v>874</v>
      </c>
      <c r="E100" s="407" t="s">
        <v>875</v>
      </c>
      <c r="F100" s="410"/>
      <c r="G100" s="410"/>
      <c r="H100" s="410"/>
      <c r="I100" s="410"/>
      <c r="J100" s="410">
        <v>1</v>
      </c>
      <c r="K100" s="410">
        <v>117</v>
      </c>
      <c r="L100" s="410"/>
      <c r="M100" s="410">
        <v>117</v>
      </c>
      <c r="N100" s="410">
        <v>2</v>
      </c>
      <c r="O100" s="410">
        <v>250</v>
      </c>
      <c r="P100" s="479"/>
      <c r="Q100" s="411">
        <v>125</v>
      </c>
    </row>
    <row r="101" spans="1:17" ht="14.4" customHeight="1" x14ac:dyDescent="0.3">
      <c r="A101" s="406" t="s">
        <v>967</v>
      </c>
      <c r="B101" s="407" t="s">
        <v>808</v>
      </c>
      <c r="C101" s="407" t="s">
        <v>809</v>
      </c>
      <c r="D101" s="407" t="s">
        <v>876</v>
      </c>
      <c r="E101" s="407" t="s">
        <v>877</v>
      </c>
      <c r="F101" s="410">
        <v>3</v>
      </c>
      <c r="G101" s="410">
        <v>1379</v>
      </c>
      <c r="H101" s="410">
        <v>1</v>
      </c>
      <c r="I101" s="410">
        <v>459.66666666666669</v>
      </c>
      <c r="J101" s="410">
        <v>23</v>
      </c>
      <c r="K101" s="410">
        <v>10649</v>
      </c>
      <c r="L101" s="410">
        <v>7.7222625090645396</v>
      </c>
      <c r="M101" s="410">
        <v>463</v>
      </c>
      <c r="N101" s="410">
        <v>21</v>
      </c>
      <c r="O101" s="410">
        <v>10395</v>
      </c>
      <c r="P101" s="479">
        <v>7.5380710659898478</v>
      </c>
      <c r="Q101" s="411">
        <v>495</v>
      </c>
    </row>
    <row r="102" spans="1:17" ht="14.4" customHeight="1" x14ac:dyDescent="0.3">
      <c r="A102" s="406" t="s">
        <v>967</v>
      </c>
      <c r="B102" s="407" t="s">
        <v>808</v>
      </c>
      <c r="C102" s="407" t="s">
        <v>809</v>
      </c>
      <c r="D102" s="407" t="s">
        <v>878</v>
      </c>
      <c r="E102" s="407" t="s">
        <v>879</v>
      </c>
      <c r="F102" s="410">
        <v>3</v>
      </c>
      <c r="G102" s="410">
        <v>3767</v>
      </c>
      <c r="H102" s="410">
        <v>1</v>
      </c>
      <c r="I102" s="410">
        <v>1255.6666666666667</v>
      </c>
      <c r="J102" s="410">
        <v>1</v>
      </c>
      <c r="K102" s="410">
        <v>1268</v>
      </c>
      <c r="L102" s="410">
        <v>0.33660737987788691</v>
      </c>
      <c r="M102" s="410">
        <v>1268</v>
      </c>
      <c r="N102" s="410">
        <v>1</v>
      </c>
      <c r="O102" s="410">
        <v>1283</v>
      </c>
      <c r="P102" s="479">
        <v>0.34058932837801964</v>
      </c>
      <c r="Q102" s="411">
        <v>1283</v>
      </c>
    </row>
    <row r="103" spans="1:17" ht="14.4" customHeight="1" x14ac:dyDescent="0.3">
      <c r="A103" s="406" t="s">
        <v>967</v>
      </c>
      <c r="B103" s="407" t="s">
        <v>808</v>
      </c>
      <c r="C103" s="407" t="s">
        <v>809</v>
      </c>
      <c r="D103" s="407" t="s">
        <v>880</v>
      </c>
      <c r="E103" s="407" t="s">
        <v>881</v>
      </c>
      <c r="F103" s="410">
        <v>217</v>
      </c>
      <c r="G103" s="410">
        <v>93718</v>
      </c>
      <c r="H103" s="410">
        <v>1</v>
      </c>
      <c r="I103" s="410">
        <v>431.88018433179724</v>
      </c>
      <c r="J103" s="410">
        <v>135</v>
      </c>
      <c r="K103" s="410">
        <v>58995</v>
      </c>
      <c r="L103" s="410">
        <v>0.62949486758146778</v>
      </c>
      <c r="M103" s="410">
        <v>437</v>
      </c>
      <c r="N103" s="410">
        <v>140</v>
      </c>
      <c r="O103" s="410">
        <v>63840</v>
      </c>
      <c r="P103" s="479">
        <v>0.68119251371134681</v>
      </c>
      <c r="Q103" s="411">
        <v>456</v>
      </c>
    </row>
    <row r="104" spans="1:17" ht="14.4" customHeight="1" x14ac:dyDescent="0.3">
      <c r="A104" s="406" t="s">
        <v>967</v>
      </c>
      <c r="B104" s="407" t="s">
        <v>808</v>
      </c>
      <c r="C104" s="407" t="s">
        <v>809</v>
      </c>
      <c r="D104" s="407" t="s">
        <v>882</v>
      </c>
      <c r="E104" s="407" t="s">
        <v>883</v>
      </c>
      <c r="F104" s="410">
        <v>212</v>
      </c>
      <c r="G104" s="410">
        <v>11336</v>
      </c>
      <c r="H104" s="410">
        <v>1</v>
      </c>
      <c r="I104" s="410">
        <v>53.471698113207545</v>
      </c>
      <c r="J104" s="410">
        <v>126</v>
      </c>
      <c r="K104" s="410">
        <v>6804</v>
      </c>
      <c r="L104" s="410">
        <v>0.60021171489061398</v>
      </c>
      <c r="M104" s="410">
        <v>54</v>
      </c>
      <c r="N104" s="410">
        <v>228</v>
      </c>
      <c r="O104" s="410">
        <v>13224</v>
      </c>
      <c r="P104" s="479">
        <v>1.1665490472829922</v>
      </c>
      <c r="Q104" s="411">
        <v>58</v>
      </c>
    </row>
    <row r="105" spans="1:17" ht="14.4" customHeight="1" x14ac:dyDescent="0.3">
      <c r="A105" s="406" t="s">
        <v>967</v>
      </c>
      <c r="B105" s="407" t="s">
        <v>808</v>
      </c>
      <c r="C105" s="407" t="s">
        <v>809</v>
      </c>
      <c r="D105" s="407" t="s">
        <v>884</v>
      </c>
      <c r="E105" s="407" t="s">
        <v>885</v>
      </c>
      <c r="F105" s="410">
        <v>1</v>
      </c>
      <c r="G105" s="410">
        <v>2164</v>
      </c>
      <c r="H105" s="410">
        <v>1</v>
      </c>
      <c r="I105" s="410">
        <v>2164</v>
      </c>
      <c r="J105" s="410"/>
      <c r="K105" s="410"/>
      <c r="L105" s="410"/>
      <c r="M105" s="410"/>
      <c r="N105" s="410"/>
      <c r="O105" s="410"/>
      <c r="P105" s="479"/>
      <c r="Q105" s="411"/>
    </row>
    <row r="106" spans="1:17" ht="14.4" customHeight="1" x14ac:dyDescent="0.3">
      <c r="A106" s="406" t="s">
        <v>967</v>
      </c>
      <c r="B106" s="407" t="s">
        <v>808</v>
      </c>
      <c r="C106" s="407" t="s">
        <v>809</v>
      </c>
      <c r="D106" s="407" t="s">
        <v>886</v>
      </c>
      <c r="E106" s="407" t="s">
        <v>887</v>
      </c>
      <c r="F106" s="410">
        <v>75</v>
      </c>
      <c r="G106" s="410">
        <v>12510</v>
      </c>
      <c r="H106" s="410">
        <v>1</v>
      </c>
      <c r="I106" s="410">
        <v>166.8</v>
      </c>
      <c r="J106" s="410">
        <v>24</v>
      </c>
      <c r="K106" s="410">
        <v>4056</v>
      </c>
      <c r="L106" s="410">
        <v>0.32422062350119907</v>
      </c>
      <c r="M106" s="410">
        <v>169</v>
      </c>
      <c r="N106" s="410">
        <v>34</v>
      </c>
      <c r="O106" s="410">
        <v>5950</v>
      </c>
      <c r="P106" s="479">
        <v>0.47561950439648282</v>
      </c>
      <c r="Q106" s="411">
        <v>175</v>
      </c>
    </row>
    <row r="107" spans="1:17" ht="14.4" customHeight="1" x14ac:dyDescent="0.3">
      <c r="A107" s="406" t="s">
        <v>967</v>
      </c>
      <c r="B107" s="407" t="s">
        <v>808</v>
      </c>
      <c r="C107" s="407" t="s">
        <v>809</v>
      </c>
      <c r="D107" s="407" t="s">
        <v>888</v>
      </c>
      <c r="E107" s="407" t="s">
        <v>889</v>
      </c>
      <c r="F107" s="410">
        <v>124</v>
      </c>
      <c r="G107" s="410">
        <v>9880</v>
      </c>
      <c r="H107" s="410">
        <v>1</v>
      </c>
      <c r="I107" s="410">
        <v>79.677419354838705</v>
      </c>
      <c r="J107" s="410">
        <v>443</v>
      </c>
      <c r="K107" s="410">
        <v>35883</v>
      </c>
      <c r="L107" s="410">
        <v>3.6318825910931176</v>
      </c>
      <c r="M107" s="410">
        <v>81</v>
      </c>
      <c r="N107" s="410">
        <v>363</v>
      </c>
      <c r="O107" s="410">
        <v>30855</v>
      </c>
      <c r="P107" s="479">
        <v>3.1229757085020244</v>
      </c>
      <c r="Q107" s="411">
        <v>85</v>
      </c>
    </row>
    <row r="108" spans="1:17" ht="14.4" customHeight="1" x14ac:dyDescent="0.3">
      <c r="A108" s="406" t="s">
        <v>967</v>
      </c>
      <c r="B108" s="407" t="s">
        <v>808</v>
      </c>
      <c r="C108" s="407" t="s">
        <v>809</v>
      </c>
      <c r="D108" s="407" t="s">
        <v>890</v>
      </c>
      <c r="E108" s="407" t="s">
        <v>891</v>
      </c>
      <c r="F108" s="410">
        <v>24</v>
      </c>
      <c r="G108" s="410">
        <v>3868</v>
      </c>
      <c r="H108" s="410">
        <v>1</v>
      </c>
      <c r="I108" s="410">
        <v>161.16666666666666</v>
      </c>
      <c r="J108" s="410">
        <v>7</v>
      </c>
      <c r="K108" s="410">
        <v>1141</v>
      </c>
      <c r="L108" s="410">
        <v>0.29498448810754913</v>
      </c>
      <c r="M108" s="410">
        <v>163</v>
      </c>
      <c r="N108" s="410">
        <v>1</v>
      </c>
      <c r="O108" s="410">
        <v>169</v>
      </c>
      <c r="P108" s="479">
        <v>4.3691830403309206E-2</v>
      </c>
      <c r="Q108" s="411">
        <v>169</v>
      </c>
    </row>
    <row r="109" spans="1:17" ht="14.4" customHeight="1" x14ac:dyDescent="0.3">
      <c r="A109" s="406" t="s">
        <v>967</v>
      </c>
      <c r="B109" s="407" t="s">
        <v>808</v>
      </c>
      <c r="C109" s="407" t="s">
        <v>809</v>
      </c>
      <c r="D109" s="407" t="s">
        <v>892</v>
      </c>
      <c r="E109" s="407" t="s">
        <v>893</v>
      </c>
      <c r="F109" s="410"/>
      <c r="G109" s="410"/>
      <c r="H109" s="410"/>
      <c r="I109" s="410"/>
      <c r="J109" s="410"/>
      <c r="K109" s="410"/>
      <c r="L109" s="410"/>
      <c r="M109" s="410"/>
      <c r="N109" s="410">
        <v>2</v>
      </c>
      <c r="O109" s="410">
        <v>58</v>
      </c>
      <c r="P109" s="479"/>
      <c r="Q109" s="411">
        <v>29</v>
      </c>
    </row>
    <row r="110" spans="1:17" ht="14.4" customHeight="1" x14ac:dyDescent="0.3">
      <c r="A110" s="406" t="s">
        <v>967</v>
      </c>
      <c r="B110" s="407" t="s">
        <v>808</v>
      </c>
      <c r="C110" s="407" t="s">
        <v>809</v>
      </c>
      <c r="D110" s="407" t="s">
        <v>894</v>
      </c>
      <c r="E110" s="407" t="s">
        <v>895</v>
      </c>
      <c r="F110" s="410">
        <v>18</v>
      </c>
      <c r="G110" s="410">
        <v>18080</v>
      </c>
      <c r="H110" s="410">
        <v>1</v>
      </c>
      <c r="I110" s="410">
        <v>1004.4444444444445</v>
      </c>
      <c r="J110" s="410">
        <v>4</v>
      </c>
      <c r="K110" s="410">
        <v>4032</v>
      </c>
      <c r="L110" s="410">
        <v>0.22300884955752212</v>
      </c>
      <c r="M110" s="410">
        <v>1008</v>
      </c>
      <c r="N110" s="410">
        <v>8</v>
      </c>
      <c r="O110" s="410">
        <v>8088</v>
      </c>
      <c r="P110" s="479">
        <v>0.44734513274336285</v>
      </c>
      <c r="Q110" s="411">
        <v>1011</v>
      </c>
    </row>
    <row r="111" spans="1:17" ht="14.4" customHeight="1" x14ac:dyDescent="0.3">
      <c r="A111" s="406" t="s">
        <v>967</v>
      </c>
      <c r="B111" s="407" t="s">
        <v>808</v>
      </c>
      <c r="C111" s="407" t="s">
        <v>809</v>
      </c>
      <c r="D111" s="407" t="s">
        <v>896</v>
      </c>
      <c r="E111" s="407" t="s">
        <v>897</v>
      </c>
      <c r="F111" s="410">
        <v>13</v>
      </c>
      <c r="G111" s="410">
        <v>2191</v>
      </c>
      <c r="H111" s="410">
        <v>1</v>
      </c>
      <c r="I111" s="410">
        <v>168.53846153846155</v>
      </c>
      <c r="J111" s="410">
        <v>86</v>
      </c>
      <c r="K111" s="410">
        <v>14620</v>
      </c>
      <c r="L111" s="410">
        <v>6.6727521679598354</v>
      </c>
      <c r="M111" s="410">
        <v>170</v>
      </c>
      <c r="N111" s="410">
        <v>57</v>
      </c>
      <c r="O111" s="410">
        <v>10032</v>
      </c>
      <c r="P111" s="479">
        <v>4.5787311729803744</v>
      </c>
      <c r="Q111" s="411">
        <v>176</v>
      </c>
    </row>
    <row r="112" spans="1:17" ht="14.4" customHeight="1" x14ac:dyDescent="0.3">
      <c r="A112" s="406" t="s">
        <v>967</v>
      </c>
      <c r="B112" s="407" t="s">
        <v>808</v>
      </c>
      <c r="C112" s="407" t="s">
        <v>809</v>
      </c>
      <c r="D112" s="407" t="s">
        <v>898</v>
      </c>
      <c r="E112" s="407" t="s">
        <v>899</v>
      </c>
      <c r="F112" s="410">
        <v>18</v>
      </c>
      <c r="G112" s="410">
        <v>40425</v>
      </c>
      <c r="H112" s="410">
        <v>1</v>
      </c>
      <c r="I112" s="410">
        <v>2245.8333333333335</v>
      </c>
      <c r="J112" s="410">
        <v>4</v>
      </c>
      <c r="K112" s="410">
        <v>9056</v>
      </c>
      <c r="L112" s="410">
        <v>0.22401978973407544</v>
      </c>
      <c r="M112" s="410">
        <v>2264</v>
      </c>
      <c r="N112" s="410">
        <v>7</v>
      </c>
      <c r="O112" s="410">
        <v>16058</v>
      </c>
      <c r="P112" s="479">
        <v>0.39722943722943721</v>
      </c>
      <c r="Q112" s="411">
        <v>2294</v>
      </c>
    </row>
    <row r="113" spans="1:17" ht="14.4" customHeight="1" x14ac:dyDescent="0.3">
      <c r="A113" s="406" t="s">
        <v>967</v>
      </c>
      <c r="B113" s="407" t="s">
        <v>808</v>
      </c>
      <c r="C113" s="407" t="s">
        <v>809</v>
      </c>
      <c r="D113" s="407" t="s">
        <v>900</v>
      </c>
      <c r="E113" s="407" t="s">
        <v>901</v>
      </c>
      <c r="F113" s="410">
        <v>45</v>
      </c>
      <c r="G113" s="410">
        <v>11025</v>
      </c>
      <c r="H113" s="410">
        <v>1</v>
      </c>
      <c r="I113" s="410">
        <v>245</v>
      </c>
      <c r="J113" s="410">
        <v>91</v>
      </c>
      <c r="K113" s="410">
        <v>22477</v>
      </c>
      <c r="L113" s="410">
        <v>2.0387301587301589</v>
      </c>
      <c r="M113" s="410">
        <v>247</v>
      </c>
      <c r="N113" s="410">
        <v>82</v>
      </c>
      <c r="O113" s="410">
        <v>21566</v>
      </c>
      <c r="P113" s="479">
        <v>1.9560997732426304</v>
      </c>
      <c r="Q113" s="411">
        <v>263</v>
      </c>
    </row>
    <row r="114" spans="1:17" ht="14.4" customHeight="1" x14ac:dyDescent="0.3">
      <c r="A114" s="406" t="s">
        <v>967</v>
      </c>
      <c r="B114" s="407" t="s">
        <v>808</v>
      </c>
      <c r="C114" s="407" t="s">
        <v>809</v>
      </c>
      <c r="D114" s="407" t="s">
        <v>902</v>
      </c>
      <c r="E114" s="407" t="s">
        <v>903</v>
      </c>
      <c r="F114" s="410">
        <v>23</v>
      </c>
      <c r="G114" s="410">
        <v>45943</v>
      </c>
      <c r="H114" s="410">
        <v>1</v>
      </c>
      <c r="I114" s="410">
        <v>1997.5217391304348</v>
      </c>
      <c r="J114" s="410">
        <v>4</v>
      </c>
      <c r="K114" s="410">
        <v>8048</v>
      </c>
      <c r="L114" s="410">
        <v>0.17517358465925167</v>
      </c>
      <c r="M114" s="410">
        <v>2012</v>
      </c>
      <c r="N114" s="410">
        <v>2</v>
      </c>
      <c r="O114" s="410">
        <v>4260</v>
      </c>
      <c r="P114" s="479">
        <v>9.2723592277387204E-2</v>
      </c>
      <c r="Q114" s="411">
        <v>2130</v>
      </c>
    </row>
    <row r="115" spans="1:17" ht="14.4" customHeight="1" x14ac:dyDescent="0.3">
      <c r="A115" s="406" t="s">
        <v>967</v>
      </c>
      <c r="B115" s="407" t="s">
        <v>808</v>
      </c>
      <c r="C115" s="407" t="s">
        <v>809</v>
      </c>
      <c r="D115" s="407" t="s">
        <v>906</v>
      </c>
      <c r="E115" s="407" t="s">
        <v>907</v>
      </c>
      <c r="F115" s="410">
        <v>1</v>
      </c>
      <c r="G115" s="410">
        <v>414</v>
      </c>
      <c r="H115" s="410">
        <v>1</v>
      </c>
      <c r="I115" s="410">
        <v>414</v>
      </c>
      <c r="J115" s="410"/>
      <c r="K115" s="410"/>
      <c r="L115" s="410"/>
      <c r="M115" s="410"/>
      <c r="N115" s="410"/>
      <c r="O115" s="410"/>
      <c r="P115" s="479"/>
      <c r="Q115" s="411"/>
    </row>
    <row r="116" spans="1:17" ht="14.4" customHeight="1" x14ac:dyDescent="0.3">
      <c r="A116" s="406" t="s">
        <v>967</v>
      </c>
      <c r="B116" s="407" t="s">
        <v>808</v>
      </c>
      <c r="C116" s="407" t="s">
        <v>809</v>
      </c>
      <c r="D116" s="407" t="s">
        <v>911</v>
      </c>
      <c r="E116" s="407" t="s">
        <v>912</v>
      </c>
      <c r="F116" s="410">
        <v>16</v>
      </c>
      <c r="G116" s="410">
        <v>80819</v>
      </c>
      <c r="H116" s="410">
        <v>1</v>
      </c>
      <c r="I116" s="410">
        <v>5051.1875</v>
      </c>
      <c r="J116" s="410">
        <v>7</v>
      </c>
      <c r="K116" s="410">
        <v>35623</v>
      </c>
      <c r="L116" s="410">
        <v>0.44077506526930549</v>
      </c>
      <c r="M116" s="410">
        <v>5089</v>
      </c>
      <c r="N116" s="410">
        <v>8</v>
      </c>
      <c r="O116" s="410">
        <v>41728</v>
      </c>
      <c r="P116" s="479">
        <v>0.51631423303926061</v>
      </c>
      <c r="Q116" s="411">
        <v>5216</v>
      </c>
    </row>
    <row r="117" spans="1:17" ht="14.4" customHeight="1" x14ac:dyDescent="0.3">
      <c r="A117" s="406" t="s">
        <v>967</v>
      </c>
      <c r="B117" s="407" t="s">
        <v>808</v>
      </c>
      <c r="C117" s="407" t="s">
        <v>809</v>
      </c>
      <c r="D117" s="407" t="s">
        <v>913</v>
      </c>
      <c r="E117" s="407" t="s">
        <v>914</v>
      </c>
      <c r="F117" s="410">
        <v>2</v>
      </c>
      <c r="G117" s="410">
        <v>2060</v>
      </c>
      <c r="H117" s="410">
        <v>1</v>
      </c>
      <c r="I117" s="410">
        <v>1030</v>
      </c>
      <c r="J117" s="410"/>
      <c r="K117" s="410"/>
      <c r="L117" s="410"/>
      <c r="M117" s="410"/>
      <c r="N117" s="410"/>
      <c r="O117" s="410"/>
      <c r="P117" s="479"/>
      <c r="Q117" s="411"/>
    </row>
    <row r="118" spans="1:17" ht="14.4" customHeight="1" x14ac:dyDescent="0.3">
      <c r="A118" s="406" t="s">
        <v>967</v>
      </c>
      <c r="B118" s="407" t="s">
        <v>808</v>
      </c>
      <c r="C118" s="407" t="s">
        <v>809</v>
      </c>
      <c r="D118" s="407" t="s">
        <v>915</v>
      </c>
      <c r="E118" s="407" t="s">
        <v>916</v>
      </c>
      <c r="F118" s="410">
        <v>8</v>
      </c>
      <c r="G118" s="410">
        <v>2140</v>
      </c>
      <c r="H118" s="410">
        <v>1</v>
      </c>
      <c r="I118" s="410">
        <v>267.5</v>
      </c>
      <c r="J118" s="410">
        <v>4</v>
      </c>
      <c r="K118" s="410">
        <v>1076</v>
      </c>
      <c r="L118" s="410">
        <v>0.50280373831775704</v>
      </c>
      <c r="M118" s="410">
        <v>269</v>
      </c>
      <c r="N118" s="410">
        <v>6</v>
      </c>
      <c r="O118" s="410">
        <v>1728</v>
      </c>
      <c r="P118" s="479">
        <v>0.80747663551401871</v>
      </c>
      <c r="Q118" s="411">
        <v>288</v>
      </c>
    </row>
    <row r="119" spans="1:17" ht="14.4" customHeight="1" x14ac:dyDescent="0.3">
      <c r="A119" s="406" t="s">
        <v>967</v>
      </c>
      <c r="B119" s="407" t="s">
        <v>808</v>
      </c>
      <c r="C119" s="407" t="s">
        <v>809</v>
      </c>
      <c r="D119" s="407" t="s">
        <v>917</v>
      </c>
      <c r="E119" s="407" t="s">
        <v>918</v>
      </c>
      <c r="F119" s="410">
        <v>1</v>
      </c>
      <c r="G119" s="410">
        <v>1042</v>
      </c>
      <c r="H119" s="410">
        <v>1</v>
      </c>
      <c r="I119" s="410">
        <v>1042</v>
      </c>
      <c r="J119" s="410"/>
      <c r="K119" s="410"/>
      <c r="L119" s="410"/>
      <c r="M119" s="410"/>
      <c r="N119" s="410"/>
      <c r="O119" s="410"/>
      <c r="P119" s="479"/>
      <c r="Q119" s="411"/>
    </row>
    <row r="120" spans="1:17" ht="14.4" customHeight="1" x14ac:dyDescent="0.3">
      <c r="A120" s="406" t="s">
        <v>967</v>
      </c>
      <c r="B120" s="407" t="s">
        <v>808</v>
      </c>
      <c r="C120" s="407" t="s">
        <v>809</v>
      </c>
      <c r="D120" s="407" t="s">
        <v>919</v>
      </c>
      <c r="E120" s="407" t="s">
        <v>920</v>
      </c>
      <c r="F120" s="410"/>
      <c r="G120" s="410"/>
      <c r="H120" s="410"/>
      <c r="I120" s="410"/>
      <c r="J120" s="410"/>
      <c r="K120" s="410"/>
      <c r="L120" s="410"/>
      <c r="M120" s="410"/>
      <c r="N120" s="410">
        <v>9</v>
      </c>
      <c r="O120" s="410">
        <v>963</v>
      </c>
      <c r="P120" s="479"/>
      <c r="Q120" s="411">
        <v>107</v>
      </c>
    </row>
    <row r="121" spans="1:17" ht="14.4" customHeight="1" x14ac:dyDescent="0.3">
      <c r="A121" s="406" t="s">
        <v>967</v>
      </c>
      <c r="B121" s="407" t="s">
        <v>808</v>
      </c>
      <c r="C121" s="407" t="s">
        <v>809</v>
      </c>
      <c r="D121" s="407" t="s">
        <v>921</v>
      </c>
      <c r="E121" s="407" t="s">
        <v>922</v>
      </c>
      <c r="F121" s="410">
        <v>1</v>
      </c>
      <c r="G121" s="410">
        <v>225</v>
      </c>
      <c r="H121" s="410">
        <v>1</v>
      </c>
      <c r="I121" s="410">
        <v>225</v>
      </c>
      <c r="J121" s="410"/>
      <c r="K121" s="410"/>
      <c r="L121" s="410"/>
      <c r="M121" s="410"/>
      <c r="N121" s="410"/>
      <c r="O121" s="410"/>
      <c r="P121" s="479"/>
      <c r="Q121" s="411"/>
    </row>
    <row r="122" spans="1:17" ht="14.4" customHeight="1" x14ac:dyDescent="0.3">
      <c r="A122" s="406" t="s">
        <v>967</v>
      </c>
      <c r="B122" s="407" t="s">
        <v>808</v>
      </c>
      <c r="C122" s="407" t="s">
        <v>809</v>
      </c>
      <c r="D122" s="407" t="s">
        <v>923</v>
      </c>
      <c r="E122" s="407" t="s">
        <v>924</v>
      </c>
      <c r="F122" s="410"/>
      <c r="G122" s="410"/>
      <c r="H122" s="410"/>
      <c r="I122" s="410"/>
      <c r="J122" s="410">
        <v>12</v>
      </c>
      <c r="K122" s="410">
        <v>3672</v>
      </c>
      <c r="L122" s="410"/>
      <c r="M122" s="410">
        <v>306</v>
      </c>
      <c r="N122" s="410">
        <v>9</v>
      </c>
      <c r="O122" s="410">
        <v>2826</v>
      </c>
      <c r="P122" s="479"/>
      <c r="Q122" s="411">
        <v>314</v>
      </c>
    </row>
    <row r="123" spans="1:17" ht="14.4" customHeight="1" x14ac:dyDescent="0.3">
      <c r="A123" s="406" t="s">
        <v>970</v>
      </c>
      <c r="B123" s="407" t="s">
        <v>808</v>
      </c>
      <c r="C123" s="407" t="s">
        <v>809</v>
      </c>
      <c r="D123" s="407" t="s">
        <v>810</v>
      </c>
      <c r="E123" s="407" t="s">
        <v>811</v>
      </c>
      <c r="F123" s="410">
        <v>1</v>
      </c>
      <c r="G123" s="410">
        <v>2064</v>
      </c>
      <c r="H123" s="410">
        <v>1</v>
      </c>
      <c r="I123" s="410">
        <v>2064</v>
      </c>
      <c r="J123" s="410"/>
      <c r="K123" s="410"/>
      <c r="L123" s="410"/>
      <c r="M123" s="410"/>
      <c r="N123" s="410"/>
      <c r="O123" s="410"/>
      <c r="P123" s="479"/>
      <c r="Q123" s="411"/>
    </row>
    <row r="124" spans="1:17" ht="14.4" customHeight="1" x14ac:dyDescent="0.3">
      <c r="A124" s="406" t="s">
        <v>970</v>
      </c>
      <c r="B124" s="407" t="s">
        <v>808</v>
      </c>
      <c r="C124" s="407" t="s">
        <v>809</v>
      </c>
      <c r="D124" s="407" t="s">
        <v>814</v>
      </c>
      <c r="E124" s="407" t="s">
        <v>815</v>
      </c>
      <c r="F124" s="410"/>
      <c r="G124" s="410"/>
      <c r="H124" s="410"/>
      <c r="I124" s="410"/>
      <c r="J124" s="410"/>
      <c r="K124" s="410"/>
      <c r="L124" s="410"/>
      <c r="M124" s="410"/>
      <c r="N124" s="410">
        <v>1</v>
      </c>
      <c r="O124" s="410">
        <v>231</v>
      </c>
      <c r="P124" s="479"/>
      <c r="Q124" s="411">
        <v>231</v>
      </c>
    </row>
    <row r="125" spans="1:17" ht="14.4" customHeight="1" x14ac:dyDescent="0.3">
      <c r="A125" s="406" t="s">
        <v>970</v>
      </c>
      <c r="B125" s="407" t="s">
        <v>808</v>
      </c>
      <c r="C125" s="407" t="s">
        <v>809</v>
      </c>
      <c r="D125" s="407" t="s">
        <v>816</v>
      </c>
      <c r="E125" s="407" t="s">
        <v>817</v>
      </c>
      <c r="F125" s="410">
        <v>3228</v>
      </c>
      <c r="G125" s="410">
        <v>173072</v>
      </c>
      <c r="H125" s="410">
        <v>1</v>
      </c>
      <c r="I125" s="410">
        <v>53.615861214374227</v>
      </c>
      <c r="J125" s="410">
        <v>3160</v>
      </c>
      <c r="K125" s="410">
        <v>170640</v>
      </c>
      <c r="L125" s="410">
        <v>0.9859480447443838</v>
      </c>
      <c r="M125" s="410">
        <v>54</v>
      </c>
      <c r="N125" s="410">
        <v>3552</v>
      </c>
      <c r="O125" s="410">
        <v>206016</v>
      </c>
      <c r="P125" s="479">
        <v>1.1903485254691688</v>
      </c>
      <c r="Q125" s="411">
        <v>58</v>
      </c>
    </row>
    <row r="126" spans="1:17" ht="14.4" customHeight="1" x14ac:dyDescent="0.3">
      <c r="A126" s="406" t="s">
        <v>970</v>
      </c>
      <c r="B126" s="407" t="s">
        <v>808</v>
      </c>
      <c r="C126" s="407" t="s">
        <v>809</v>
      </c>
      <c r="D126" s="407" t="s">
        <v>818</v>
      </c>
      <c r="E126" s="407" t="s">
        <v>819</v>
      </c>
      <c r="F126" s="410">
        <v>2178</v>
      </c>
      <c r="G126" s="410">
        <v>264804</v>
      </c>
      <c r="H126" s="410">
        <v>1</v>
      </c>
      <c r="I126" s="410">
        <v>121.58126721763085</v>
      </c>
      <c r="J126" s="410">
        <v>2380</v>
      </c>
      <c r="K126" s="410">
        <v>292740</v>
      </c>
      <c r="L126" s="410">
        <v>1.1054968958172837</v>
      </c>
      <c r="M126" s="410">
        <v>123</v>
      </c>
      <c r="N126" s="410">
        <v>2235</v>
      </c>
      <c r="O126" s="410">
        <v>292785</v>
      </c>
      <c r="P126" s="479">
        <v>1.1056668328272987</v>
      </c>
      <c r="Q126" s="411">
        <v>131</v>
      </c>
    </row>
    <row r="127" spans="1:17" ht="14.4" customHeight="1" x14ac:dyDescent="0.3">
      <c r="A127" s="406" t="s">
        <v>970</v>
      </c>
      <c r="B127" s="407" t="s">
        <v>808</v>
      </c>
      <c r="C127" s="407" t="s">
        <v>809</v>
      </c>
      <c r="D127" s="407" t="s">
        <v>820</v>
      </c>
      <c r="E127" s="407" t="s">
        <v>821</v>
      </c>
      <c r="F127" s="410">
        <v>85</v>
      </c>
      <c r="G127" s="410">
        <v>14882</v>
      </c>
      <c r="H127" s="410">
        <v>1</v>
      </c>
      <c r="I127" s="410">
        <v>175.08235294117648</v>
      </c>
      <c r="J127" s="410">
        <v>50</v>
      </c>
      <c r="K127" s="410">
        <v>8850</v>
      </c>
      <c r="L127" s="410">
        <v>0.59467813465931996</v>
      </c>
      <c r="M127" s="410">
        <v>177</v>
      </c>
      <c r="N127" s="410">
        <v>54</v>
      </c>
      <c r="O127" s="410">
        <v>10206</v>
      </c>
      <c r="P127" s="479">
        <v>0.68579492003762932</v>
      </c>
      <c r="Q127" s="411">
        <v>189</v>
      </c>
    </row>
    <row r="128" spans="1:17" ht="14.4" customHeight="1" x14ac:dyDescent="0.3">
      <c r="A128" s="406" t="s">
        <v>970</v>
      </c>
      <c r="B128" s="407" t="s">
        <v>808</v>
      </c>
      <c r="C128" s="407" t="s">
        <v>809</v>
      </c>
      <c r="D128" s="407" t="s">
        <v>824</v>
      </c>
      <c r="E128" s="407" t="s">
        <v>825</v>
      </c>
      <c r="F128" s="410">
        <v>729</v>
      </c>
      <c r="G128" s="410">
        <v>278394</v>
      </c>
      <c r="H128" s="410">
        <v>1</v>
      </c>
      <c r="I128" s="410">
        <v>381.88477366255142</v>
      </c>
      <c r="J128" s="410">
        <v>729</v>
      </c>
      <c r="K128" s="410">
        <v>279936</v>
      </c>
      <c r="L128" s="410">
        <v>1.0055389124765619</v>
      </c>
      <c r="M128" s="410">
        <v>384</v>
      </c>
      <c r="N128" s="410">
        <v>788</v>
      </c>
      <c r="O128" s="410">
        <v>320716</v>
      </c>
      <c r="P128" s="479">
        <v>1.1520219544961456</v>
      </c>
      <c r="Q128" s="411">
        <v>407</v>
      </c>
    </row>
    <row r="129" spans="1:17" ht="14.4" customHeight="1" x14ac:dyDescent="0.3">
      <c r="A129" s="406" t="s">
        <v>970</v>
      </c>
      <c r="B129" s="407" t="s">
        <v>808</v>
      </c>
      <c r="C129" s="407" t="s">
        <v>809</v>
      </c>
      <c r="D129" s="407" t="s">
        <v>826</v>
      </c>
      <c r="E129" s="407" t="s">
        <v>827</v>
      </c>
      <c r="F129" s="410">
        <v>516</v>
      </c>
      <c r="G129" s="410">
        <v>87603</v>
      </c>
      <c r="H129" s="410">
        <v>1</v>
      </c>
      <c r="I129" s="410">
        <v>169.77325581395348</v>
      </c>
      <c r="J129" s="410">
        <v>605</v>
      </c>
      <c r="K129" s="410">
        <v>104060</v>
      </c>
      <c r="L129" s="410">
        <v>1.1878588632809379</v>
      </c>
      <c r="M129" s="410">
        <v>172</v>
      </c>
      <c r="N129" s="410">
        <v>442</v>
      </c>
      <c r="O129" s="410">
        <v>79118</v>
      </c>
      <c r="P129" s="479">
        <v>0.90314258644110357</v>
      </c>
      <c r="Q129" s="411">
        <v>179</v>
      </c>
    </row>
    <row r="130" spans="1:17" ht="14.4" customHeight="1" x14ac:dyDescent="0.3">
      <c r="A130" s="406" t="s">
        <v>970</v>
      </c>
      <c r="B130" s="407" t="s">
        <v>808</v>
      </c>
      <c r="C130" s="407" t="s">
        <v>809</v>
      </c>
      <c r="D130" s="407" t="s">
        <v>828</v>
      </c>
      <c r="E130" s="407" t="s">
        <v>829</v>
      </c>
      <c r="F130" s="410">
        <v>1</v>
      </c>
      <c r="G130" s="410">
        <v>531</v>
      </c>
      <c r="H130" s="410">
        <v>1</v>
      </c>
      <c r="I130" s="410">
        <v>531</v>
      </c>
      <c r="J130" s="410"/>
      <c r="K130" s="410"/>
      <c r="L130" s="410"/>
      <c r="M130" s="410"/>
      <c r="N130" s="410"/>
      <c r="O130" s="410"/>
      <c r="P130" s="479"/>
      <c r="Q130" s="411"/>
    </row>
    <row r="131" spans="1:17" ht="14.4" customHeight="1" x14ac:dyDescent="0.3">
      <c r="A131" s="406" t="s">
        <v>970</v>
      </c>
      <c r="B131" s="407" t="s">
        <v>808</v>
      </c>
      <c r="C131" s="407" t="s">
        <v>809</v>
      </c>
      <c r="D131" s="407" t="s">
        <v>830</v>
      </c>
      <c r="E131" s="407" t="s">
        <v>831</v>
      </c>
      <c r="F131" s="410">
        <v>186</v>
      </c>
      <c r="G131" s="410">
        <v>59280</v>
      </c>
      <c r="H131" s="410">
        <v>1</v>
      </c>
      <c r="I131" s="410">
        <v>318.70967741935482</v>
      </c>
      <c r="J131" s="410">
        <v>231</v>
      </c>
      <c r="K131" s="410">
        <v>74382</v>
      </c>
      <c r="L131" s="410">
        <v>1.254757085020243</v>
      </c>
      <c r="M131" s="410">
        <v>322</v>
      </c>
      <c r="N131" s="410">
        <v>93</v>
      </c>
      <c r="O131" s="410">
        <v>31155</v>
      </c>
      <c r="P131" s="479">
        <v>0.52555668016194335</v>
      </c>
      <c r="Q131" s="411">
        <v>335</v>
      </c>
    </row>
    <row r="132" spans="1:17" ht="14.4" customHeight="1" x14ac:dyDescent="0.3">
      <c r="A132" s="406" t="s">
        <v>970</v>
      </c>
      <c r="B132" s="407" t="s">
        <v>808</v>
      </c>
      <c r="C132" s="407" t="s">
        <v>809</v>
      </c>
      <c r="D132" s="407" t="s">
        <v>834</v>
      </c>
      <c r="E132" s="407" t="s">
        <v>835</v>
      </c>
      <c r="F132" s="410">
        <v>2072</v>
      </c>
      <c r="G132" s="410">
        <v>702906</v>
      </c>
      <c r="H132" s="410">
        <v>1</v>
      </c>
      <c r="I132" s="410">
        <v>339.24034749034752</v>
      </c>
      <c r="J132" s="410">
        <v>2385</v>
      </c>
      <c r="K132" s="410">
        <v>813285</v>
      </c>
      <c r="L132" s="410">
        <v>1.1570323770176951</v>
      </c>
      <c r="M132" s="410">
        <v>341</v>
      </c>
      <c r="N132" s="410">
        <v>1890</v>
      </c>
      <c r="O132" s="410">
        <v>659610</v>
      </c>
      <c r="P132" s="479">
        <v>0.93840428165359235</v>
      </c>
      <c r="Q132" s="411">
        <v>349</v>
      </c>
    </row>
    <row r="133" spans="1:17" ht="14.4" customHeight="1" x14ac:dyDescent="0.3">
      <c r="A133" s="406" t="s">
        <v>970</v>
      </c>
      <c r="B133" s="407" t="s">
        <v>808</v>
      </c>
      <c r="C133" s="407" t="s">
        <v>809</v>
      </c>
      <c r="D133" s="407" t="s">
        <v>836</v>
      </c>
      <c r="E133" s="407" t="s">
        <v>837</v>
      </c>
      <c r="F133" s="410"/>
      <c r="G133" s="410"/>
      <c r="H133" s="410"/>
      <c r="I133" s="410"/>
      <c r="J133" s="410">
        <v>5</v>
      </c>
      <c r="K133" s="410">
        <v>7990</v>
      </c>
      <c r="L133" s="410"/>
      <c r="M133" s="410">
        <v>1598</v>
      </c>
      <c r="N133" s="410"/>
      <c r="O133" s="410"/>
      <c r="P133" s="479"/>
      <c r="Q133" s="411"/>
    </row>
    <row r="134" spans="1:17" ht="14.4" customHeight="1" x14ac:dyDescent="0.3">
      <c r="A134" s="406" t="s">
        <v>970</v>
      </c>
      <c r="B134" s="407" t="s">
        <v>808</v>
      </c>
      <c r="C134" s="407" t="s">
        <v>809</v>
      </c>
      <c r="D134" s="407" t="s">
        <v>842</v>
      </c>
      <c r="E134" s="407" t="s">
        <v>843</v>
      </c>
      <c r="F134" s="410">
        <v>266</v>
      </c>
      <c r="G134" s="410">
        <v>28891</v>
      </c>
      <c r="H134" s="410">
        <v>1</v>
      </c>
      <c r="I134" s="410">
        <v>108.61278195488721</v>
      </c>
      <c r="J134" s="410">
        <v>243</v>
      </c>
      <c r="K134" s="410">
        <v>26487</v>
      </c>
      <c r="L134" s="410">
        <v>0.91679069606451835</v>
      </c>
      <c r="M134" s="410">
        <v>109</v>
      </c>
      <c r="N134" s="410">
        <v>284</v>
      </c>
      <c r="O134" s="410">
        <v>33228</v>
      </c>
      <c r="P134" s="479">
        <v>1.1501159530649683</v>
      </c>
      <c r="Q134" s="411">
        <v>117</v>
      </c>
    </row>
    <row r="135" spans="1:17" ht="14.4" customHeight="1" x14ac:dyDescent="0.3">
      <c r="A135" s="406" t="s">
        <v>970</v>
      </c>
      <c r="B135" s="407" t="s">
        <v>808</v>
      </c>
      <c r="C135" s="407" t="s">
        <v>809</v>
      </c>
      <c r="D135" s="407" t="s">
        <v>846</v>
      </c>
      <c r="E135" s="407" t="s">
        <v>847</v>
      </c>
      <c r="F135" s="410">
        <v>3</v>
      </c>
      <c r="G135" s="410">
        <v>1095</v>
      </c>
      <c r="H135" s="410">
        <v>1</v>
      </c>
      <c r="I135" s="410">
        <v>365</v>
      </c>
      <c r="J135" s="410">
        <v>14</v>
      </c>
      <c r="K135" s="410">
        <v>5264</v>
      </c>
      <c r="L135" s="410">
        <v>4.8073059360730594</v>
      </c>
      <c r="M135" s="410">
        <v>376</v>
      </c>
      <c r="N135" s="410">
        <v>14</v>
      </c>
      <c r="O135" s="410">
        <v>5418</v>
      </c>
      <c r="P135" s="479">
        <v>4.9479452054794519</v>
      </c>
      <c r="Q135" s="411">
        <v>387</v>
      </c>
    </row>
    <row r="136" spans="1:17" ht="14.4" customHeight="1" x14ac:dyDescent="0.3">
      <c r="A136" s="406" t="s">
        <v>970</v>
      </c>
      <c r="B136" s="407" t="s">
        <v>808</v>
      </c>
      <c r="C136" s="407" t="s">
        <v>809</v>
      </c>
      <c r="D136" s="407" t="s">
        <v>848</v>
      </c>
      <c r="E136" s="407" t="s">
        <v>849</v>
      </c>
      <c r="F136" s="410">
        <v>224</v>
      </c>
      <c r="G136" s="410">
        <v>8288</v>
      </c>
      <c r="H136" s="410">
        <v>1</v>
      </c>
      <c r="I136" s="410">
        <v>37</v>
      </c>
      <c r="J136" s="410">
        <v>205</v>
      </c>
      <c r="K136" s="410">
        <v>7585</v>
      </c>
      <c r="L136" s="410">
        <v>0.9151785714285714</v>
      </c>
      <c r="M136" s="410">
        <v>37</v>
      </c>
      <c r="N136" s="410">
        <v>232</v>
      </c>
      <c r="O136" s="410">
        <v>8816</v>
      </c>
      <c r="P136" s="479">
        <v>1.0637065637065637</v>
      </c>
      <c r="Q136" s="411">
        <v>38</v>
      </c>
    </row>
    <row r="137" spans="1:17" ht="14.4" customHeight="1" x14ac:dyDescent="0.3">
      <c r="A137" s="406" t="s">
        <v>970</v>
      </c>
      <c r="B137" s="407" t="s">
        <v>808</v>
      </c>
      <c r="C137" s="407" t="s">
        <v>809</v>
      </c>
      <c r="D137" s="407" t="s">
        <v>971</v>
      </c>
      <c r="E137" s="407" t="s">
        <v>972</v>
      </c>
      <c r="F137" s="410"/>
      <c r="G137" s="410"/>
      <c r="H137" s="410"/>
      <c r="I137" s="410"/>
      <c r="J137" s="410"/>
      <c r="K137" s="410"/>
      <c r="L137" s="410"/>
      <c r="M137" s="410"/>
      <c r="N137" s="410">
        <v>1</v>
      </c>
      <c r="O137" s="410">
        <v>744</v>
      </c>
      <c r="P137" s="479"/>
      <c r="Q137" s="411">
        <v>744</v>
      </c>
    </row>
    <row r="138" spans="1:17" ht="14.4" customHeight="1" x14ac:dyDescent="0.3">
      <c r="A138" s="406" t="s">
        <v>970</v>
      </c>
      <c r="B138" s="407" t="s">
        <v>808</v>
      </c>
      <c r="C138" s="407" t="s">
        <v>809</v>
      </c>
      <c r="D138" s="407" t="s">
        <v>854</v>
      </c>
      <c r="E138" s="407" t="s">
        <v>855</v>
      </c>
      <c r="F138" s="410">
        <v>5</v>
      </c>
      <c r="G138" s="410">
        <v>3328</v>
      </c>
      <c r="H138" s="410">
        <v>1</v>
      </c>
      <c r="I138" s="410">
        <v>665.6</v>
      </c>
      <c r="J138" s="410">
        <v>13</v>
      </c>
      <c r="K138" s="410">
        <v>8788</v>
      </c>
      <c r="L138" s="410">
        <v>2.640625</v>
      </c>
      <c r="M138" s="410">
        <v>676</v>
      </c>
      <c r="N138" s="410">
        <v>16</v>
      </c>
      <c r="O138" s="410">
        <v>11264</v>
      </c>
      <c r="P138" s="479">
        <v>3.3846153846153846</v>
      </c>
      <c r="Q138" s="411">
        <v>704</v>
      </c>
    </row>
    <row r="139" spans="1:17" ht="14.4" customHeight="1" x14ac:dyDescent="0.3">
      <c r="A139" s="406" t="s">
        <v>970</v>
      </c>
      <c r="B139" s="407" t="s">
        <v>808</v>
      </c>
      <c r="C139" s="407" t="s">
        <v>809</v>
      </c>
      <c r="D139" s="407" t="s">
        <v>856</v>
      </c>
      <c r="E139" s="407" t="s">
        <v>857</v>
      </c>
      <c r="F139" s="410">
        <v>4</v>
      </c>
      <c r="G139" s="410">
        <v>547</v>
      </c>
      <c r="H139" s="410">
        <v>1</v>
      </c>
      <c r="I139" s="410">
        <v>136.75</v>
      </c>
      <c r="J139" s="410"/>
      <c r="K139" s="410"/>
      <c r="L139" s="410"/>
      <c r="M139" s="410"/>
      <c r="N139" s="410">
        <v>2</v>
      </c>
      <c r="O139" s="410">
        <v>294</v>
      </c>
      <c r="P139" s="479">
        <v>0.53747714808043878</v>
      </c>
      <c r="Q139" s="411">
        <v>147</v>
      </c>
    </row>
    <row r="140" spans="1:17" ht="14.4" customHeight="1" x14ac:dyDescent="0.3">
      <c r="A140" s="406" t="s">
        <v>970</v>
      </c>
      <c r="B140" s="407" t="s">
        <v>808</v>
      </c>
      <c r="C140" s="407" t="s">
        <v>809</v>
      </c>
      <c r="D140" s="407" t="s">
        <v>858</v>
      </c>
      <c r="E140" s="407" t="s">
        <v>859</v>
      </c>
      <c r="F140" s="410">
        <v>1211</v>
      </c>
      <c r="G140" s="410">
        <v>342496</v>
      </c>
      <c r="H140" s="410">
        <v>1</v>
      </c>
      <c r="I140" s="410">
        <v>282.82080924855489</v>
      </c>
      <c r="J140" s="410">
        <v>1280</v>
      </c>
      <c r="K140" s="410">
        <v>364800</v>
      </c>
      <c r="L140" s="410">
        <v>1.065121928431281</v>
      </c>
      <c r="M140" s="410">
        <v>285</v>
      </c>
      <c r="N140" s="410">
        <v>1378</v>
      </c>
      <c r="O140" s="410">
        <v>418912</v>
      </c>
      <c r="P140" s="479">
        <v>1.2231150144819209</v>
      </c>
      <c r="Q140" s="411">
        <v>304</v>
      </c>
    </row>
    <row r="141" spans="1:17" ht="14.4" customHeight="1" x14ac:dyDescent="0.3">
      <c r="A141" s="406" t="s">
        <v>970</v>
      </c>
      <c r="B141" s="407" t="s">
        <v>808</v>
      </c>
      <c r="C141" s="407" t="s">
        <v>809</v>
      </c>
      <c r="D141" s="407" t="s">
        <v>860</v>
      </c>
      <c r="E141" s="407" t="s">
        <v>861</v>
      </c>
      <c r="F141" s="410">
        <v>2</v>
      </c>
      <c r="G141" s="410">
        <v>6924</v>
      </c>
      <c r="H141" s="410">
        <v>1</v>
      </c>
      <c r="I141" s="410">
        <v>3462</v>
      </c>
      <c r="J141" s="410"/>
      <c r="K141" s="410"/>
      <c r="L141" s="410"/>
      <c r="M141" s="410"/>
      <c r="N141" s="410">
        <v>1</v>
      </c>
      <c r="O141" s="410">
        <v>3707</v>
      </c>
      <c r="P141" s="479">
        <v>0.53538417099942226</v>
      </c>
      <c r="Q141" s="411">
        <v>3707</v>
      </c>
    </row>
    <row r="142" spans="1:17" ht="14.4" customHeight="1" x14ac:dyDescent="0.3">
      <c r="A142" s="406" t="s">
        <v>970</v>
      </c>
      <c r="B142" s="407" t="s">
        <v>808</v>
      </c>
      <c r="C142" s="407" t="s">
        <v>809</v>
      </c>
      <c r="D142" s="407" t="s">
        <v>862</v>
      </c>
      <c r="E142" s="407" t="s">
        <v>863</v>
      </c>
      <c r="F142" s="410">
        <v>1212</v>
      </c>
      <c r="G142" s="410">
        <v>555596</v>
      </c>
      <c r="H142" s="410">
        <v>1</v>
      </c>
      <c r="I142" s="410">
        <v>458.41254125412541</v>
      </c>
      <c r="J142" s="410">
        <v>1300</v>
      </c>
      <c r="K142" s="410">
        <v>600600</v>
      </c>
      <c r="L142" s="410">
        <v>1.081001303105134</v>
      </c>
      <c r="M142" s="410">
        <v>462</v>
      </c>
      <c r="N142" s="410">
        <v>1313</v>
      </c>
      <c r="O142" s="410">
        <v>648622</v>
      </c>
      <c r="P142" s="479">
        <v>1.1674346107603366</v>
      </c>
      <c r="Q142" s="411">
        <v>494</v>
      </c>
    </row>
    <row r="143" spans="1:17" ht="14.4" customHeight="1" x14ac:dyDescent="0.3">
      <c r="A143" s="406" t="s">
        <v>970</v>
      </c>
      <c r="B143" s="407" t="s">
        <v>808</v>
      </c>
      <c r="C143" s="407" t="s">
        <v>809</v>
      </c>
      <c r="D143" s="407" t="s">
        <v>866</v>
      </c>
      <c r="E143" s="407" t="s">
        <v>867</v>
      </c>
      <c r="F143" s="410">
        <v>2132</v>
      </c>
      <c r="G143" s="410">
        <v>749730</v>
      </c>
      <c r="H143" s="410">
        <v>1</v>
      </c>
      <c r="I143" s="410">
        <v>351.65572232645405</v>
      </c>
      <c r="J143" s="410">
        <v>2147</v>
      </c>
      <c r="K143" s="410">
        <v>764332</v>
      </c>
      <c r="L143" s="410">
        <v>1.0194763448174675</v>
      </c>
      <c r="M143" s="410">
        <v>356</v>
      </c>
      <c r="N143" s="410">
        <v>2143</v>
      </c>
      <c r="O143" s="410">
        <v>792910</v>
      </c>
      <c r="P143" s="479">
        <v>1.0575940671975244</v>
      </c>
      <c r="Q143" s="411">
        <v>370</v>
      </c>
    </row>
    <row r="144" spans="1:17" ht="14.4" customHeight="1" x14ac:dyDescent="0.3">
      <c r="A144" s="406" t="s">
        <v>970</v>
      </c>
      <c r="B144" s="407" t="s">
        <v>808</v>
      </c>
      <c r="C144" s="407" t="s">
        <v>809</v>
      </c>
      <c r="D144" s="407" t="s">
        <v>868</v>
      </c>
      <c r="E144" s="407" t="s">
        <v>869</v>
      </c>
      <c r="F144" s="410">
        <v>1</v>
      </c>
      <c r="G144" s="410">
        <v>2886</v>
      </c>
      <c r="H144" s="410">
        <v>1</v>
      </c>
      <c r="I144" s="410">
        <v>2886</v>
      </c>
      <c r="J144" s="410">
        <v>4</v>
      </c>
      <c r="K144" s="410">
        <v>11668</v>
      </c>
      <c r="L144" s="410">
        <v>4.042966042966043</v>
      </c>
      <c r="M144" s="410">
        <v>2917</v>
      </c>
      <c r="N144" s="410"/>
      <c r="O144" s="410"/>
      <c r="P144" s="479"/>
      <c r="Q144" s="411"/>
    </row>
    <row r="145" spans="1:17" ht="14.4" customHeight="1" x14ac:dyDescent="0.3">
      <c r="A145" s="406" t="s">
        <v>970</v>
      </c>
      <c r="B145" s="407" t="s">
        <v>808</v>
      </c>
      <c r="C145" s="407" t="s">
        <v>809</v>
      </c>
      <c r="D145" s="407" t="s">
        <v>870</v>
      </c>
      <c r="E145" s="407" t="s">
        <v>871</v>
      </c>
      <c r="F145" s="410">
        <v>1</v>
      </c>
      <c r="G145" s="410">
        <v>12779</v>
      </c>
      <c r="H145" s="410">
        <v>1</v>
      </c>
      <c r="I145" s="410">
        <v>12779</v>
      </c>
      <c r="J145" s="410"/>
      <c r="K145" s="410"/>
      <c r="L145" s="410"/>
      <c r="M145" s="410"/>
      <c r="N145" s="410">
        <v>2</v>
      </c>
      <c r="O145" s="410">
        <v>25586</v>
      </c>
      <c r="P145" s="479">
        <v>2.0021910947648487</v>
      </c>
      <c r="Q145" s="411">
        <v>12793</v>
      </c>
    </row>
    <row r="146" spans="1:17" ht="14.4" customHeight="1" x14ac:dyDescent="0.3">
      <c r="A146" s="406" t="s">
        <v>970</v>
      </c>
      <c r="B146" s="407" t="s">
        <v>808</v>
      </c>
      <c r="C146" s="407" t="s">
        <v>809</v>
      </c>
      <c r="D146" s="407" t="s">
        <v>872</v>
      </c>
      <c r="E146" s="407" t="s">
        <v>873</v>
      </c>
      <c r="F146" s="410">
        <v>29</v>
      </c>
      <c r="G146" s="410">
        <v>3005</v>
      </c>
      <c r="H146" s="410">
        <v>1</v>
      </c>
      <c r="I146" s="410">
        <v>103.62068965517241</v>
      </c>
      <c r="J146" s="410">
        <v>39</v>
      </c>
      <c r="K146" s="410">
        <v>4095</v>
      </c>
      <c r="L146" s="410">
        <v>1.362728785357737</v>
      </c>
      <c r="M146" s="410">
        <v>105</v>
      </c>
      <c r="N146" s="410">
        <v>18</v>
      </c>
      <c r="O146" s="410">
        <v>1998</v>
      </c>
      <c r="P146" s="479">
        <v>0.66489184692179704</v>
      </c>
      <c r="Q146" s="411">
        <v>111</v>
      </c>
    </row>
    <row r="147" spans="1:17" ht="14.4" customHeight="1" x14ac:dyDescent="0.3">
      <c r="A147" s="406" t="s">
        <v>970</v>
      </c>
      <c r="B147" s="407" t="s">
        <v>808</v>
      </c>
      <c r="C147" s="407" t="s">
        <v>809</v>
      </c>
      <c r="D147" s="407" t="s">
        <v>874</v>
      </c>
      <c r="E147" s="407" t="s">
        <v>875</v>
      </c>
      <c r="F147" s="410">
        <v>113</v>
      </c>
      <c r="G147" s="410">
        <v>13066</v>
      </c>
      <c r="H147" s="410">
        <v>1</v>
      </c>
      <c r="I147" s="410">
        <v>115.6283185840708</v>
      </c>
      <c r="J147" s="410">
        <v>59</v>
      </c>
      <c r="K147" s="410">
        <v>6903</v>
      </c>
      <c r="L147" s="410">
        <v>0.52831777131486302</v>
      </c>
      <c r="M147" s="410">
        <v>117</v>
      </c>
      <c r="N147" s="410">
        <v>97</v>
      </c>
      <c r="O147" s="410">
        <v>12125</v>
      </c>
      <c r="P147" s="479">
        <v>0.9279810194397673</v>
      </c>
      <c r="Q147" s="411">
        <v>125</v>
      </c>
    </row>
    <row r="148" spans="1:17" ht="14.4" customHeight="1" x14ac:dyDescent="0.3">
      <c r="A148" s="406" t="s">
        <v>970</v>
      </c>
      <c r="B148" s="407" t="s">
        <v>808</v>
      </c>
      <c r="C148" s="407" t="s">
        <v>809</v>
      </c>
      <c r="D148" s="407" t="s">
        <v>876</v>
      </c>
      <c r="E148" s="407" t="s">
        <v>877</v>
      </c>
      <c r="F148" s="410">
        <v>499</v>
      </c>
      <c r="G148" s="410">
        <v>229335</v>
      </c>
      <c r="H148" s="410">
        <v>1</v>
      </c>
      <c r="I148" s="410">
        <v>459.58917835671343</v>
      </c>
      <c r="J148" s="410">
        <v>492</v>
      </c>
      <c r="K148" s="410">
        <v>227796</v>
      </c>
      <c r="L148" s="410">
        <v>0.99328929295571977</v>
      </c>
      <c r="M148" s="410">
        <v>463</v>
      </c>
      <c r="N148" s="410">
        <v>664</v>
      </c>
      <c r="O148" s="410">
        <v>328680</v>
      </c>
      <c r="P148" s="479">
        <v>1.4331872588135262</v>
      </c>
      <c r="Q148" s="411">
        <v>495</v>
      </c>
    </row>
    <row r="149" spans="1:17" ht="14.4" customHeight="1" x14ac:dyDescent="0.3">
      <c r="A149" s="406" t="s">
        <v>970</v>
      </c>
      <c r="B149" s="407" t="s">
        <v>808</v>
      </c>
      <c r="C149" s="407" t="s">
        <v>809</v>
      </c>
      <c r="D149" s="407" t="s">
        <v>878</v>
      </c>
      <c r="E149" s="407" t="s">
        <v>879</v>
      </c>
      <c r="F149" s="410">
        <v>3</v>
      </c>
      <c r="G149" s="410">
        <v>3735</v>
      </c>
      <c r="H149" s="410">
        <v>1</v>
      </c>
      <c r="I149" s="410">
        <v>1245</v>
      </c>
      <c r="J149" s="410">
        <v>12</v>
      </c>
      <c r="K149" s="410">
        <v>15216</v>
      </c>
      <c r="L149" s="410">
        <v>4.0738955823293175</v>
      </c>
      <c r="M149" s="410">
        <v>1268</v>
      </c>
      <c r="N149" s="410">
        <v>7</v>
      </c>
      <c r="O149" s="410">
        <v>8981</v>
      </c>
      <c r="P149" s="479">
        <v>2.4045515394912984</v>
      </c>
      <c r="Q149" s="411">
        <v>1283</v>
      </c>
    </row>
    <row r="150" spans="1:17" ht="14.4" customHeight="1" x14ac:dyDescent="0.3">
      <c r="A150" s="406" t="s">
        <v>970</v>
      </c>
      <c r="B150" s="407" t="s">
        <v>808</v>
      </c>
      <c r="C150" s="407" t="s">
        <v>809</v>
      </c>
      <c r="D150" s="407" t="s">
        <v>880</v>
      </c>
      <c r="E150" s="407" t="s">
        <v>881</v>
      </c>
      <c r="F150" s="410">
        <v>80</v>
      </c>
      <c r="G150" s="410">
        <v>34530</v>
      </c>
      <c r="H150" s="410">
        <v>1</v>
      </c>
      <c r="I150" s="410">
        <v>431.625</v>
      </c>
      <c r="J150" s="410">
        <v>109</v>
      </c>
      <c r="K150" s="410">
        <v>47633</v>
      </c>
      <c r="L150" s="410">
        <v>1.3794671300318564</v>
      </c>
      <c r="M150" s="410">
        <v>437</v>
      </c>
      <c r="N150" s="410">
        <v>59</v>
      </c>
      <c r="O150" s="410">
        <v>26904</v>
      </c>
      <c r="P150" s="479">
        <v>0.77914856646394437</v>
      </c>
      <c r="Q150" s="411">
        <v>456</v>
      </c>
    </row>
    <row r="151" spans="1:17" ht="14.4" customHeight="1" x14ac:dyDescent="0.3">
      <c r="A151" s="406" t="s">
        <v>970</v>
      </c>
      <c r="B151" s="407" t="s">
        <v>808</v>
      </c>
      <c r="C151" s="407" t="s">
        <v>809</v>
      </c>
      <c r="D151" s="407" t="s">
        <v>882</v>
      </c>
      <c r="E151" s="407" t="s">
        <v>883</v>
      </c>
      <c r="F151" s="410">
        <v>220</v>
      </c>
      <c r="G151" s="410">
        <v>11796</v>
      </c>
      <c r="H151" s="410">
        <v>1</v>
      </c>
      <c r="I151" s="410">
        <v>53.618181818181817</v>
      </c>
      <c r="J151" s="410">
        <v>214</v>
      </c>
      <c r="K151" s="410">
        <v>11556</v>
      </c>
      <c r="L151" s="410">
        <v>0.97965412004069174</v>
      </c>
      <c r="M151" s="410">
        <v>54</v>
      </c>
      <c r="N151" s="410">
        <v>154</v>
      </c>
      <c r="O151" s="410">
        <v>8932</v>
      </c>
      <c r="P151" s="479">
        <v>0.75720583248558837</v>
      </c>
      <c r="Q151" s="411">
        <v>58</v>
      </c>
    </row>
    <row r="152" spans="1:17" ht="14.4" customHeight="1" x14ac:dyDescent="0.3">
      <c r="A152" s="406" t="s">
        <v>970</v>
      </c>
      <c r="B152" s="407" t="s">
        <v>808</v>
      </c>
      <c r="C152" s="407" t="s">
        <v>809</v>
      </c>
      <c r="D152" s="407" t="s">
        <v>884</v>
      </c>
      <c r="E152" s="407" t="s">
        <v>885</v>
      </c>
      <c r="F152" s="410">
        <v>27</v>
      </c>
      <c r="G152" s="410">
        <v>58512</v>
      </c>
      <c r="H152" s="410">
        <v>1</v>
      </c>
      <c r="I152" s="410">
        <v>2167.1111111111113</v>
      </c>
      <c r="J152" s="410">
        <v>11</v>
      </c>
      <c r="K152" s="410">
        <v>23892</v>
      </c>
      <c r="L152" s="410">
        <v>0.4083264971287941</v>
      </c>
      <c r="M152" s="410">
        <v>2172</v>
      </c>
      <c r="N152" s="410">
        <v>60</v>
      </c>
      <c r="O152" s="410">
        <v>130380</v>
      </c>
      <c r="P152" s="479">
        <v>2.2282608695652173</v>
      </c>
      <c r="Q152" s="411">
        <v>2173</v>
      </c>
    </row>
    <row r="153" spans="1:17" ht="14.4" customHeight="1" x14ac:dyDescent="0.3">
      <c r="A153" s="406" t="s">
        <v>970</v>
      </c>
      <c r="B153" s="407" t="s">
        <v>808</v>
      </c>
      <c r="C153" s="407" t="s">
        <v>809</v>
      </c>
      <c r="D153" s="407" t="s">
        <v>886</v>
      </c>
      <c r="E153" s="407" t="s">
        <v>887</v>
      </c>
      <c r="F153" s="410">
        <v>8680</v>
      </c>
      <c r="G153" s="410">
        <v>1447716</v>
      </c>
      <c r="H153" s="410">
        <v>1</v>
      </c>
      <c r="I153" s="410">
        <v>166.78755760368662</v>
      </c>
      <c r="J153" s="410">
        <v>9620</v>
      </c>
      <c r="K153" s="410">
        <v>1625780</v>
      </c>
      <c r="L153" s="410">
        <v>1.1229964993134012</v>
      </c>
      <c r="M153" s="410">
        <v>169</v>
      </c>
      <c r="N153" s="410">
        <v>9454</v>
      </c>
      <c r="O153" s="410">
        <v>1654450</v>
      </c>
      <c r="P153" s="479">
        <v>1.1428001072033465</v>
      </c>
      <c r="Q153" s="411">
        <v>175</v>
      </c>
    </row>
    <row r="154" spans="1:17" ht="14.4" customHeight="1" x14ac:dyDescent="0.3">
      <c r="A154" s="406" t="s">
        <v>970</v>
      </c>
      <c r="B154" s="407" t="s">
        <v>808</v>
      </c>
      <c r="C154" s="407" t="s">
        <v>809</v>
      </c>
      <c r="D154" s="407" t="s">
        <v>888</v>
      </c>
      <c r="E154" s="407" t="s">
        <v>889</v>
      </c>
      <c r="F154" s="410">
        <v>12</v>
      </c>
      <c r="G154" s="410">
        <v>952</v>
      </c>
      <c r="H154" s="410">
        <v>1</v>
      </c>
      <c r="I154" s="410">
        <v>79.333333333333329</v>
      </c>
      <c r="J154" s="410">
        <v>31</v>
      </c>
      <c r="K154" s="410">
        <v>2511</v>
      </c>
      <c r="L154" s="410">
        <v>2.6376050420168067</v>
      </c>
      <c r="M154" s="410">
        <v>81</v>
      </c>
      <c r="N154" s="410">
        <v>37</v>
      </c>
      <c r="O154" s="410">
        <v>3145</v>
      </c>
      <c r="P154" s="479">
        <v>3.3035714285714284</v>
      </c>
      <c r="Q154" s="411">
        <v>85</v>
      </c>
    </row>
    <row r="155" spans="1:17" ht="14.4" customHeight="1" x14ac:dyDescent="0.3">
      <c r="A155" s="406" t="s">
        <v>970</v>
      </c>
      <c r="B155" s="407" t="s">
        <v>808</v>
      </c>
      <c r="C155" s="407" t="s">
        <v>809</v>
      </c>
      <c r="D155" s="407" t="s">
        <v>973</v>
      </c>
      <c r="E155" s="407" t="s">
        <v>974</v>
      </c>
      <c r="F155" s="410">
        <v>109</v>
      </c>
      <c r="G155" s="410">
        <v>17945</v>
      </c>
      <c r="H155" s="410">
        <v>1</v>
      </c>
      <c r="I155" s="410">
        <v>164.63302752293578</v>
      </c>
      <c r="J155" s="410">
        <v>136</v>
      </c>
      <c r="K155" s="410">
        <v>22576</v>
      </c>
      <c r="L155" s="410">
        <v>1.2580663137364168</v>
      </c>
      <c r="M155" s="410">
        <v>166</v>
      </c>
      <c r="N155" s="410">
        <v>105</v>
      </c>
      <c r="O155" s="410">
        <v>18690</v>
      </c>
      <c r="P155" s="479">
        <v>1.0415157425466703</v>
      </c>
      <c r="Q155" s="411">
        <v>178</v>
      </c>
    </row>
    <row r="156" spans="1:17" ht="14.4" customHeight="1" x14ac:dyDescent="0.3">
      <c r="A156" s="406" t="s">
        <v>970</v>
      </c>
      <c r="B156" s="407" t="s">
        <v>808</v>
      </c>
      <c r="C156" s="407" t="s">
        <v>809</v>
      </c>
      <c r="D156" s="407" t="s">
        <v>890</v>
      </c>
      <c r="E156" s="407" t="s">
        <v>891</v>
      </c>
      <c r="F156" s="410">
        <v>18</v>
      </c>
      <c r="G156" s="410">
        <v>2900</v>
      </c>
      <c r="H156" s="410">
        <v>1</v>
      </c>
      <c r="I156" s="410">
        <v>161.11111111111111</v>
      </c>
      <c r="J156" s="410">
        <v>27</v>
      </c>
      <c r="K156" s="410">
        <v>4401</v>
      </c>
      <c r="L156" s="410">
        <v>1.5175862068965518</v>
      </c>
      <c r="M156" s="410">
        <v>163</v>
      </c>
      <c r="N156" s="410">
        <v>18</v>
      </c>
      <c r="O156" s="410">
        <v>3042</v>
      </c>
      <c r="P156" s="479">
        <v>1.0489655172413792</v>
      </c>
      <c r="Q156" s="411">
        <v>169</v>
      </c>
    </row>
    <row r="157" spans="1:17" ht="14.4" customHeight="1" x14ac:dyDescent="0.3">
      <c r="A157" s="406" t="s">
        <v>970</v>
      </c>
      <c r="B157" s="407" t="s">
        <v>808</v>
      </c>
      <c r="C157" s="407" t="s">
        <v>809</v>
      </c>
      <c r="D157" s="407" t="s">
        <v>892</v>
      </c>
      <c r="E157" s="407" t="s">
        <v>893</v>
      </c>
      <c r="F157" s="410"/>
      <c r="G157" s="410"/>
      <c r="H157" s="410"/>
      <c r="I157" s="410"/>
      <c r="J157" s="410">
        <v>1</v>
      </c>
      <c r="K157" s="410">
        <v>28</v>
      </c>
      <c r="L157" s="410"/>
      <c r="M157" s="410">
        <v>28</v>
      </c>
      <c r="N157" s="410">
        <v>2</v>
      </c>
      <c r="O157" s="410">
        <v>58</v>
      </c>
      <c r="P157" s="479"/>
      <c r="Q157" s="411">
        <v>29</v>
      </c>
    </row>
    <row r="158" spans="1:17" ht="14.4" customHeight="1" x14ac:dyDescent="0.3">
      <c r="A158" s="406" t="s">
        <v>970</v>
      </c>
      <c r="B158" s="407" t="s">
        <v>808</v>
      </c>
      <c r="C158" s="407" t="s">
        <v>809</v>
      </c>
      <c r="D158" s="407" t="s">
        <v>894</v>
      </c>
      <c r="E158" s="407" t="s">
        <v>895</v>
      </c>
      <c r="F158" s="410">
        <v>15</v>
      </c>
      <c r="G158" s="410">
        <v>15030</v>
      </c>
      <c r="H158" s="410">
        <v>1</v>
      </c>
      <c r="I158" s="410">
        <v>1002</v>
      </c>
      <c r="J158" s="410">
        <v>35</v>
      </c>
      <c r="K158" s="410">
        <v>35280</v>
      </c>
      <c r="L158" s="410">
        <v>2.3473053892215567</v>
      </c>
      <c r="M158" s="410">
        <v>1008</v>
      </c>
      <c r="N158" s="410">
        <v>40</v>
      </c>
      <c r="O158" s="410">
        <v>40440</v>
      </c>
      <c r="P158" s="479">
        <v>2.6906187624750499</v>
      </c>
      <c r="Q158" s="411">
        <v>1011</v>
      </c>
    </row>
    <row r="159" spans="1:17" ht="14.4" customHeight="1" x14ac:dyDescent="0.3">
      <c r="A159" s="406" t="s">
        <v>970</v>
      </c>
      <c r="B159" s="407" t="s">
        <v>808</v>
      </c>
      <c r="C159" s="407" t="s">
        <v>809</v>
      </c>
      <c r="D159" s="407" t="s">
        <v>896</v>
      </c>
      <c r="E159" s="407" t="s">
        <v>897</v>
      </c>
      <c r="F159" s="410">
        <v>104</v>
      </c>
      <c r="G159" s="410">
        <v>17500</v>
      </c>
      <c r="H159" s="410">
        <v>1</v>
      </c>
      <c r="I159" s="410">
        <v>168.26923076923077</v>
      </c>
      <c r="J159" s="410">
        <v>111</v>
      </c>
      <c r="K159" s="410">
        <v>18870</v>
      </c>
      <c r="L159" s="410">
        <v>1.0782857142857143</v>
      </c>
      <c r="M159" s="410">
        <v>170</v>
      </c>
      <c r="N159" s="410">
        <v>90</v>
      </c>
      <c r="O159" s="410">
        <v>15840</v>
      </c>
      <c r="P159" s="479">
        <v>0.90514285714285714</v>
      </c>
      <c r="Q159" s="411">
        <v>176</v>
      </c>
    </row>
    <row r="160" spans="1:17" ht="14.4" customHeight="1" x14ac:dyDescent="0.3">
      <c r="A160" s="406" t="s">
        <v>970</v>
      </c>
      <c r="B160" s="407" t="s">
        <v>808</v>
      </c>
      <c r="C160" s="407" t="s">
        <v>809</v>
      </c>
      <c r="D160" s="407" t="s">
        <v>898</v>
      </c>
      <c r="E160" s="407" t="s">
        <v>899</v>
      </c>
      <c r="F160" s="410">
        <v>15</v>
      </c>
      <c r="G160" s="410">
        <v>33495</v>
      </c>
      <c r="H160" s="410">
        <v>1</v>
      </c>
      <c r="I160" s="410">
        <v>2233</v>
      </c>
      <c r="J160" s="410">
        <v>44</v>
      </c>
      <c r="K160" s="410">
        <v>99616</v>
      </c>
      <c r="L160" s="410">
        <v>2.9740558292282429</v>
      </c>
      <c r="M160" s="410">
        <v>2264</v>
      </c>
      <c r="N160" s="410">
        <v>37</v>
      </c>
      <c r="O160" s="410">
        <v>84878</v>
      </c>
      <c r="P160" s="479">
        <v>2.5340498581877893</v>
      </c>
      <c r="Q160" s="411">
        <v>2294</v>
      </c>
    </row>
    <row r="161" spans="1:17" ht="14.4" customHeight="1" x14ac:dyDescent="0.3">
      <c r="A161" s="406" t="s">
        <v>970</v>
      </c>
      <c r="B161" s="407" t="s">
        <v>808</v>
      </c>
      <c r="C161" s="407" t="s">
        <v>809</v>
      </c>
      <c r="D161" s="407" t="s">
        <v>900</v>
      </c>
      <c r="E161" s="407" t="s">
        <v>901</v>
      </c>
      <c r="F161" s="410">
        <v>7</v>
      </c>
      <c r="G161" s="410">
        <v>1704</v>
      </c>
      <c r="H161" s="410">
        <v>1</v>
      </c>
      <c r="I161" s="410">
        <v>243.42857142857142</v>
      </c>
      <c r="J161" s="410">
        <v>12</v>
      </c>
      <c r="K161" s="410">
        <v>2964</v>
      </c>
      <c r="L161" s="410">
        <v>1.7394366197183098</v>
      </c>
      <c r="M161" s="410">
        <v>247</v>
      </c>
      <c r="N161" s="410">
        <v>14</v>
      </c>
      <c r="O161" s="410">
        <v>3682</v>
      </c>
      <c r="P161" s="479">
        <v>2.1607981220657275</v>
      </c>
      <c r="Q161" s="411">
        <v>263</v>
      </c>
    </row>
    <row r="162" spans="1:17" ht="14.4" customHeight="1" x14ac:dyDescent="0.3">
      <c r="A162" s="406" t="s">
        <v>970</v>
      </c>
      <c r="B162" s="407" t="s">
        <v>808</v>
      </c>
      <c r="C162" s="407" t="s">
        <v>809</v>
      </c>
      <c r="D162" s="407" t="s">
        <v>902</v>
      </c>
      <c r="E162" s="407" t="s">
        <v>903</v>
      </c>
      <c r="F162" s="410">
        <v>542</v>
      </c>
      <c r="G162" s="410">
        <v>1084808</v>
      </c>
      <c r="H162" s="410">
        <v>1</v>
      </c>
      <c r="I162" s="410">
        <v>2001.490774907749</v>
      </c>
      <c r="J162" s="410">
        <v>629</v>
      </c>
      <c r="K162" s="410">
        <v>1265548</v>
      </c>
      <c r="L162" s="410">
        <v>1.1666101282438921</v>
      </c>
      <c r="M162" s="410">
        <v>2012</v>
      </c>
      <c r="N162" s="410">
        <v>467</v>
      </c>
      <c r="O162" s="410">
        <v>994710</v>
      </c>
      <c r="P162" s="479">
        <v>0.91694567149209816</v>
      </c>
      <c r="Q162" s="411">
        <v>2130</v>
      </c>
    </row>
    <row r="163" spans="1:17" ht="14.4" customHeight="1" x14ac:dyDescent="0.3">
      <c r="A163" s="406" t="s">
        <v>970</v>
      </c>
      <c r="B163" s="407" t="s">
        <v>808</v>
      </c>
      <c r="C163" s="407" t="s">
        <v>809</v>
      </c>
      <c r="D163" s="407" t="s">
        <v>904</v>
      </c>
      <c r="E163" s="407" t="s">
        <v>905</v>
      </c>
      <c r="F163" s="410">
        <v>720</v>
      </c>
      <c r="G163" s="410">
        <v>161460</v>
      </c>
      <c r="H163" s="410">
        <v>1</v>
      </c>
      <c r="I163" s="410">
        <v>224.25</v>
      </c>
      <c r="J163" s="410">
        <v>682</v>
      </c>
      <c r="K163" s="410">
        <v>154132</v>
      </c>
      <c r="L163" s="410">
        <v>0.9546141459184937</v>
      </c>
      <c r="M163" s="410">
        <v>226</v>
      </c>
      <c r="N163" s="410">
        <v>737</v>
      </c>
      <c r="O163" s="410">
        <v>178354</v>
      </c>
      <c r="P163" s="479">
        <v>1.1046327263718567</v>
      </c>
      <c r="Q163" s="411">
        <v>242</v>
      </c>
    </row>
    <row r="164" spans="1:17" ht="14.4" customHeight="1" x14ac:dyDescent="0.3">
      <c r="A164" s="406" t="s">
        <v>970</v>
      </c>
      <c r="B164" s="407" t="s">
        <v>808</v>
      </c>
      <c r="C164" s="407" t="s">
        <v>809</v>
      </c>
      <c r="D164" s="407" t="s">
        <v>906</v>
      </c>
      <c r="E164" s="407" t="s">
        <v>907</v>
      </c>
      <c r="F164" s="410">
        <v>1</v>
      </c>
      <c r="G164" s="410">
        <v>404</v>
      </c>
      <c r="H164" s="410">
        <v>1</v>
      </c>
      <c r="I164" s="410">
        <v>404</v>
      </c>
      <c r="J164" s="410"/>
      <c r="K164" s="410"/>
      <c r="L164" s="410"/>
      <c r="M164" s="410"/>
      <c r="N164" s="410">
        <v>1</v>
      </c>
      <c r="O164" s="410">
        <v>423</v>
      </c>
      <c r="P164" s="479">
        <v>1.0470297029702971</v>
      </c>
      <c r="Q164" s="411">
        <v>423</v>
      </c>
    </row>
    <row r="165" spans="1:17" ht="14.4" customHeight="1" x14ac:dyDescent="0.3">
      <c r="A165" s="406" t="s">
        <v>970</v>
      </c>
      <c r="B165" s="407" t="s">
        <v>808</v>
      </c>
      <c r="C165" s="407" t="s">
        <v>809</v>
      </c>
      <c r="D165" s="407" t="s">
        <v>910</v>
      </c>
      <c r="E165" s="407" t="s">
        <v>817</v>
      </c>
      <c r="F165" s="410">
        <v>2</v>
      </c>
      <c r="G165" s="410">
        <v>68</v>
      </c>
      <c r="H165" s="410">
        <v>1</v>
      </c>
      <c r="I165" s="410">
        <v>34</v>
      </c>
      <c r="J165" s="410"/>
      <c r="K165" s="410"/>
      <c r="L165" s="410"/>
      <c r="M165" s="410"/>
      <c r="N165" s="410"/>
      <c r="O165" s="410"/>
      <c r="P165" s="479"/>
      <c r="Q165" s="411"/>
    </row>
    <row r="166" spans="1:17" ht="14.4" customHeight="1" x14ac:dyDescent="0.3">
      <c r="A166" s="406" t="s">
        <v>970</v>
      </c>
      <c r="B166" s="407" t="s">
        <v>808</v>
      </c>
      <c r="C166" s="407" t="s">
        <v>809</v>
      </c>
      <c r="D166" s="407" t="s">
        <v>911</v>
      </c>
      <c r="E166" s="407" t="s">
        <v>912</v>
      </c>
      <c r="F166" s="410">
        <v>2</v>
      </c>
      <c r="G166" s="410">
        <v>10144</v>
      </c>
      <c r="H166" s="410">
        <v>1</v>
      </c>
      <c r="I166" s="410">
        <v>5072</v>
      </c>
      <c r="J166" s="410"/>
      <c r="K166" s="410"/>
      <c r="L166" s="410"/>
      <c r="M166" s="410"/>
      <c r="N166" s="410"/>
      <c r="O166" s="410"/>
      <c r="P166" s="479"/>
      <c r="Q166" s="411"/>
    </row>
    <row r="167" spans="1:17" ht="14.4" customHeight="1" x14ac:dyDescent="0.3">
      <c r="A167" s="406" t="s">
        <v>970</v>
      </c>
      <c r="B167" s="407" t="s">
        <v>808</v>
      </c>
      <c r="C167" s="407" t="s">
        <v>809</v>
      </c>
      <c r="D167" s="407" t="s">
        <v>913</v>
      </c>
      <c r="E167" s="407" t="s">
        <v>914</v>
      </c>
      <c r="F167" s="410"/>
      <c r="G167" s="410"/>
      <c r="H167" s="410"/>
      <c r="I167" s="410"/>
      <c r="J167" s="410">
        <v>38</v>
      </c>
      <c r="K167" s="410">
        <v>39710</v>
      </c>
      <c r="L167" s="410"/>
      <c r="M167" s="410">
        <v>1045</v>
      </c>
      <c r="N167" s="410">
        <v>48</v>
      </c>
      <c r="O167" s="410">
        <v>50640</v>
      </c>
      <c r="P167" s="479"/>
      <c r="Q167" s="411">
        <v>1055</v>
      </c>
    </row>
    <row r="168" spans="1:17" ht="14.4" customHeight="1" x14ac:dyDescent="0.3">
      <c r="A168" s="406" t="s">
        <v>970</v>
      </c>
      <c r="B168" s="407" t="s">
        <v>808</v>
      </c>
      <c r="C168" s="407" t="s">
        <v>809</v>
      </c>
      <c r="D168" s="407" t="s">
        <v>915</v>
      </c>
      <c r="E168" s="407" t="s">
        <v>916</v>
      </c>
      <c r="F168" s="410">
        <v>94</v>
      </c>
      <c r="G168" s="410">
        <v>25122</v>
      </c>
      <c r="H168" s="410">
        <v>1</v>
      </c>
      <c r="I168" s="410">
        <v>267.25531914893617</v>
      </c>
      <c r="J168" s="410">
        <v>100</v>
      </c>
      <c r="K168" s="410">
        <v>26900</v>
      </c>
      <c r="L168" s="410">
        <v>1.0707746198551071</v>
      </c>
      <c r="M168" s="410">
        <v>269</v>
      </c>
      <c r="N168" s="410">
        <v>75</v>
      </c>
      <c r="O168" s="410">
        <v>21600</v>
      </c>
      <c r="P168" s="479">
        <v>0.85980415572008595</v>
      </c>
      <c r="Q168" s="411">
        <v>288</v>
      </c>
    </row>
    <row r="169" spans="1:17" ht="14.4" customHeight="1" x14ac:dyDescent="0.3">
      <c r="A169" s="406" t="s">
        <v>970</v>
      </c>
      <c r="B169" s="407" t="s">
        <v>808</v>
      </c>
      <c r="C169" s="407" t="s">
        <v>809</v>
      </c>
      <c r="D169" s="407" t="s">
        <v>917</v>
      </c>
      <c r="E169" s="407" t="s">
        <v>918</v>
      </c>
      <c r="F169" s="410"/>
      <c r="G169" s="410"/>
      <c r="H169" s="410"/>
      <c r="I169" s="410"/>
      <c r="J169" s="410"/>
      <c r="K169" s="410"/>
      <c r="L169" s="410"/>
      <c r="M169" s="410"/>
      <c r="N169" s="410">
        <v>1</v>
      </c>
      <c r="O169" s="410">
        <v>1096</v>
      </c>
      <c r="P169" s="479"/>
      <c r="Q169" s="411">
        <v>1096</v>
      </c>
    </row>
    <row r="170" spans="1:17" ht="14.4" customHeight="1" x14ac:dyDescent="0.3">
      <c r="A170" s="406" t="s">
        <v>970</v>
      </c>
      <c r="B170" s="407" t="s">
        <v>808</v>
      </c>
      <c r="C170" s="407" t="s">
        <v>809</v>
      </c>
      <c r="D170" s="407" t="s">
        <v>921</v>
      </c>
      <c r="E170" s="407" t="s">
        <v>922</v>
      </c>
      <c r="F170" s="410"/>
      <c r="G170" s="410"/>
      <c r="H170" s="410"/>
      <c r="I170" s="410"/>
      <c r="J170" s="410"/>
      <c r="K170" s="410"/>
      <c r="L170" s="410"/>
      <c r="M170" s="410"/>
      <c r="N170" s="410">
        <v>1</v>
      </c>
      <c r="O170" s="410">
        <v>234</v>
      </c>
      <c r="P170" s="479"/>
      <c r="Q170" s="411">
        <v>234</v>
      </c>
    </row>
    <row r="171" spans="1:17" ht="14.4" customHeight="1" x14ac:dyDescent="0.3">
      <c r="A171" s="406" t="s">
        <v>970</v>
      </c>
      <c r="B171" s="407" t="s">
        <v>808</v>
      </c>
      <c r="C171" s="407" t="s">
        <v>809</v>
      </c>
      <c r="D171" s="407" t="s">
        <v>923</v>
      </c>
      <c r="E171" s="407" t="s">
        <v>924</v>
      </c>
      <c r="F171" s="410"/>
      <c r="G171" s="410"/>
      <c r="H171" s="410"/>
      <c r="I171" s="410"/>
      <c r="J171" s="410">
        <v>2</v>
      </c>
      <c r="K171" s="410">
        <v>612</v>
      </c>
      <c r="L171" s="410"/>
      <c r="M171" s="410">
        <v>306</v>
      </c>
      <c r="N171" s="410">
        <v>1</v>
      </c>
      <c r="O171" s="410">
        <v>314</v>
      </c>
      <c r="P171" s="479"/>
      <c r="Q171" s="411">
        <v>314</v>
      </c>
    </row>
    <row r="172" spans="1:17" ht="14.4" customHeight="1" x14ac:dyDescent="0.3">
      <c r="A172" s="406" t="s">
        <v>970</v>
      </c>
      <c r="B172" s="407" t="s">
        <v>808</v>
      </c>
      <c r="C172" s="407" t="s">
        <v>809</v>
      </c>
      <c r="D172" s="407" t="s">
        <v>929</v>
      </c>
      <c r="E172" s="407" t="s">
        <v>930</v>
      </c>
      <c r="F172" s="410"/>
      <c r="G172" s="410"/>
      <c r="H172" s="410"/>
      <c r="I172" s="410"/>
      <c r="J172" s="410">
        <v>6</v>
      </c>
      <c r="K172" s="410">
        <v>0</v>
      </c>
      <c r="L172" s="410"/>
      <c r="M172" s="410">
        <v>0</v>
      </c>
      <c r="N172" s="410">
        <v>30</v>
      </c>
      <c r="O172" s="410">
        <v>0</v>
      </c>
      <c r="P172" s="479"/>
      <c r="Q172" s="411">
        <v>0</v>
      </c>
    </row>
    <row r="173" spans="1:17" ht="14.4" customHeight="1" x14ac:dyDescent="0.3">
      <c r="A173" s="406" t="s">
        <v>970</v>
      </c>
      <c r="B173" s="407" t="s">
        <v>808</v>
      </c>
      <c r="C173" s="407" t="s">
        <v>809</v>
      </c>
      <c r="D173" s="407" t="s">
        <v>931</v>
      </c>
      <c r="E173" s="407" t="s">
        <v>932</v>
      </c>
      <c r="F173" s="410"/>
      <c r="G173" s="410"/>
      <c r="H173" s="410"/>
      <c r="I173" s="410"/>
      <c r="J173" s="410"/>
      <c r="K173" s="410"/>
      <c r="L173" s="410"/>
      <c r="M173" s="410"/>
      <c r="N173" s="410">
        <v>9</v>
      </c>
      <c r="O173" s="410">
        <v>0</v>
      </c>
      <c r="P173" s="479"/>
      <c r="Q173" s="411">
        <v>0</v>
      </c>
    </row>
    <row r="174" spans="1:17" ht="14.4" customHeight="1" x14ac:dyDescent="0.3">
      <c r="A174" s="406" t="s">
        <v>975</v>
      </c>
      <c r="B174" s="407" t="s">
        <v>808</v>
      </c>
      <c r="C174" s="407" t="s">
        <v>809</v>
      </c>
      <c r="D174" s="407" t="s">
        <v>816</v>
      </c>
      <c r="E174" s="407" t="s">
        <v>817</v>
      </c>
      <c r="F174" s="410">
        <v>92</v>
      </c>
      <c r="G174" s="410">
        <v>4942</v>
      </c>
      <c r="H174" s="410">
        <v>1</v>
      </c>
      <c r="I174" s="410">
        <v>53.717391304347828</v>
      </c>
      <c r="J174" s="410">
        <v>108</v>
      </c>
      <c r="K174" s="410">
        <v>5832</v>
      </c>
      <c r="L174" s="410">
        <v>1.1800890327802509</v>
      </c>
      <c r="M174" s="410">
        <v>54</v>
      </c>
      <c r="N174" s="410">
        <v>116</v>
      </c>
      <c r="O174" s="410">
        <v>6728</v>
      </c>
      <c r="P174" s="479">
        <v>1.3613921489275598</v>
      </c>
      <c r="Q174" s="411">
        <v>58</v>
      </c>
    </row>
    <row r="175" spans="1:17" ht="14.4" customHeight="1" x14ac:dyDescent="0.3">
      <c r="A175" s="406" t="s">
        <v>975</v>
      </c>
      <c r="B175" s="407" t="s">
        <v>808</v>
      </c>
      <c r="C175" s="407" t="s">
        <v>809</v>
      </c>
      <c r="D175" s="407" t="s">
        <v>818</v>
      </c>
      <c r="E175" s="407" t="s">
        <v>819</v>
      </c>
      <c r="F175" s="410">
        <v>746</v>
      </c>
      <c r="G175" s="410">
        <v>90712</v>
      </c>
      <c r="H175" s="410">
        <v>1</v>
      </c>
      <c r="I175" s="410">
        <v>121.59785522788204</v>
      </c>
      <c r="J175" s="410">
        <v>728</v>
      </c>
      <c r="K175" s="410">
        <v>89544</v>
      </c>
      <c r="L175" s="410">
        <v>0.98712408501631532</v>
      </c>
      <c r="M175" s="410">
        <v>123</v>
      </c>
      <c r="N175" s="410">
        <v>678</v>
      </c>
      <c r="O175" s="410">
        <v>88818</v>
      </c>
      <c r="P175" s="479">
        <v>0.97912073375077169</v>
      </c>
      <c r="Q175" s="411">
        <v>131</v>
      </c>
    </row>
    <row r="176" spans="1:17" ht="14.4" customHeight="1" x14ac:dyDescent="0.3">
      <c r="A176" s="406" t="s">
        <v>975</v>
      </c>
      <c r="B176" s="407" t="s">
        <v>808</v>
      </c>
      <c r="C176" s="407" t="s">
        <v>809</v>
      </c>
      <c r="D176" s="407" t="s">
        <v>820</v>
      </c>
      <c r="E176" s="407" t="s">
        <v>821</v>
      </c>
      <c r="F176" s="410">
        <v>6</v>
      </c>
      <c r="G176" s="410">
        <v>1050</v>
      </c>
      <c r="H176" s="410">
        <v>1</v>
      </c>
      <c r="I176" s="410">
        <v>175</v>
      </c>
      <c r="J176" s="410">
        <v>5</v>
      </c>
      <c r="K176" s="410">
        <v>885</v>
      </c>
      <c r="L176" s="410">
        <v>0.84285714285714286</v>
      </c>
      <c r="M176" s="410">
        <v>177</v>
      </c>
      <c r="N176" s="410">
        <v>3</v>
      </c>
      <c r="O176" s="410">
        <v>567</v>
      </c>
      <c r="P176" s="479">
        <v>0.54</v>
      </c>
      <c r="Q176" s="411">
        <v>189</v>
      </c>
    </row>
    <row r="177" spans="1:17" ht="14.4" customHeight="1" x14ac:dyDescent="0.3">
      <c r="A177" s="406" t="s">
        <v>975</v>
      </c>
      <c r="B177" s="407" t="s">
        <v>808</v>
      </c>
      <c r="C177" s="407" t="s">
        <v>809</v>
      </c>
      <c r="D177" s="407" t="s">
        <v>824</v>
      </c>
      <c r="E177" s="407" t="s">
        <v>825</v>
      </c>
      <c r="F177" s="410">
        <v>3</v>
      </c>
      <c r="G177" s="410">
        <v>1149</v>
      </c>
      <c r="H177" s="410">
        <v>1</v>
      </c>
      <c r="I177" s="410">
        <v>383</v>
      </c>
      <c r="J177" s="410">
        <v>4</v>
      </c>
      <c r="K177" s="410">
        <v>1536</v>
      </c>
      <c r="L177" s="410">
        <v>1.3368146214099217</v>
      </c>
      <c r="M177" s="410">
        <v>384</v>
      </c>
      <c r="N177" s="410">
        <v>3</v>
      </c>
      <c r="O177" s="410">
        <v>1221</v>
      </c>
      <c r="P177" s="479">
        <v>1.0626631853785902</v>
      </c>
      <c r="Q177" s="411">
        <v>407</v>
      </c>
    </row>
    <row r="178" spans="1:17" ht="14.4" customHeight="1" x14ac:dyDescent="0.3">
      <c r="A178" s="406" t="s">
        <v>975</v>
      </c>
      <c r="B178" s="407" t="s">
        <v>808</v>
      </c>
      <c r="C178" s="407" t="s">
        <v>809</v>
      </c>
      <c r="D178" s="407" t="s">
        <v>826</v>
      </c>
      <c r="E178" s="407" t="s">
        <v>827</v>
      </c>
      <c r="F178" s="410">
        <v>63</v>
      </c>
      <c r="G178" s="410">
        <v>10656</v>
      </c>
      <c r="H178" s="410">
        <v>1</v>
      </c>
      <c r="I178" s="410">
        <v>169.14285714285714</v>
      </c>
      <c r="J178" s="410">
        <v>68</v>
      </c>
      <c r="K178" s="410">
        <v>11696</v>
      </c>
      <c r="L178" s="410">
        <v>1.0975975975975976</v>
      </c>
      <c r="M178" s="410">
        <v>172</v>
      </c>
      <c r="N178" s="410">
        <v>32</v>
      </c>
      <c r="O178" s="410">
        <v>5728</v>
      </c>
      <c r="P178" s="479">
        <v>0.53753753753753752</v>
      </c>
      <c r="Q178" s="411">
        <v>179</v>
      </c>
    </row>
    <row r="179" spans="1:17" ht="14.4" customHeight="1" x14ac:dyDescent="0.3">
      <c r="A179" s="406" t="s">
        <v>975</v>
      </c>
      <c r="B179" s="407" t="s">
        <v>808</v>
      </c>
      <c r="C179" s="407" t="s">
        <v>809</v>
      </c>
      <c r="D179" s="407" t="s">
        <v>828</v>
      </c>
      <c r="E179" s="407" t="s">
        <v>829</v>
      </c>
      <c r="F179" s="410">
        <v>2</v>
      </c>
      <c r="G179" s="410">
        <v>1062</v>
      </c>
      <c r="H179" s="410">
        <v>1</v>
      </c>
      <c r="I179" s="410">
        <v>531</v>
      </c>
      <c r="J179" s="410"/>
      <c r="K179" s="410"/>
      <c r="L179" s="410"/>
      <c r="M179" s="410"/>
      <c r="N179" s="410"/>
      <c r="O179" s="410"/>
      <c r="P179" s="479"/>
      <c r="Q179" s="411"/>
    </row>
    <row r="180" spans="1:17" ht="14.4" customHeight="1" x14ac:dyDescent="0.3">
      <c r="A180" s="406" t="s">
        <v>975</v>
      </c>
      <c r="B180" s="407" t="s">
        <v>808</v>
      </c>
      <c r="C180" s="407" t="s">
        <v>809</v>
      </c>
      <c r="D180" s="407" t="s">
        <v>830</v>
      </c>
      <c r="E180" s="407" t="s">
        <v>831</v>
      </c>
      <c r="F180" s="410">
        <v>19</v>
      </c>
      <c r="G180" s="410">
        <v>6064</v>
      </c>
      <c r="H180" s="410">
        <v>1</v>
      </c>
      <c r="I180" s="410">
        <v>319.15789473684208</v>
      </c>
      <c r="J180" s="410">
        <v>15</v>
      </c>
      <c r="K180" s="410">
        <v>4830</v>
      </c>
      <c r="L180" s="410">
        <v>0.79650395778364114</v>
      </c>
      <c r="M180" s="410">
        <v>322</v>
      </c>
      <c r="N180" s="410">
        <v>12</v>
      </c>
      <c r="O180" s="410">
        <v>4020</v>
      </c>
      <c r="P180" s="479">
        <v>0.6629287598944591</v>
      </c>
      <c r="Q180" s="411">
        <v>335</v>
      </c>
    </row>
    <row r="181" spans="1:17" ht="14.4" customHeight="1" x14ac:dyDescent="0.3">
      <c r="A181" s="406" t="s">
        <v>975</v>
      </c>
      <c r="B181" s="407" t="s">
        <v>808</v>
      </c>
      <c r="C181" s="407" t="s">
        <v>809</v>
      </c>
      <c r="D181" s="407" t="s">
        <v>832</v>
      </c>
      <c r="E181" s="407" t="s">
        <v>833</v>
      </c>
      <c r="F181" s="410">
        <v>2</v>
      </c>
      <c r="G181" s="410">
        <v>870</v>
      </c>
      <c r="H181" s="410">
        <v>1</v>
      </c>
      <c r="I181" s="410">
        <v>435</v>
      </c>
      <c r="J181" s="410"/>
      <c r="K181" s="410"/>
      <c r="L181" s="410"/>
      <c r="M181" s="410"/>
      <c r="N181" s="410"/>
      <c r="O181" s="410"/>
      <c r="P181" s="479"/>
      <c r="Q181" s="411"/>
    </row>
    <row r="182" spans="1:17" ht="14.4" customHeight="1" x14ac:dyDescent="0.3">
      <c r="A182" s="406" t="s">
        <v>975</v>
      </c>
      <c r="B182" s="407" t="s">
        <v>808</v>
      </c>
      <c r="C182" s="407" t="s">
        <v>809</v>
      </c>
      <c r="D182" s="407" t="s">
        <v>834</v>
      </c>
      <c r="E182" s="407" t="s">
        <v>835</v>
      </c>
      <c r="F182" s="410">
        <v>196</v>
      </c>
      <c r="G182" s="410">
        <v>66606</v>
      </c>
      <c r="H182" s="410">
        <v>1</v>
      </c>
      <c r="I182" s="410">
        <v>339.82653061224488</v>
      </c>
      <c r="J182" s="410">
        <v>155</v>
      </c>
      <c r="K182" s="410">
        <v>52855</v>
      </c>
      <c r="L182" s="410">
        <v>0.7935471278863766</v>
      </c>
      <c r="M182" s="410">
        <v>341</v>
      </c>
      <c r="N182" s="410">
        <v>169</v>
      </c>
      <c r="O182" s="410">
        <v>58981</v>
      </c>
      <c r="P182" s="479">
        <v>0.88552082394979437</v>
      </c>
      <c r="Q182" s="411">
        <v>349</v>
      </c>
    </row>
    <row r="183" spans="1:17" ht="14.4" customHeight="1" x14ac:dyDescent="0.3">
      <c r="A183" s="406" t="s">
        <v>975</v>
      </c>
      <c r="B183" s="407" t="s">
        <v>808</v>
      </c>
      <c r="C183" s="407" t="s">
        <v>809</v>
      </c>
      <c r="D183" s="407" t="s">
        <v>842</v>
      </c>
      <c r="E183" s="407" t="s">
        <v>843</v>
      </c>
      <c r="F183" s="410">
        <v>2</v>
      </c>
      <c r="G183" s="410">
        <v>218</v>
      </c>
      <c r="H183" s="410">
        <v>1</v>
      </c>
      <c r="I183" s="410">
        <v>109</v>
      </c>
      <c r="J183" s="410">
        <v>4</v>
      </c>
      <c r="K183" s="410">
        <v>436</v>
      </c>
      <c r="L183" s="410">
        <v>2</v>
      </c>
      <c r="M183" s="410">
        <v>109</v>
      </c>
      <c r="N183" s="410">
        <v>2</v>
      </c>
      <c r="O183" s="410">
        <v>234</v>
      </c>
      <c r="P183" s="479">
        <v>1.073394495412844</v>
      </c>
      <c r="Q183" s="411">
        <v>117</v>
      </c>
    </row>
    <row r="184" spans="1:17" ht="14.4" customHeight="1" x14ac:dyDescent="0.3">
      <c r="A184" s="406" t="s">
        <v>975</v>
      </c>
      <c r="B184" s="407" t="s">
        <v>808</v>
      </c>
      <c r="C184" s="407" t="s">
        <v>809</v>
      </c>
      <c r="D184" s="407" t="s">
        <v>844</v>
      </c>
      <c r="E184" s="407" t="s">
        <v>845</v>
      </c>
      <c r="F184" s="410"/>
      <c r="G184" s="410"/>
      <c r="H184" s="410"/>
      <c r="I184" s="410"/>
      <c r="J184" s="410"/>
      <c r="K184" s="410"/>
      <c r="L184" s="410"/>
      <c r="M184" s="410"/>
      <c r="N184" s="410">
        <v>1</v>
      </c>
      <c r="O184" s="410">
        <v>49</v>
      </c>
      <c r="P184" s="479"/>
      <c r="Q184" s="411">
        <v>49</v>
      </c>
    </row>
    <row r="185" spans="1:17" ht="14.4" customHeight="1" x14ac:dyDescent="0.3">
      <c r="A185" s="406" t="s">
        <v>975</v>
      </c>
      <c r="B185" s="407" t="s">
        <v>808</v>
      </c>
      <c r="C185" s="407" t="s">
        <v>809</v>
      </c>
      <c r="D185" s="407" t="s">
        <v>846</v>
      </c>
      <c r="E185" s="407" t="s">
        <v>847</v>
      </c>
      <c r="F185" s="410">
        <v>1</v>
      </c>
      <c r="G185" s="410">
        <v>373</v>
      </c>
      <c r="H185" s="410">
        <v>1</v>
      </c>
      <c r="I185" s="410">
        <v>373</v>
      </c>
      <c r="J185" s="410"/>
      <c r="K185" s="410"/>
      <c r="L185" s="410"/>
      <c r="M185" s="410"/>
      <c r="N185" s="410"/>
      <c r="O185" s="410"/>
      <c r="P185" s="479"/>
      <c r="Q185" s="411"/>
    </row>
    <row r="186" spans="1:17" ht="14.4" customHeight="1" x14ac:dyDescent="0.3">
      <c r="A186" s="406" t="s">
        <v>975</v>
      </c>
      <c r="B186" s="407" t="s">
        <v>808</v>
      </c>
      <c r="C186" s="407" t="s">
        <v>809</v>
      </c>
      <c r="D186" s="407" t="s">
        <v>848</v>
      </c>
      <c r="E186" s="407" t="s">
        <v>849</v>
      </c>
      <c r="F186" s="410">
        <v>6</v>
      </c>
      <c r="G186" s="410">
        <v>222</v>
      </c>
      <c r="H186" s="410">
        <v>1</v>
      </c>
      <c r="I186" s="410">
        <v>37</v>
      </c>
      <c r="J186" s="410">
        <v>7</v>
      </c>
      <c r="K186" s="410">
        <v>259</v>
      </c>
      <c r="L186" s="410">
        <v>1.1666666666666667</v>
      </c>
      <c r="M186" s="410">
        <v>37</v>
      </c>
      <c r="N186" s="410">
        <v>1</v>
      </c>
      <c r="O186" s="410">
        <v>38</v>
      </c>
      <c r="P186" s="479">
        <v>0.17117117117117117</v>
      </c>
      <c r="Q186" s="411">
        <v>38</v>
      </c>
    </row>
    <row r="187" spans="1:17" ht="14.4" customHeight="1" x14ac:dyDescent="0.3">
      <c r="A187" s="406" t="s">
        <v>975</v>
      </c>
      <c r="B187" s="407" t="s">
        <v>808</v>
      </c>
      <c r="C187" s="407" t="s">
        <v>809</v>
      </c>
      <c r="D187" s="407" t="s">
        <v>854</v>
      </c>
      <c r="E187" s="407" t="s">
        <v>855</v>
      </c>
      <c r="F187" s="410">
        <v>1</v>
      </c>
      <c r="G187" s="410">
        <v>672</v>
      </c>
      <c r="H187" s="410">
        <v>1</v>
      </c>
      <c r="I187" s="410">
        <v>672</v>
      </c>
      <c r="J187" s="410">
        <v>1</v>
      </c>
      <c r="K187" s="410">
        <v>676</v>
      </c>
      <c r="L187" s="410">
        <v>1.0059523809523809</v>
      </c>
      <c r="M187" s="410">
        <v>676</v>
      </c>
      <c r="N187" s="410"/>
      <c r="O187" s="410"/>
      <c r="P187" s="479"/>
      <c r="Q187" s="411"/>
    </row>
    <row r="188" spans="1:17" ht="14.4" customHeight="1" x14ac:dyDescent="0.3">
      <c r="A188" s="406" t="s">
        <v>975</v>
      </c>
      <c r="B188" s="407" t="s">
        <v>808</v>
      </c>
      <c r="C188" s="407" t="s">
        <v>809</v>
      </c>
      <c r="D188" s="407" t="s">
        <v>856</v>
      </c>
      <c r="E188" s="407" t="s">
        <v>857</v>
      </c>
      <c r="F188" s="410">
        <v>3</v>
      </c>
      <c r="G188" s="410">
        <v>409</v>
      </c>
      <c r="H188" s="410">
        <v>1</v>
      </c>
      <c r="I188" s="410">
        <v>136.33333333333334</v>
      </c>
      <c r="J188" s="410"/>
      <c r="K188" s="410"/>
      <c r="L188" s="410"/>
      <c r="M188" s="410"/>
      <c r="N188" s="410"/>
      <c r="O188" s="410"/>
      <c r="P188" s="479"/>
      <c r="Q188" s="411"/>
    </row>
    <row r="189" spans="1:17" ht="14.4" customHeight="1" x14ac:dyDescent="0.3">
      <c r="A189" s="406" t="s">
        <v>975</v>
      </c>
      <c r="B189" s="407" t="s">
        <v>808</v>
      </c>
      <c r="C189" s="407" t="s">
        <v>809</v>
      </c>
      <c r="D189" s="407" t="s">
        <v>858</v>
      </c>
      <c r="E189" s="407" t="s">
        <v>859</v>
      </c>
      <c r="F189" s="410">
        <v>230</v>
      </c>
      <c r="G189" s="410">
        <v>65050</v>
      </c>
      <c r="H189" s="410">
        <v>1</v>
      </c>
      <c r="I189" s="410">
        <v>282.82608695652175</v>
      </c>
      <c r="J189" s="410">
        <v>250</v>
      </c>
      <c r="K189" s="410">
        <v>71250</v>
      </c>
      <c r="L189" s="410">
        <v>1.0953112990007687</v>
      </c>
      <c r="M189" s="410">
        <v>285</v>
      </c>
      <c r="N189" s="410">
        <v>246</v>
      </c>
      <c r="O189" s="410">
        <v>74784</v>
      </c>
      <c r="P189" s="479">
        <v>1.1496387394312069</v>
      </c>
      <c r="Q189" s="411">
        <v>304</v>
      </c>
    </row>
    <row r="190" spans="1:17" ht="14.4" customHeight="1" x14ac:dyDescent="0.3">
      <c r="A190" s="406" t="s">
        <v>975</v>
      </c>
      <c r="B190" s="407" t="s">
        <v>808</v>
      </c>
      <c r="C190" s="407" t="s">
        <v>809</v>
      </c>
      <c r="D190" s="407" t="s">
        <v>862</v>
      </c>
      <c r="E190" s="407" t="s">
        <v>863</v>
      </c>
      <c r="F190" s="410">
        <v>37</v>
      </c>
      <c r="G190" s="410">
        <v>16972</v>
      </c>
      <c r="H190" s="410">
        <v>1</v>
      </c>
      <c r="I190" s="410">
        <v>458.70270270270271</v>
      </c>
      <c r="J190" s="410">
        <v>40</v>
      </c>
      <c r="K190" s="410">
        <v>18480</v>
      </c>
      <c r="L190" s="410">
        <v>1.0888522271977374</v>
      </c>
      <c r="M190" s="410">
        <v>462</v>
      </c>
      <c r="N190" s="410">
        <v>44</v>
      </c>
      <c r="O190" s="410">
        <v>21736</v>
      </c>
      <c r="P190" s="479">
        <v>1.2806976196087674</v>
      </c>
      <c r="Q190" s="411">
        <v>494</v>
      </c>
    </row>
    <row r="191" spans="1:17" ht="14.4" customHeight="1" x14ac:dyDescent="0.3">
      <c r="A191" s="406" t="s">
        <v>975</v>
      </c>
      <c r="B191" s="407" t="s">
        <v>808</v>
      </c>
      <c r="C191" s="407" t="s">
        <v>809</v>
      </c>
      <c r="D191" s="407" t="s">
        <v>866</v>
      </c>
      <c r="E191" s="407" t="s">
        <v>867</v>
      </c>
      <c r="F191" s="410">
        <v>254</v>
      </c>
      <c r="G191" s="410">
        <v>89346</v>
      </c>
      <c r="H191" s="410">
        <v>1</v>
      </c>
      <c r="I191" s="410">
        <v>351.75590551181102</v>
      </c>
      <c r="J191" s="410">
        <v>242</v>
      </c>
      <c r="K191" s="410">
        <v>86152</v>
      </c>
      <c r="L191" s="410">
        <v>0.96425133749692205</v>
      </c>
      <c r="M191" s="410">
        <v>356</v>
      </c>
      <c r="N191" s="410">
        <v>238</v>
      </c>
      <c r="O191" s="410">
        <v>88060</v>
      </c>
      <c r="P191" s="479">
        <v>0.98560651847872316</v>
      </c>
      <c r="Q191" s="411">
        <v>370</v>
      </c>
    </row>
    <row r="192" spans="1:17" ht="14.4" customHeight="1" x14ac:dyDescent="0.3">
      <c r="A192" s="406" t="s">
        <v>975</v>
      </c>
      <c r="B192" s="407" t="s">
        <v>808</v>
      </c>
      <c r="C192" s="407" t="s">
        <v>809</v>
      </c>
      <c r="D192" s="407" t="s">
        <v>872</v>
      </c>
      <c r="E192" s="407" t="s">
        <v>873</v>
      </c>
      <c r="F192" s="410">
        <v>2</v>
      </c>
      <c r="G192" s="410">
        <v>206</v>
      </c>
      <c r="H192" s="410">
        <v>1</v>
      </c>
      <c r="I192" s="410">
        <v>103</v>
      </c>
      <c r="J192" s="410"/>
      <c r="K192" s="410"/>
      <c r="L192" s="410"/>
      <c r="M192" s="410"/>
      <c r="N192" s="410">
        <v>4</v>
      </c>
      <c r="O192" s="410">
        <v>444</v>
      </c>
      <c r="P192" s="479">
        <v>2.1553398058252426</v>
      </c>
      <c r="Q192" s="411">
        <v>111</v>
      </c>
    </row>
    <row r="193" spans="1:17" ht="14.4" customHeight="1" x14ac:dyDescent="0.3">
      <c r="A193" s="406" t="s">
        <v>975</v>
      </c>
      <c r="B193" s="407" t="s">
        <v>808</v>
      </c>
      <c r="C193" s="407" t="s">
        <v>809</v>
      </c>
      <c r="D193" s="407" t="s">
        <v>874</v>
      </c>
      <c r="E193" s="407" t="s">
        <v>875</v>
      </c>
      <c r="F193" s="410">
        <v>3</v>
      </c>
      <c r="G193" s="410">
        <v>347</v>
      </c>
      <c r="H193" s="410">
        <v>1</v>
      </c>
      <c r="I193" s="410">
        <v>115.66666666666667</v>
      </c>
      <c r="J193" s="410">
        <v>5</v>
      </c>
      <c r="K193" s="410">
        <v>585</v>
      </c>
      <c r="L193" s="410">
        <v>1.6858789625360231</v>
      </c>
      <c r="M193" s="410">
        <v>117</v>
      </c>
      <c r="N193" s="410">
        <v>2</v>
      </c>
      <c r="O193" s="410">
        <v>250</v>
      </c>
      <c r="P193" s="479">
        <v>0.72046109510086453</v>
      </c>
      <c r="Q193" s="411">
        <v>125</v>
      </c>
    </row>
    <row r="194" spans="1:17" ht="14.4" customHeight="1" x14ac:dyDescent="0.3">
      <c r="A194" s="406" t="s">
        <v>975</v>
      </c>
      <c r="B194" s="407" t="s">
        <v>808</v>
      </c>
      <c r="C194" s="407" t="s">
        <v>809</v>
      </c>
      <c r="D194" s="407" t="s">
        <v>876</v>
      </c>
      <c r="E194" s="407" t="s">
        <v>877</v>
      </c>
      <c r="F194" s="410">
        <v>5</v>
      </c>
      <c r="G194" s="410">
        <v>2305</v>
      </c>
      <c r="H194" s="410">
        <v>1</v>
      </c>
      <c r="I194" s="410">
        <v>461</v>
      </c>
      <c r="J194" s="410">
        <v>5</v>
      </c>
      <c r="K194" s="410">
        <v>2315</v>
      </c>
      <c r="L194" s="410">
        <v>1.0043383947939262</v>
      </c>
      <c r="M194" s="410">
        <v>463</v>
      </c>
      <c r="N194" s="410">
        <v>5</v>
      </c>
      <c r="O194" s="410">
        <v>2475</v>
      </c>
      <c r="P194" s="479">
        <v>1.0737527114967462</v>
      </c>
      <c r="Q194" s="411">
        <v>495</v>
      </c>
    </row>
    <row r="195" spans="1:17" ht="14.4" customHeight="1" x14ac:dyDescent="0.3">
      <c r="A195" s="406" t="s">
        <v>975</v>
      </c>
      <c r="B195" s="407" t="s">
        <v>808</v>
      </c>
      <c r="C195" s="407" t="s">
        <v>809</v>
      </c>
      <c r="D195" s="407" t="s">
        <v>878</v>
      </c>
      <c r="E195" s="407" t="s">
        <v>879</v>
      </c>
      <c r="F195" s="410">
        <v>1</v>
      </c>
      <c r="G195" s="410">
        <v>1261</v>
      </c>
      <c r="H195" s="410">
        <v>1</v>
      </c>
      <c r="I195" s="410">
        <v>1261</v>
      </c>
      <c r="J195" s="410"/>
      <c r="K195" s="410"/>
      <c r="L195" s="410"/>
      <c r="M195" s="410"/>
      <c r="N195" s="410">
        <v>2</v>
      </c>
      <c r="O195" s="410">
        <v>2566</v>
      </c>
      <c r="P195" s="479">
        <v>2.0348929421094368</v>
      </c>
      <c r="Q195" s="411">
        <v>1283</v>
      </c>
    </row>
    <row r="196" spans="1:17" ht="14.4" customHeight="1" x14ac:dyDescent="0.3">
      <c r="A196" s="406" t="s">
        <v>975</v>
      </c>
      <c r="B196" s="407" t="s">
        <v>808</v>
      </c>
      <c r="C196" s="407" t="s">
        <v>809</v>
      </c>
      <c r="D196" s="407" t="s">
        <v>880</v>
      </c>
      <c r="E196" s="407" t="s">
        <v>881</v>
      </c>
      <c r="F196" s="410">
        <v>11</v>
      </c>
      <c r="G196" s="410">
        <v>4754</v>
      </c>
      <c r="H196" s="410">
        <v>1</v>
      </c>
      <c r="I196" s="410">
        <v>432.18181818181819</v>
      </c>
      <c r="J196" s="410">
        <v>15</v>
      </c>
      <c r="K196" s="410">
        <v>6555</v>
      </c>
      <c r="L196" s="410">
        <v>1.3788388725283971</v>
      </c>
      <c r="M196" s="410">
        <v>437</v>
      </c>
      <c r="N196" s="410">
        <v>2</v>
      </c>
      <c r="O196" s="410">
        <v>912</v>
      </c>
      <c r="P196" s="479">
        <v>0.19183845183003786</v>
      </c>
      <c r="Q196" s="411">
        <v>456</v>
      </c>
    </row>
    <row r="197" spans="1:17" ht="14.4" customHeight="1" x14ac:dyDescent="0.3">
      <c r="A197" s="406" t="s">
        <v>975</v>
      </c>
      <c r="B197" s="407" t="s">
        <v>808</v>
      </c>
      <c r="C197" s="407" t="s">
        <v>809</v>
      </c>
      <c r="D197" s="407" t="s">
        <v>882</v>
      </c>
      <c r="E197" s="407" t="s">
        <v>883</v>
      </c>
      <c r="F197" s="410">
        <v>16</v>
      </c>
      <c r="G197" s="410">
        <v>860</v>
      </c>
      <c r="H197" s="410">
        <v>1</v>
      </c>
      <c r="I197" s="410">
        <v>53.75</v>
      </c>
      <c r="J197" s="410"/>
      <c r="K197" s="410"/>
      <c r="L197" s="410"/>
      <c r="M197" s="410"/>
      <c r="N197" s="410">
        <v>18</v>
      </c>
      <c r="O197" s="410">
        <v>1044</v>
      </c>
      <c r="P197" s="479">
        <v>1.213953488372093</v>
      </c>
      <c r="Q197" s="411">
        <v>58</v>
      </c>
    </row>
    <row r="198" spans="1:17" ht="14.4" customHeight="1" x14ac:dyDescent="0.3">
      <c r="A198" s="406" t="s">
        <v>975</v>
      </c>
      <c r="B198" s="407" t="s">
        <v>808</v>
      </c>
      <c r="C198" s="407" t="s">
        <v>809</v>
      </c>
      <c r="D198" s="407" t="s">
        <v>886</v>
      </c>
      <c r="E198" s="407" t="s">
        <v>887</v>
      </c>
      <c r="F198" s="410">
        <v>1413</v>
      </c>
      <c r="G198" s="410">
        <v>235626</v>
      </c>
      <c r="H198" s="410">
        <v>1</v>
      </c>
      <c r="I198" s="410">
        <v>166.75583864118897</v>
      </c>
      <c r="J198" s="410">
        <v>1477</v>
      </c>
      <c r="K198" s="410">
        <v>249613</v>
      </c>
      <c r="L198" s="410">
        <v>1.0593610212794853</v>
      </c>
      <c r="M198" s="410">
        <v>169</v>
      </c>
      <c r="N198" s="410">
        <v>1355</v>
      </c>
      <c r="O198" s="410">
        <v>237125</v>
      </c>
      <c r="P198" s="479">
        <v>1.006361776713945</v>
      </c>
      <c r="Q198" s="411">
        <v>175</v>
      </c>
    </row>
    <row r="199" spans="1:17" ht="14.4" customHeight="1" x14ac:dyDescent="0.3">
      <c r="A199" s="406" t="s">
        <v>975</v>
      </c>
      <c r="B199" s="407" t="s">
        <v>808</v>
      </c>
      <c r="C199" s="407" t="s">
        <v>809</v>
      </c>
      <c r="D199" s="407" t="s">
        <v>888</v>
      </c>
      <c r="E199" s="407" t="s">
        <v>889</v>
      </c>
      <c r="F199" s="410">
        <v>10</v>
      </c>
      <c r="G199" s="410">
        <v>797</v>
      </c>
      <c r="H199" s="410">
        <v>1</v>
      </c>
      <c r="I199" s="410">
        <v>79.7</v>
      </c>
      <c r="J199" s="410">
        <v>9</v>
      </c>
      <c r="K199" s="410">
        <v>729</v>
      </c>
      <c r="L199" s="410">
        <v>0.91468005018820575</v>
      </c>
      <c r="M199" s="410">
        <v>81</v>
      </c>
      <c r="N199" s="410">
        <v>4</v>
      </c>
      <c r="O199" s="410">
        <v>340</v>
      </c>
      <c r="P199" s="479">
        <v>0.42659974905897113</v>
      </c>
      <c r="Q199" s="411">
        <v>85</v>
      </c>
    </row>
    <row r="200" spans="1:17" ht="14.4" customHeight="1" x14ac:dyDescent="0.3">
      <c r="A200" s="406" t="s">
        <v>975</v>
      </c>
      <c r="B200" s="407" t="s">
        <v>808</v>
      </c>
      <c r="C200" s="407" t="s">
        <v>809</v>
      </c>
      <c r="D200" s="407" t="s">
        <v>890</v>
      </c>
      <c r="E200" s="407" t="s">
        <v>891</v>
      </c>
      <c r="F200" s="410">
        <v>7</v>
      </c>
      <c r="G200" s="410">
        <v>1122</v>
      </c>
      <c r="H200" s="410">
        <v>1</v>
      </c>
      <c r="I200" s="410">
        <v>160.28571428571428</v>
      </c>
      <c r="J200" s="410">
        <v>9</v>
      </c>
      <c r="K200" s="410">
        <v>1467</v>
      </c>
      <c r="L200" s="410">
        <v>1.3074866310160427</v>
      </c>
      <c r="M200" s="410">
        <v>163</v>
      </c>
      <c r="N200" s="410">
        <v>13</v>
      </c>
      <c r="O200" s="410">
        <v>2197</v>
      </c>
      <c r="P200" s="479">
        <v>1.9581105169340463</v>
      </c>
      <c r="Q200" s="411">
        <v>169</v>
      </c>
    </row>
    <row r="201" spans="1:17" ht="14.4" customHeight="1" x14ac:dyDescent="0.3">
      <c r="A201" s="406" t="s">
        <v>975</v>
      </c>
      <c r="B201" s="407" t="s">
        <v>808</v>
      </c>
      <c r="C201" s="407" t="s">
        <v>809</v>
      </c>
      <c r="D201" s="407" t="s">
        <v>894</v>
      </c>
      <c r="E201" s="407" t="s">
        <v>895</v>
      </c>
      <c r="F201" s="410">
        <v>7</v>
      </c>
      <c r="G201" s="410">
        <v>7042</v>
      </c>
      <c r="H201" s="410">
        <v>1</v>
      </c>
      <c r="I201" s="410">
        <v>1006</v>
      </c>
      <c r="J201" s="410"/>
      <c r="K201" s="410"/>
      <c r="L201" s="410"/>
      <c r="M201" s="410"/>
      <c r="N201" s="410">
        <v>6</v>
      </c>
      <c r="O201" s="410">
        <v>6066</v>
      </c>
      <c r="P201" s="479">
        <v>0.86140301050837831</v>
      </c>
      <c r="Q201" s="411">
        <v>1011</v>
      </c>
    </row>
    <row r="202" spans="1:17" ht="14.4" customHeight="1" x14ac:dyDescent="0.3">
      <c r="A202" s="406" t="s">
        <v>975</v>
      </c>
      <c r="B202" s="407" t="s">
        <v>808</v>
      </c>
      <c r="C202" s="407" t="s">
        <v>809</v>
      </c>
      <c r="D202" s="407" t="s">
        <v>896</v>
      </c>
      <c r="E202" s="407" t="s">
        <v>897</v>
      </c>
      <c r="F202" s="410">
        <v>1</v>
      </c>
      <c r="G202" s="410">
        <v>169</v>
      </c>
      <c r="H202" s="410">
        <v>1</v>
      </c>
      <c r="I202" s="410">
        <v>169</v>
      </c>
      <c r="J202" s="410"/>
      <c r="K202" s="410"/>
      <c r="L202" s="410"/>
      <c r="M202" s="410"/>
      <c r="N202" s="410">
        <v>1</v>
      </c>
      <c r="O202" s="410">
        <v>176</v>
      </c>
      <c r="P202" s="479">
        <v>1.0414201183431953</v>
      </c>
      <c r="Q202" s="411">
        <v>176</v>
      </c>
    </row>
    <row r="203" spans="1:17" ht="14.4" customHeight="1" x14ac:dyDescent="0.3">
      <c r="A203" s="406" t="s">
        <v>975</v>
      </c>
      <c r="B203" s="407" t="s">
        <v>808</v>
      </c>
      <c r="C203" s="407" t="s">
        <v>809</v>
      </c>
      <c r="D203" s="407" t="s">
        <v>898</v>
      </c>
      <c r="E203" s="407" t="s">
        <v>899</v>
      </c>
      <c r="F203" s="410">
        <v>7</v>
      </c>
      <c r="G203" s="410">
        <v>15778</v>
      </c>
      <c r="H203" s="410">
        <v>1</v>
      </c>
      <c r="I203" s="410">
        <v>2254</v>
      </c>
      <c r="J203" s="410"/>
      <c r="K203" s="410"/>
      <c r="L203" s="410"/>
      <c r="M203" s="410"/>
      <c r="N203" s="410">
        <v>6</v>
      </c>
      <c r="O203" s="410">
        <v>13764</v>
      </c>
      <c r="P203" s="479">
        <v>0.87235391050830269</v>
      </c>
      <c r="Q203" s="411">
        <v>2294</v>
      </c>
    </row>
    <row r="204" spans="1:17" ht="14.4" customHeight="1" x14ac:dyDescent="0.3">
      <c r="A204" s="406" t="s">
        <v>975</v>
      </c>
      <c r="B204" s="407" t="s">
        <v>808</v>
      </c>
      <c r="C204" s="407" t="s">
        <v>809</v>
      </c>
      <c r="D204" s="407" t="s">
        <v>900</v>
      </c>
      <c r="E204" s="407" t="s">
        <v>901</v>
      </c>
      <c r="F204" s="410">
        <v>2</v>
      </c>
      <c r="G204" s="410">
        <v>489</v>
      </c>
      <c r="H204" s="410">
        <v>1</v>
      </c>
      <c r="I204" s="410">
        <v>244.5</v>
      </c>
      <c r="J204" s="410">
        <v>5</v>
      </c>
      <c r="K204" s="410">
        <v>1235</v>
      </c>
      <c r="L204" s="410">
        <v>2.5255623721881388</v>
      </c>
      <c r="M204" s="410">
        <v>247</v>
      </c>
      <c r="N204" s="410"/>
      <c r="O204" s="410"/>
      <c r="P204" s="479"/>
      <c r="Q204" s="411"/>
    </row>
    <row r="205" spans="1:17" ht="14.4" customHeight="1" x14ac:dyDescent="0.3">
      <c r="A205" s="406" t="s">
        <v>975</v>
      </c>
      <c r="B205" s="407" t="s">
        <v>808</v>
      </c>
      <c r="C205" s="407" t="s">
        <v>809</v>
      </c>
      <c r="D205" s="407" t="s">
        <v>902</v>
      </c>
      <c r="E205" s="407" t="s">
        <v>903</v>
      </c>
      <c r="F205" s="410">
        <v>3</v>
      </c>
      <c r="G205" s="410">
        <v>6018</v>
      </c>
      <c r="H205" s="410">
        <v>1</v>
      </c>
      <c r="I205" s="410">
        <v>2006</v>
      </c>
      <c r="J205" s="410">
        <v>10</v>
      </c>
      <c r="K205" s="410">
        <v>20120</v>
      </c>
      <c r="L205" s="410">
        <v>3.3433034230641407</v>
      </c>
      <c r="M205" s="410">
        <v>2012</v>
      </c>
      <c r="N205" s="410">
        <v>2</v>
      </c>
      <c r="O205" s="410">
        <v>4260</v>
      </c>
      <c r="P205" s="479">
        <v>0.70787637088733801</v>
      </c>
      <c r="Q205" s="411">
        <v>2130</v>
      </c>
    </row>
    <row r="206" spans="1:17" ht="14.4" customHeight="1" x14ac:dyDescent="0.3">
      <c r="A206" s="406" t="s">
        <v>975</v>
      </c>
      <c r="B206" s="407" t="s">
        <v>808</v>
      </c>
      <c r="C206" s="407" t="s">
        <v>809</v>
      </c>
      <c r="D206" s="407" t="s">
        <v>904</v>
      </c>
      <c r="E206" s="407" t="s">
        <v>905</v>
      </c>
      <c r="F206" s="410">
        <v>3</v>
      </c>
      <c r="G206" s="410">
        <v>675</v>
      </c>
      <c r="H206" s="410">
        <v>1</v>
      </c>
      <c r="I206" s="410">
        <v>225</v>
      </c>
      <c r="J206" s="410">
        <v>4</v>
      </c>
      <c r="K206" s="410">
        <v>904</v>
      </c>
      <c r="L206" s="410">
        <v>1.3392592592592591</v>
      </c>
      <c r="M206" s="410">
        <v>226</v>
      </c>
      <c r="N206" s="410">
        <v>3</v>
      </c>
      <c r="O206" s="410">
        <v>726</v>
      </c>
      <c r="P206" s="479">
        <v>1.0755555555555556</v>
      </c>
      <c r="Q206" s="411">
        <v>242</v>
      </c>
    </row>
    <row r="207" spans="1:17" ht="14.4" customHeight="1" x14ac:dyDescent="0.3">
      <c r="A207" s="406" t="s">
        <v>975</v>
      </c>
      <c r="B207" s="407" t="s">
        <v>808</v>
      </c>
      <c r="C207" s="407" t="s">
        <v>809</v>
      </c>
      <c r="D207" s="407" t="s">
        <v>915</v>
      </c>
      <c r="E207" s="407" t="s">
        <v>916</v>
      </c>
      <c r="F207" s="410"/>
      <c r="G207" s="410"/>
      <c r="H207" s="410"/>
      <c r="I207" s="410"/>
      <c r="J207" s="410">
        <v>1</v>
      </c>
      <c r="K207" s="410">
        <v>269</v>
      </c>
      <c r="L207" s="410"/>
      <c r="M207" s="410">
        <v>269</v>
      </c>
      <c r="N207" s="410"/>
      <c r="O207" s="410"/>
      <c r="P207" s="479"/>
      <c r="Q207" s="411"/>
    </row>
    <row r="208" spans="1:17" ht="14.4" customHeight="1" x14ac:dyDescent="0.3">
      <c r="A208" s="406" t="s">
        <v>976</v>
      </c>
      <c r="B208" s="407" t="s">
        <v>808</v>
      </c>
      <c r="C208" s="407" t="s">
        <v>809</v>
      </c>
      <c r="D208" s="407" t="s">
        <v>810</v>
      </c>
      <c r="E208" s="407" t="s">
        <v>811</v>
      </c>
      <c r="F208" s="410">
        <v>1</v>
      </c>
      <c r="G208" s="410">
        <v>2091</v>
      </c>
      <c r="H208" s="410">
        <v>1</v>
      </c>
      <c r="I208" s="410">
        <v>2091</v>
      </c>
      <c r="J208" s="410"/>
      <c r="K208" s="410"/>
      <c r="L208" s="410"/>
      <c r="M208" s="410"/>
      <c r="N208" s="410"/>
      <c r="O208" s="410"/>
      <c r="P208" s="479"/>
      <c r="Q208" s="411"/>
    </row>
    <row r="209" spans="1:17" ht="14.4" customHeight="1" x14ac:dyDescent="0.3">
      <c r="A209" s="406" t="s">
        <v>976</v>
      </c>
      <c r="B209" s="407" t="s">
        <v>808</v>
      </c>
      <c r="C209" s="407" t="s">
        <v>809</v>
      </c>
      <c r="D209" s="407" t="s">
        <v>816</v>
      </c>
      <c r="E209" s="407" t="s">
        <v>817</v>
      </c>
      <c r="F209" s="410">
        <v>114</v>
      </c>
      <c r="G209" s="410">
        <v>6104</v>
      </c>
      <c r="H209" s="410">
        <v>1</v>
      </c>
      <c r="I209" s="410">
        <v>53.543859649122808</v>
      </c>
      <c r="J209" s="410">
        <v>126</v>
      </c>
      <c r="K209" s="410">
        <v>6804</v>
      </c>
      <c r="L209" s="410">
        <v>1.1146788990825689</v>
      </c>
      <c r="M209" s="410">
        <v>54</v>
      </c>
      <c r="N209" s="410">
        <v>88</v>
      </c>
      <c r="O209" s="410">
        <v>5104</v>
      </c>
      <c r="P209" s="479">
        <v>0.836173001310616</v>
      </c>
      <c r="Q209" s="411">
        <v>58</v>
      </c>
    </row>
    <row r="210" spans="1:17" ht="14.4" customHeight="1" x14ac:dyDescent="0.3">
      <c r="A210" s="406" t="s">
        <v>976</v>
      </c>
      <c r="B210" s="407" t="s">
        <v>808</v>
      </c>
      <c r="C210" s="407" t="s">
        <v>809</v>
      </c>
      <c r="D210" s="407" t="s">
        <v>818</v>
      </c>
      <c r="E210" s="407" t="s">
        <v>819</v>
      </c>
      <c r="F210" s="410">
        <v>12</v>
      </c>
      <c r="G210" s="410">
        <v>1458</v>
      </c>
      <c r="H210" s="410">
        <v>1</v>
      </c>
      <c r="I210" s="410">
        <v>121.5</v>
      </c>
      <c r="J210" s="410">
        <v>20</v>
      </c>
      <c r="K210" s="410">
        <v>2460</v>
      </c>
      <c r="L210" s="410">
        <v>1.6872427983539096</v>
      </c>
      <c r="M210" s="410">
        <v>123</v>
      </c>
      <c r="N210" s="410">
        <v>16</v>
      </c>
      <c r="O210" s="410">
        <v>2096</v>
      </c>
      <c r="P210" s="479">
        <v>1.4375857338820301</v>
      </c>
      <c r="Q210" s="411">
        <v>131</v>
      </c>
    </row>
    <row r="211" spans="1:17" ht="14.4" customHeight="1" x14ac:dyDescent="0.3">
      <c r="A211" s="406" t="s">
        <v>976</v>
      </c>
      <c r="B211" s="407" t="s">
        <v>808</v>
      </c>
      <c r="C211" s="407" t="s">
        <v>809</v>
      </c>
      <c r="D211" s="407" t="s">
        <v>824</v>
      </c>
      <c r="E211" s="407" t="s">
        <v>825</v>
      </c>
      <c r="F211" s="410">
        <v>6</v>
      </c>
      <c r="G211" s="410">
        <v>2298</v>
      </c>
      <c r="H211" s="410">
        <v>1</v>
      </c>
      <c r="I211" s="410">
        <v>383</v>
      </c>
      <c r="J211" s="410">
        <v>1</v>
      </c>
      <c r="K211" s="410">
        <v>384</v>
      </c>
      <c r="L211" s="410">
        <v>0.16710182767624021</v>
      </c>
      <c r="M211" s="410">
        <v>384</v>
      </c>
      <c r="N211" s="410">
        <v>1</v>
      </c>
      <c r="O211" s="410">
        <v>407</v>
      </c>
      <c r="P211" s="479">
        <v>0.17711053089643167</v>
      </c>
      <c r="Q211" s="411">
        <v>407</v>
      </c>
    </row>
    <row r="212" spans="1:17" ht="14.4" customHeight="1" x14ac:dyDescent="0.3">
      <c r="A212" s="406" t="s">
        <v>976</v>
      </c>
      <c r="B212" s="407" t="s">
        <v>808</v>
      </c>
      <c r="C212" s="407" t="s">
        <v>809</v>
      </c>
      <c r="D212" s="407" t="s">
        <v>826</v>
      </c>
      <c r="E212" s="407" t="s">
        <v>827</v>
      </c>
      <c r="F212" s="410">
        <v>49</v>
      </c>
      <c r="G212" s="410">
        <v>8319</v>
      </c>
      <c r="H212" s="410">
        <v>1</v>
      </c>
      <c r="I212" s="410">
        <v>169.77551020408163</v>
      </c>
      <c r="J212" s="410">
        <v>49</v>
      </c>
      <c r="K212" s="410">
        <v>8428</v>
      </c>
      <c r="L212" s="410">
        <v>1.0131025363625437</v>
      </c>
      <c r="M212" s="410">
        <v>172</v>
      </c>
      <c r="N212" s="410">
        <v>46</v>
      </c>
      <c r="O212" s="410">
        <v>8234</v>
      </c>
      <c r="P212" s="479">
        <v>0.98978242577232844</v>
      </c>
      <c r="Q212" s="411">
        <v>179</v>
      </c>
    </row>
    <row r="213" spans="1:17" ht="14.4" customHeight="1" x14ac:dyDescent="0.3">
      <c r="A213" s="406" t="s">
        <v>976</v>
      </c>
      <c r="B213" s="407" t="s">
        <v>808</v>
      </c>
      <c r="C213" s="407" t="s">
        <v>809</v>
      </c>
      <c r="D213" s="407" t="s">
        <v>830</v>
      </c>
      <c r="E213" s="407" t="s">
        <v>831</v>
      </c>
      <c r="F213" s="410">
        <v>26</v>
      </c>
      <c r="G213" s="410">
        <v>8272</v>
      </c>
      <c r="H213" s="410">
        <v>1</v>
      </c>
      <c r="I213" s="410">
        <v>318.15384615384613</v>
      </c>
      <c r="J213" s="410">
        <v>28</v>
      </c>
      <c r="K213" s="410">
        <v>9016</v>
      </c>
      <c r="L213" s="410">
        <v>1.0899419729206963</v>
      </c>
      <c r="M213" s="410">
        <v>322</v>
      </c>
      <c r="N213" s="410">
        <v>21</v>
      </c>
      <c r="O213" s="410">
        <v>7035</v>
      </c>
      <c r="P213" s="479">
        <v>0.85045938104448737</v>
      </c>
      <c r="Q213" s="411">
        <v>335</v>
      </c>
    </row>
    <row r="214" spans="1:17" ht="14.4" customHeight="1" x14ac:dyDescent="0.3">
      <c r="A214" s="406" t="s">
        <v>976</v>
      </c>
      <c r="B214" s="407" t="s">
        <v>808</v>
      </c>
      <c r="C214" s="407" t="s">
        <v>809</v>
      </c>
      <c r="D214" s="407" t="s">
        <v>834</v>
      </c>
      <c r="E214" s="407" t="s">
        <v>835</v>
      </c>
      <c r="F214" s="410">
        <v>547</v>
      </c>
      <c r="G214" s="410">
        <v>185494</v>
      </c>
      <c r="H214" s="410">
        <v>1</v>
      </c>
      <c r="I214" s="410">
        <v>339.11151736745887</v>
      </c>
      <c r="J214" s="410">
        <v>660</v>
      </c>
      <c r="K214" s="410">
        <v>225060</v>
      </c>
      <c r="L214" s="410">
        <v>1.2133006997530917</v>
      </c>
      <c r="M214" s="410">
        <v>341</v>
      </c>
      <c r="N214" s="410">
        <v>686</v>
      </c>
      <c r="O214" s="410">
        <v>239414</v>
      </c>
      <c r="P214" s="479">
        <v>1.2906832566012918</v>
      </c>
      <c r="Q214" s="411">
        <v>349</v>
      </c>
    </row>
    <row r="215" spans="1:17" ht="14.4" customHeight="1" x14ac:dyDescent="0.3">
      <c r="A215" s="406" t="s">
        <v>976</v>
      </c>
      <c r="B215" s="407" t="s">
        <v>808</v>
      </c>
      <c r="C215" s="407" t="s">
        <v>809</v>
      </c>
      <c r="D215" s="407" t="s">
        <v>842</v>
      </c>
      <c r="E215" s="407" t="s">
        <v>843</v>
      </c>
      <c r="F215" s="410"/>
      <c r="G215" s="410"/>
      <c r="H215" s="410"/>
      <c r="I215" s="410"/>
      <c r="J215" s="410">
        <v>1</v>
      </c>
      <c r="K215" s="410">
        <v>109</v>
      </c>
      <c r="L215" s="410"/>
      <c r="M215" s="410">
        <v>109</v>
      </c>
      <c r="N215" s="410">
        <v>1</v>
      </c>
      <c r="O215" s="410">
        <v>117</v>
      </c>
      <c r="P215" s="479"/>
      <c r="Q215" s="411">
        <v>117</v>
      </c>
    </row>
    <row r="216" spans="1:17" ht="14.4" customHeight="1" x14ac:dyDescent="0.3">
      <c r="A216" s="406" t="s">
        <v>976</v>
      </c>
      <c r="B216" s="407" t="s">
        <v>808</v>
      </c>
      <c r="C216" s="407" t="s">
        <v>809</v>
      </c>
      <c r="D216" s="407" t="s">
        <v>848</v>
      </c>
      <c r="E216" s="407" t="s">
        <v>849</v>
      </c>
      <c r="F216" s="410"/>
      <c r="G216" s="410"/>
      <c r="H216" s="410"/>
      <c r="I216" s="410"/>
      <c r="J216" s="410">
        <v>1</v>
      </c>
      <c r="K216" s="410">
        <v>37</v>
      </c>
      <c r="L216" s="410"/>
      <c r="M216" s="410">
        <v>37</v>
      </c>
      <c r="N216" s="410">
        <v>1</v>
      </c>
      <c r="O216" s="410">
        <v>38</v>
      </c>
      <c r="P216" s="479"/>
      <c r="Q216" s="411">
        <v>38</v>
      </c>
    </row>
    <row r="217" spans="1:17" ht="14.4" customHeight="1" x14ac:dyDescent="0.3">
      <c r="A217" s="406" t="s">
        <v>976</v>
      </c>
      <c r="B217" s="407" t="s">
        <v>808</v>
      </c>
      <c r="C217" s="407" t="s">
        <v>809</v>
      </c>
      <c r="D217" s="407" t="s">
        <v>858</v>
      </c>
      <c r="E217" s="407" t="s">
        <v>859</v>
      </c>
      <c r="F217" s="410">
        <v>25</v>
      </c>
      <c r="G217" s="410">
        <v>7067</v>
      </c>
      <c r="H217" s="410">
        <v>1</v>
      </c>
      <c r="I217" s="410">
        <v>282.68</v>
      </c>
      <c r="J217" s="410">
        <v>28</v>
      </c>
      <c r="K217" s="410">
        <v>7980</v>
      </c>
      <c r="L217" s="410">
        <v>1.1291920192443752</v>
      </c>
      <c r="M217" s="410">
        <v>285</v>
      </c>
      <c r="N217" s="410">
        <v>23</v>
      </c>
      <c r="O217" s="410">
        <v>6992</v>
      </c>
      <c r="P217" s="479">
        <v>0.98938729305221451</v>
      </c>
      <c r="Q217" s="411">
        <v>304</v>
      </c>
    </row>
    <row r="218" spans="1:17" ht="14.4" customHeight="1" x14ac:dyDescent="0.3">
      <c r="A218" s="406" t="s">
        <v>976</v>
      </c>
      <c r="B218" s="407" t="s">
        <v>808</v>
      </c>
      <c r="C218" s="407" t="s">
        <v>809</v>
      </c>
      <c r="D218" s="407" t="s">
        <v>860</v>
      </c>
      <c r="E218" s="407" t="s">
        <v>861</v>
      </c>
      <c r="F218" s="410">
        <v>2</v>
      </c>
      <c r="G218" s="410">
        <v>6924</v>
      </c>
      <c r="H218" s="410">
        <v>1</v>
      </c>
      <c r="I218" s="410">
        <v>3462</v>
      </c>
      <c r="J218" s="410"/>
      <c r="K218" s="410"/>
      <c r="L218" s="410"/>
      <c r="M218" s="410"/>
      <c r="N218" s="410"/>
      <c r="O218" s="410"/>
      <c r="P218" s="479"/>
      <c r="Q218" s="411"/>
    </row>
    <row r="219" spans="1:17" ht="14.4" customHeight="1" x14ac:dyDescent="0.3">
      <c r="A219" s="406" t="s">
        <v>976</v>
      </c>
      <c r="B219" s="407" t="s">
        <v>808</v>
      </c>
      <c r="C219" s="407" t="s">
        <v>809</v>
      </c>
      <c r="D219" s="407" t="s">
        <v>862</v>
      </c>
      <c r="E219" s="407" t="s">
        <v>863</v>
      </c>
      <c r="F219" s="410">
        <v>118</v>
      </c>
      <c r="G219" s="410">
        <v>54076</v>
      </c>
      <c r="H219" s="410">
        <v>1</v>
      </c>
      <c r="I219" s="410">
        <v>458.27118644067798</v>
      </c>
      <c r="J219" s="410">
        <v>113</v>
      </c>
      <c r="K219" s="410">
        <v>52206</v>
      </c>
      <c r="L219" s="410">
        <v>0.96541903986981281</v>
      </c>
      <c r="M219" s="410">
        <v>462</v>
      </c>
      <c r="N219" s="410">
        <v>112</v>
      </c>
      <c r="O219" s="410">
        <v>55328</v>
      </c>
      <c r="P219" s="479">
        <v>1.023152600044382</v>
      </c>
      <c r="Q219" s="411">
        <v>494</v>
      </c>
    </row>
    <row r="220" spans="1:17" ht="14.4" customHeight="1" x14ac:dyDescent="0.3">
      <c r="A220" s="406" t="s">
        <v>976</v>
      </c>
      <c r="B220" s="407" t="s">
        <v>808</v>
      </c>
      <c r="C220" s="407" t="s">
        <v>809</v>
      </c>
      <c r="D220" s="407" t="s">
        <v>864</v>
      </c>
      <c r="E220" s="407" t="s">
        <v>865</v>
      </c>
      <c r="F220" s="410"/>
      <c r="G220" s="410"/>
      <c r="H220" s="410"/>
      <c r="I220" s="410"/>
      <c r="J220" s="410">
        <v>1</v>
      </c>
      <c r="K220" s="410">
        <v>6211</v>
      </c>
      <c r="L220" s="410"/>
      <c r="M220" s="410">
        <v>6211</v>
      </c>
      <c r="N220" s="410"/>
      <c r="O220" s="410"/>
      <c r="P220" s="479"/>
      <c r="Q220" s="411"/>
    </row>
    <row r="221" spans="1:17" ht="14.4" customHeight="1" x14ac:dyDescent="0.3">
      <c r="A221" s="406" t="s">
        <v>976</v>
      </c>
      <c r="B221" s="407" t="s">
        <v>808</v>
      </c>
      <c r="C221" s="407" t="s">
        <v>809</v>
      </c>
      <c r="D221" s="407" t="s">
        <v>866</v>
      </c>
      <c r="E221" s="407" t="s">
        <v>867</v>
      </c>
      <c r="F221" s="410">
        <v>151</v>
      </c>
      <c r="G221" s="410">
        <v>53058</v>
      </c>
      <c r="H221" s="410">
        <v>1</v>
      </c>
      <c r="I221" s="410">
        <v>351.37748344370863</v>
      </c>
      <c r="J221" s="410">
        <v>142</v>
      </c>
      <c r="K221" s="410">
        <v>50552</v>
      </c>
      <c r="L221" s="410">
        <v>0.95276866824983975</v>
      </c>
      <c r="M221" s="410">
        <v>356</v>
      </c>
      <c r="N221" s="410">
        <v>131</v>
      </c>
      <c r="O221" s="410">
        <v>48470</v>
      </c>
      <c r="P221" s="479">
        <v>0.91352859135285913</v>
      </c>
      <c r="Q221" s="411">
        <v>370</v>
      </c>
    </row>
    <row r="222" spans="1:17" ht="14.4" customHeight="1" x14ac:dyDescent="0.3">
      <c r="A222" s="406" t="s">
        <v>976</v>
      </c>
      <c r="B222" s="407" t="s">
        <v>808</v>
      </c>
      <c r="C222" s="407" t="s">
        <v>809</v>
      </c>
      <c r="D222" s="407" t="s">
        <v>872</v>
      </c>
      <c r="E222" s="407" t="s">
        <v>873</v>
      </c>
      <c r="F222" s="410">
        <v>1</v>
      </c>
      <c r="G222" s="410">
        <v>104</v>
      </c>
      <c r="H222" s="410">
        <v>1</v>
      </c>
      <c r="I222" s="410">
        <v>104</v>
      </c>
      <c r="J222" s="410">
        <v>1</v>
      </c>
      <c r="K222" s="410">
        <v>105</v>
      </c>
      <c r="L222" s="410">
        <v>1.0096153846153846</v>
      </c>
      <c r="M222" s="410">
        <v>105</v>
      </c>
      <c r="N222" s="410">
        <v>1</v>
      </c>
      <c r="O222" s="410">
        <v>111</v>
      </c>
      <c r="P222" s="479">
        <v>1.0673076923076923</v>
      </c>
      <c r="Q222" s="411">
        <v>111</v>
      </c>
    </row>
    <row r="223" spans="1:17" ht="14.4" customHeight="1" x14ac:dyDescent="0.3">
      <c r="A223" s="406" t="s">
        <v>976</v>
      </c>
      <c r="B223" s="407" t="s">
        <v>808</v>
      </c>
      <c r="C223" s="407" t="s">
        <v>809</v>
      </c>
      <c r="D223" s="407" t="s">
        <v>874</v>
      </c>
      <c r="E223" s="407" t="s">
        <v>875</v>
      </c>
      <c r="F223" s="410">
        <v>10</v>
      </c>
      <c r="G223" s="410">
        <v>1155</v>
      </c>
      <c r="H223" s="410">
        <v>1</v>
      </c>
      <c r="I223" s="410">
        <v>115.5</v>
      </c>
      <c r="J223" s="410">
        <v>1</v>
      </c>
      <c r="K223" s="410">
        <v>117</v>
      </c>
      <c r="L223" s="410">
        <v>0.1012987012987013</v>
      </c>
      <c r="M223" s="410">
        <v>117</v>
      </c>
      <c r="N223" s="410"/>
      <c r="O223" s="410"/>
      <c r="P223" s="479"/>
      <c r="Q223" s="411"/>
    </row>
    <row r="224" spans="1:17" ht="14.4" customHeight="1" x14ac:dyDescent="0.3">
      <c r="A224" s="406" t="s">
        <v>976</v>
      </c>
      <c r="B224" s="407" t="s">
        <v>808</v>
      </c>
      <c r="C224" s="407" t="s">
        <v>809</v>
      </c>
      <c r="D224" s="407" t="s">
        <v>876</v>
      </c>
      <c r="E224" s="407" t="s">
        <v>877</v>
      </c>
      <c r="F224" s="410"/>
      <c r="G224" s="410"/>
      <c r="H224" s="410"/>
      <c r="I224" s="410"/>
      <c r="J224" s="410">
        <v>1</v>
      </c>
      <c r="K224" s="410">
        <v>463</v>
      </c>
      <c r="L224" s="410"/>
      <c r="M224" s="410">
        <v>463</v>
      </c>
      <c r="N224" s="410">
        <v>1</v>
      </c>
      <c r="O224" s="410">
        <v>495</v>
      </c>
      <c r="P224" s="479"/>
      <c r="Q224" s="411">
        <v>495</v>
      </c>
    </row>
    <row r="225" spans="1:17" ht="14.4" customHeight="1" x14ac:dyDescent="0.3">
      <c r="A225" s="406" t="s">
        <v>976</v>
      </c>
      <c r="B225" s="407" t="s">
        <v>808</v>
      </c>
      <c r="C225" s="407" t="s">
        <v>809</v>
      </c>
      <c r="D225" s="407" t="s">
        <v>880</v>
      </c>
      <c r="E225" s="407" t="s">
        <v>881</v>
      </c>
      <c r="F225" s="410">
        <v>21</v>
      </c>
      <c r="G225" s="410">
        <v>9064</v>
      </c>
      <c r="H225" s="410">
        <v>1</v>
      </c>
      <c r="I225" s="410">
        <v>431.61904761904759</v>
      </c>
      <c r="J225" s="410">
        <v>19</v>
      </c>
      <c r="K225" s="410">
        <v>8303</v>
      </c>
      <c r="L225" s="410">
        <v>0.91604148278905562</v>
      </c>
      <c r="M225" s="410">
        <v>437</v>
      </c>
      <c r="N225" s="410">
        <v>8</v>
      </c>
      <c r="O225" s="410">
        <v>3648</v>
      </c>
      <c r="P225" s="479">
        <v>0.40247131509267431</v>
      </c>
      <c r="Q225" s="411">
        <v>456</v>
      </c>
    </row>
    <row r="226" spans="1:17" ht="14.4" customHeight="1" x14ac:dyDescent="0.3">
      <c r="A226" s="406" t="s">
        <v>976</v>
      </c>
      <c r="B226" s="407" t="s">
        <v>808</v>
      </c>
      <c r="C226" s="407" t="s">
        <v>809</v>
      </c>
      <c r="D226" s="407" t="s">
        <v>882</v>
      </c>
      <c r="E226" s="407" t="s">
        <v>883</v>
      </c>
      <c r="F226" s="410">
        <v>402</v>
      </c>
      <c r="G226" s="410">
        <v>21558</v>
      </c>
      <c r="H226" s="410">
        <v>1</v>
      </c>
      <c r="I226" s="410">
        <v>53.626865671641788</v>
      </c>
      <c r="J226" s="410">
        <v>482</v>
      </c>
      <c r="K226" s="410">
        <v>26028</v>
      </c>
      <c r="L226" s="410">
        <v>1.2073476203729474</v>
      </c>
      <c r="M226" s="410">
        <v>54</v>
      </c>
      <c r="N226" s="410">
        <v>502</v>
      </c>
      <c r="O226" s="410">
        <v>29116</v>
      </c>
      <c r="P226" s="479">
        <v>1.3505891084516188</v>
      </c>
      <c r="Q226" s="411">
        <v>58</v>
      </c>
    </row>
    <row r="227" spans="1:17" ht="14.4" customHeight="1" x14ac:dyDescent="0.3">
      <c r="A227" s="406" t="s">
        <v>976</v>
      </c>
      <c r="B227" s="407" t="s">
        <v>808</v>
      </c>
      <c r="C227" s="407" t="s">
        <v>809</v>
      </c>
      <c r="D227" s="407" t="s">
        <v>886</v>
      </c>
      <c r="E227" s="407" t="s">
        <v>887</v>
      </c>
      <c r="F227" s="410">
        <v>222</v>
      </c>
      <c r="G227" s="410">
        <v>36987</v>
      </c>
      <c r="H227" s="410">
        <v>1</v>
      </c>
      <c r="I227" s="410">
        <v>166.6081081081081</v>
      </c>
      <c r="J227" s="410">
        <v>322</v>
      </c>
      <c r="K227" s="410">
        <v>54418</v>
      </c>
      <c r="L227" s="410">
        <v>1.4712736907562116</v>
      </c>
      <c r="M227" s="410">
        <v>169</v>
      </c>
      <c r="N227" s="410">
        <v>224</v>
      </c>
      <c r="O227" s="410">
        <v>39200</v>
      </c>
      <c r="P227" s="479">
        <v>1.0598318328061211</v>
      </c>
      <c r="Q227" s="411">
        <v>175</v>
      </c>
    </row>
    <row r="228" spans="1:17" ht="14.4" customHeight="1" x14ac:dyDescent="0.3">
      <c r="A228" s="406" t="s">
        <v>976</v>
      </c>
      <c r="B228" s="407" t="s">
        <v>808</v>
      </c>
      <c r="C228" s="407" t="s">
        <v>809</v>
      </c>
      <c r="D228" s="407" t="s">
        <v>890</v>
      </c>
      <c r="E228" s="407" t="s">
        <v>891</v>
      </c>
      <c r="F228" s="410">
        <v>24</v>
      </c>
      <c r="G228" s="410">
        <v>3868</v>
      </c>
      <c r="H228" s="410">
        <v>1</v>
      </c>
      <c r="I228" s="410">
        <v>161.16666666666666</v>
      </c>
      <c r="J228" s="410">
        <v>9</v>
      </c>
      <c r="K228" s="410">
        <v>1467</v>
      </c>
      <c r="L228" s="410">
        <v>0.37926577042399173</v>
      </c>
      <c r="M228" s="410">
        <v>163</v>
      </c>
      <c r="N228" s="410">
        <v>6</v>
      </c>
      <c r="O228" s="410">
        <v>1014</v>
      </c>
      <c r="P228" s="479">
        <v>0.26215098241985524</v>
      </c>
      <c r="Q228" s="411">
        <v>169</v>
      </c>
    </row>
    <row r="229" spans="1:17" ht="14.4" customHeight="1" x14ac:dyDescent="0.3">
      <c r="A229" s="406" t="s">
        <v>976</v>
      </c>
      <c r="B229" s="407" t="s">
        <v>808</v>
      </c>
      <c r="C229" s="407" t="s">
        <v>809</v>
      </c>
      <c r="D229" s="407" t="s">
        <v>894</v>
      </c>
      <c r="E229" s="407" t="s">
        <v>895</v>
      </c>
      <c r="F229" s="410"/>
      <c r="G229" s="410"/>
      <c r="H229" s="410"/>
      <c r="I229" s="410"/>
      <c r="J229" s="410"/>
      <c r="K229" s="410"/>
      <c r="L229" s="410"/>
      <c r="M229" s="410"/>
      <c r="N229" s="410">
        <v>4</v>
      </c>
      <c r="O229" s="410">
        <v>4044</v>
      </c>
      <c r="P229" s="479"/>
      <c r="Q229" s="411">
        <v>1011</v>
      </c>
    </row>
    <row r="230" spans="1:17" ht="14.4" customHeight="1" x14ac:dyDescent="0.3">
      <c r="A230" s="406" t="s">
        <v>976</v>
      </c>
      <c r="B230" s="407" t="s">
        <v>808</v>
      </c>
      <c r="C230" s="407" t="s">
        <v>809</v>
      </c>
      <c r="D230" s="407" t="s">
        <v>902</v>
      </c>
      <c r="E230" s="407" t="s">
        <v>903</v>
      </c>
      <c r="F230" s="410">
        <v>125</v>
      </c>
      <c r="G230" s="410">
        <v>249528</v>
      </c>
      <c r="H230" s="410">
        <v>1</v>
      </c>
      <c r="I230" s="410">
        <v>1996.2239999999999</v>
      </c>
      <c r="J230" s="410">
        <v>118</v>
      </c>
      <c r="K230" s="410">
        <v>237416</v>
      </c>
      <c r="L230" s="410">
        <v>0.95146035715430732</v>
      </c>
      <c r="M230" s="410">
        <v>2012</v>
      </c>
      <c r="N230" s="410">
        <v>84</v>
      </c>
      <c r="O230" s="410">
        <v>178920</v>
      </c>
      <c r="P230" s="479">
        <v>0.71703375973838612</v>
      </c>
      <c r="Q230" s="411">
        <v>2130</v>
      </c>
    </row>
    <row r="231" spans="1:17" ht="14.4" customHeight="1" x14ac:dyDescent="0.3">
      <c r="A231" s="406" t="s">
        <v>976</v>
      </c>
      <c r="B231" s="407" t="s">
        <v>808</v>
      </c>
      <c r="C231" s="407" t="s">
        <v>809</v>
      </c>
      <c r="D231" s="407" t="s">
        <v>904</v>
      </c>
      <c r="E231" s="407" t="s">
        <v>905</v>
      </c>
      <c r="F231" s="410"/>
      <c r="G231" s="410"/>
      <c r="H231" s="410"/>
      <c r="I231" s="410"/>
      <c r="J231" s="410">
        <v>1</v>
      </c>
      <c r="K231" s="410">
        <v>226</v>
      </c>
      <c r="L231" s="410"/>
      <c r="M231" s="410">
        <v>226</v>
      </c>
      <c r="N231" s="410">
        <v>1</v>
      </c>
      <c r="O231" s="410">
        <v>242</v>
      </c>
      <c r="P231" s="479"/>
      <c r="Q231" s="411">
        <v>242</v>
      </c>
    </row>
    <row r="232" spans="1:17" ht="14.4" customHeight="1" x14ac:dyDescent="0.3">
      <c r="A232" s="406" t="s">
        <v>976</v>
      </c>
      <c r="B232" s="407" t="s">
        <v>808</v>
      </c>
      <c r="C232" s="407" t="s">
        <v>809</v>
      </c>
      <c r="D232" s="407" t="s">
        <v>906</v>
      </c>
      <c r="E232" s="407" t="s">
        <v>907</v>
      </c>
      <c r="F232" s="410">
        <v>2</v>
      </c>
      <c r="G232" s="410">
        <v>818</v>
      </c>
      <c r="H232" s="410">
        <v>1</v>
      </c>
      <c r="I232" s="410">
        <v>409</v>
      </c>
      <c r="J232" s="410">
        <v>1</v>
      </c>
      <c r="K232" s="410">
        <v>418</v>
      </c>
      <c r="L232" s="410">
        <v>0.51100244498777503</v>
      </c>
      <c r="M232" s="410">
        <v>418</v>
      </c>
      <c r="N232" s="410"/>
      <c r="O232" s="410"/>
      <c r="P232" s="479"/>
      <c r="Q232" s="411"/>
    </row>
    <row r="233" spans="1:17" ht="14.4" customHeight="1" x14ac:dyDescent="0.3">
      <c r="A233" s="406" t="s">
        <v>976</v>
      </c>
      <c r="B233" s="407" t="s">
        <v>808</v>
      </c>
      <c r="C233" s="407" t="s">
        <v>809</v>
      </c>
      <c r="D233" s="407" t="s">
        <v>915</v>
      </c>
      <c r="E233" s="407" t="s">
        <v>916</v>
      </c>
      <c r="F233" s="410">
        <v>1</v>
      </c>
      <c r="G233" s="410">
        <v>268</v>
      </c>
      <c r="H233" s="410">
        <v>1</v>
      </c>
      <c r="I233" s="410">
        <v>268</v>
      </c>
      <c r="J233" s="410">
        <v>1</v>
      </c>
      <c r="K233" s="410">
        <v>269</v>
      </c>
      <c r="L233" s="410">
        <v>1.0037313432835822</v>
      </c>
      <c r="M233" s="410">
        <v>269</v>
      </c>
      <c r="N233" s="410"/>
      <c r="O233" s="410"/>
      <c r="P233" s="479"/>
      <c r="Q233" s="411"/>
    </row>
    <row r="234" spans="1:17" ht="14.4" customHeight="1" x14ac:dyDescent="0.3">
      <c r="A234" s="406" t="s">
        <v>976</v>
      </c>
      <c r="B234" s="407" t="s">
        <v>808</v>
      </c>
      <c r="C234" s="407" t="s">
        <v>809</v>
      </c>
      <c r="D234" s="407" t="s">
        <v>917</v>
      </c>
      <c r="E234" s="407" t="s">
        <v>918</v>
      </c>
      <c r="F234" s="410">
        <v>1</v>
      </c>
      <c r="G234" s="410">
        <v>1024</v>
      </c>
      <c r="H234" s="410">
        <v>1</v>
      </c>
      <c r="I234" s="410">
        <v>1024</v>
      </c>
      <c r="J234" s="410">
        <v>1</v>
      </c>
      <c r="K234" s="410">
        <v>1050</v>
      </c>
      <c r="L234" s="410">
        <v>1.025390625</v>
      </c>
      <c r="M234" s="410">
        <v>1050</v>
      </c>
      <c r="N234" s="410"/>
      <c r="O234" s="410"/>
      <c r="P234" s="479"/>
      <c r="Q234" s="411"/>
    </row>
    <row r="235" spans="1:17" ht="14.4" customHeight="1" x14ac:dyDescent="0.3">
      <c r="A235" s="406" t="s">
        <v>976</v>
      </c>
      <c r="B235" s="407" t="s">
        <v>808</v>
      </c>
      <c r="C235" s="407" t="s">
        <v>809</v>
      </c>
      <c r="D235" s="407" t="s">
        <v>929</v>
      </c>
      <c r="E235" s="407" t="s">
        <v>930</v>
      </c>
      <c r="F235" s="410"/>
      <c r="G235" s="410"/>
      <c r="H235" s="410"/>
      <c r="I235" s="410"/>
      <c r="J235" s="410"/>
      <c r="K235" s="410"/>
      <c r="L235" s="410"/>
      <c r="M235" s="410"/>
      <c r="N235" s="410">
        <v>5</v>
      </c>
      <c r="O235" s="410">
        <v>0</v>
      </c>
      <c r="P235" s="479"/>
      <c r="Q235" s="411">
        <v>0</v>
      </c>
    </row>
    <row r="236" spans="1:17" ht="14.4" customHeight="1" x14ac:dyDescent="0.3">
      <c r="A236" s="406" t="s">
        <v>977</v>
      </c>
      <c r="B236" s="407" t="s">
        <v>808</v>
      </c>
      <c r="C236" s="407" t="s">
        <v>809</v>
      </c>
      <c r="D236" s="407" t="s">
        <v>810</v>
      </c>
      <c r="E236" s="407" t="s">
        <v>811</v>
      </c>
      <c r="F236" s="410">
        <v>3</v>
      </c>
      <c r="G236" s="410">
        <v>6246</v>
      </c>
      <c r="H236" s="410">
        <v>1</v>
      </c>
      <c r="I236" s="410">
        <v>2082</v>
      </c>
      <c r="J236" s="410"/>
      <c r="K236" s="410"/>
      <c r="L236" s="410"/>
      <c r="M236" s="410"/>
      <c r="N236" s="410">
        <v>5</v>
      </c>
      <c r="O236" s="410">
        <v>11130</v>
      </c>
      <c r="P236" s="479">
        <v>1.7819404418828051</v>
      </c>
      <c r="Q236" s="411">
        <v>2226</v>
      </c>
    </row>
    <row r="237" spans="1:17" ht="14.4" customHeight="1" x14ac:dyDescent="0.3">
      <c r="A237" s="406" t="s">
        <v>977</v>
      </c>
      <c r="B237" s="407" t="s">
        <v>808</v>
      </c>
      <c r="C237" s="407" t="s">
        <v>809</v>
      </c>
      <c r="D237" s="407" t="s">
        <v>816</v>
      </c>
      <c r="E237" s="407" t="s">
        <v>817</v>
      </c>
      <c r="F237" s="410">
        <v>61</v>
      </c>
      <c r="G237" s="410">
        <v>3282</v>
      </c>
      <c r="H237" s="410">
        <v>1</v>
      </c>
      <c r="I237" s="410">
        <v>53.803278688524593</v>
      </c>
      <c r="J237" s="410">
        <v>40</v>
      </c>
      <c r="K237" s="410">
        <v>2160</v>
      </c>
      <c r="L237" s="410">
        <v>0.65813528336380256</v>
      </c>
      <c r="M237" s="410">
        <v>54</v>
      </c>
      <c r="N237" s="410">
        <v>86</v>
      </c>
      <c r="O237" s="410">
        <v>4988</v>
      </c>
      <c r="P237" s="479">
        <v>1.5198049969530774</v>
      </c>
      <c r="Q237" s="411">
        <v>58</v>
      </c>
    </row>
    <row r="238" spans="1:17" ht="14.4" customHeight="1" x14ac:dyDescent="0.3">
      <c r="A238" s="406" t="s">
        <v>977</v>
      </c>
      <c r="B238" s="407" t="s">
        <v>808</v>
      </c>
      <c r="C238" s="407" t="s">
        <v>809</v>
      </c>
      <c r="D238" s="407" t="s">
        <v>818</v>
      </c>
      <c r="E238" s="407" t="s">
        <v>819</v>
      </c>
      <c r="F238" s="410">
        <v>54</v>
      </c>
      <c r="G238" s="410">
        <v>6564</v>
      </c>
      <c r="H238" s="410">
        <v>1</v>
      </c>
      <c r="I238" s="410">
        <v>121.55555555555556</v>
      </c>
      <c r="J238" s="410">
        <v>54</v>
      </c>
      <c r="K238" s="410">
        <v>6642</v>
      </c>
      <c r="L238" s="410">
        <v>1.0118829981718465</v>
      </c>
      <c r="M238" s="410">
        <v>123</v>
      </c>
      <c r="N238" s="410">
        <v>102</v>
      </c>
      <c r="O238" s="410">
        <v>13362</v>
      </c>
      <c r="P238" s="479">
        <v>2.0356489945155394</v>
      </c>
      <c r="Q238" s="411">
        <v>131</v>
      </c>
    </row>
    <row r="239" spans="1:17" ht="14.4" customHeight="1" x14ac:dyDescent="0.3">
      <c r="A239" s="406" t="s">
        <v>977</v>
      </c>
      <c r="B239" s="407" t="s">
        <v>808</v>
      </c>
      <c r="C239" s="407" t="s">
        <v>809</v>
      </c>
      <c r="D239" s="407" t="s">
        <v>820</v>
      </c>
      <c r="E239" s="407" t="s">
        <v>821</v>
      </c>
      <c r="F239" s="410">
        <v>6</v>
      </c>
      <c r="G239" s="410">
        <v>1048</v>
      </c>
      <c r="H239" s="410">
        <v>1</v>
      </c>
      <c r="I239" s="410">
        <v>174.66666666666666</v>
      </c>
      <c r="J239" s="410">
        <v>1</v>
      </c>
      <c r="K239" s="410">
        <v>177</v>
      </c>
      <c r="L239" s="410">
        <v>0.16889312977099236</v>
      </c>
      <c r="M239" s="410">
        <v>177</v>
      </c>
      <c r="N239" s="410">
        <v>5</v>
      </c>
      <c r="O239" s="410">
        <v>945</v>
      </c>
      <c r="P239" s="479">
        <v>0.90171755725190839</v>
      </c>
      <c r="Q239" s="411">
        <v>189</v>
      </c>
    </row>
    <row r="240" spans="1:17" ht="14.4" customHeight="1" x14ac:dyDescent="0.3">
      <c r="A240" s="406" t="s">
        <v>977</v>
      </c>
      <c r="B240" s="407" t="s">
        <v>808</v>
      </c>
      <c r="C240" s="407" t="s">
        <v>809</v>
      </c>
      <c r="D240" s="407" t="s">
        <v>824</v>
      </c>
      <c r="E240" s="407" t="s">
        <v>825</v>
      </c>
      <c r="F240" s="410">
        <v>9</v>
      </c>
      <c r="G240" s="410">
        <v>3438</v>
      </c>
      <c r="H240" s="410">
        <v>1</v>
      </c>
      <c r="I240" s="410">
        <v>382</v>
      </c>
      <c r="J240" s="410">
        <v>2</v>
      </c>
      <c r="K240" s="410">
        <v>768</v>
      </c>
      <c r="L240" s="410">
        <v>0.22338568935427575</v>
      </c>
      <c r="M240" s="410">
        <v>384</v>
      </c>
      <c r="N240" s="410">
        <v>13</v>
      </c>
      <c r="O240" s="410">
        <v>5291</v>
      </c>
      <c r="P240" s="479">
        <v>1.538976148923793</v>
      </c>
      <c r="Q240" s="411">
        <v>407</v>
      </c>
    </row>
    <row r="241" spans="1:17" ht="14.4" customHeight="1" x14ac:dyDescent="0.3">
      <c r="A241" s="406" t="s">
        <v>977</v>
      </c>
      <c r="B241" s="407" t="s">
        <v>808</v>
      </c>
      <c r="C241" s="407" t="s">
        <v>809</v>
      </c>
      <c r="D241" s="407" t="s">
        <v>826</v>
      </c>
      <c r="E241" s="407" t="s">
        <v>827</v>
      </c>
      <c r="F241" s="410">
        <v>6</v>
      </c>
      <c r="G241" s="410">
        <v>1026</v>
      </c>
      <c r="H241" s="410">
        <v>1</v>
      </c>
      <c r="I241" s="410">
        <v>171</v>
      </c>
      <c r="J241" s="410">
        <v>10</v>
      </c>
      <c r="K241" s="410">
        <v>1720</v>
      </c>
      <c r="L241" s="410">
        <v>1.6764132553606237</v>
      </c>
      <c r="M241" s="410">
        <v>172</v>
      </c>
      <c r="N241" s="410">
        <v>23</v>
      </c>
      <c r="O241" s="410">
        <v>4117</v>
      </c>
      <c r="P241" s="479">
        <v>4.0126705653021446</v>
      </c>
      <c r="Q241" s="411">
        <v>179</v>
      </c>
    </row>
    <row r="242" spans="1:17" ht="14.4" customHeight="1" x14ac:dyDescent="0.3">
      <c r="A242" s="406" t="s">
        <v>977</v>
      </c>
      <c r="B242" s="407" t="s">
        <v>808</v>
      </c>
      <c r="C242" s="407" t="s">
        <v>809</v>
      </c>
      <c r="D242" s="407" t="s">
        <v>828</v>
      </c>
      <c r="E242" s="407" t="s">
        <v>829</v>
      </c>
      <c r="F242" s="410"/>
      <c r="G242" s="410"/>
      <c r="H242" s="410"/>
      <c r="I242" s="410"/>
      <c r="J242" s="410">
        <v>3</v>
      </c>
      <c r="K242" s="410">
        <v>1599</v>
      </c>
      <c r="L242" s="410"/>
      <c r="M242" s="410">
        <v>533</v>
      </c>
      <c r="N242" s="410">
        <v>9</v>
      </c>
      <c r="O242" s="410">
        <v>5121</v>
      </c>
      <c r="P242" s="479"/>
      <c r="Q242" s="411">
        <v>569</v>
      </c>
    </row>
    <row r="243" spans="1:17" ht="14.4" customHeight="1" x14ac:dyDescent="0.3">
      <c r="A243" s="406" t="s">
        <v>977</v>
      </c>
      <c r="B243" s="407" t="s">
        <v>808</v>
      </c>
      <c r="C243" s="407" t="s">
        <v>809</v>
      </c>
      <c r="D243" s="407" t="s">
        <v>830</v>
      </c>
      <c r="E243" s="407" t="s">
        <v>831</v>
      </c>
      <c r="F243" s="410">
        <v>15</v>
      </c>
      <c r="G243" s="410">
        <v>4792</v>
      </c>
      <c r="H243" s="410">
        <v>1</v>
      </c>
      <c r="I243" s="410">
        <v>319.46666666666664</v>
      </c>
      <c r="J243" s="410">
        <v>17</v>
      </c>
      <c r="K243" s="410">
        <v>5474</v>
      </c>
      <c r="L243" s="410">
        <v>1.1423205342237062</v>
      </c>
      <c r="M243" s="410">
        <v>322</v>
      </c>
      <c r="N243" s="410">
        <v>28</v>
      </c>
      <c r="O243" s="410">
        <v>9380</v>
      </c>
      <c r="P243" s="479">
        <v>1.9574290484140233</v>
      </c>
      <c r="Q243" s="411">
        <v>335</v>
      </c>
    </row>
    <row r="244" spans="1:17" ht="14.4" customHeight="1" x14ac:dyDescent="0.3">
      <c r="A244" s="406" t="s">
        <v>977</v>
      </c>
      <c r="B244" s="407" t="s">
        <v>808</v>
      </c>
      <c r="C244" s="407" t="s">
        <v>809</v>
      </c>
      <c r="D244" s="407" t="s">
        <v>834</v>
      </c>
      <c r="E244" s="407" t="s">
        <v>835</v>
      </c>
      <c r="F244" s="410">
        <v>53</v>
      </c>
      <c r="G244" s="410">
        <v>17948</v>
      </c>
      <c r="H244" s="410">
        <v>1</v>
      </c>
      <c r="I244" s="410">
        <v>338.64150943396226</v>
      </c>
      <c r="J244" s="410">
        <v>23</v>
      </c>
      <c r="K244" s="410">
        <v>7843</v>
      </c>
      <c r="L244" s="410">
        <v>0.43698462224203255</v>
      </c>
      <c r="M244" s="410">
        <v>341</v>
      </c>
      <c r="N244" s="410">
        <v>11</v>
      </c>
      <c r="O244" s="410">
        <v>3839</v>
      </c>
      <c r="P244" s="479">
        <v>0.21389569868509026</v>
      </c>
      <c r="Q244" s="411">
        <v>349</v>
      </c>
    </row>
    <row r="245" spans="1:17" ht="14.4" customHeight="1" x14ac:dyDescent="0.3">
      <c r="A245" s="406" t="s">
        <v>977</v>
      </c>
      <c r="B245" s="407" t="s">
        <v>808</v>
      </c>
      <c r="C245" s="407" t="s">
        <v>809</v>
      </c>
      <c r="D245" s="407" t="s">
        <v>842</v>
      </c>
      <c r="E245" s="407" t="s">
        <v>843</v>
      </c>
      <c r="F245" s="410">
        <v>3</v>
      </c>
      <c r="G245" s="410">
        <v>326</v>
      </c>
      <c r="H245" s="410">
        <v>1</v>
      </c>
      <c r="I245" s="410">
        <v>108.66666666666667</v>
      </c>
      <c r="J245" s="410">
        <v>1</v>
      </c>
      <c r="K245" s="410">
        <v>109</v>
      </c>
      <c r="L245" s="410">
        <v>0.33435582822085891</v>
      </c>
      <c r="M245" s="410">
        <v>109</v>
      </c>
      <c r="N245" s="410">
        <v>7</v>
      </c>
      <c r="O245" s="410">
        <v>819</v>
      </c>
      <c r="P245" s="479">
        <v>2.5122699386503067</v>
      </c>
      <c r="Q245" s="411">
        <v>117</v>
      </c>
    </row>
    <row r="246" spans="1:17" ht="14.4" customHeight="1" x14ac:dyDescent="0.3">
      <c r="A246" s="406" t="s">
        <v>977</v>
      </c>
      <c r="B246" s="407" t="s">
        <v>808</v>
      </c>
      <c r="C246" s="407" t="s">
        <v>809</v>
      </c>
      <c r="D246" s="407" t="s">
        <v>846</v>
      </c>
      <c r="E246" s="407" t="s">
        <v>847</v>
      </c>
      <c r="F246" s="410"/>
      <c r="G246" s="410"/>
      <c r="H246" s="410"/>
      <c r="I246" s="410"/>
      <c r="J246" s="410"/>
      <c r="K246" s="410"/>
      <c r="L246" s="410"/>
      <c r="M246" s="410"/>
      <c r="N246" s="410">
        <v>1</v>
      </c>
      <c r="O246" s="410">
        <v>387</v>
      </c>
      <c r="P246" s="479"/>
      <c r="Q246" s="411">
        <v>387</v>
      </c>
    </row>
    <row r="247" spans="1:17" ht="14.4" customHeight="1" x14ac:dyDescent="0.3">
      <c r="A247" s="406" t="s">
        <v>977</v>
      </c>
      <c r="B247" s="407" t="s">
        <v>808</v>
      </c>
      <c r="C247" s="407" t="s">
        <v>809</v>
      </c>
      <c r="D247" s="407" t="s">
        <v>848</v>
      </c>
      <c r="E247" s="407" t="s">
        <v>849</v>
      </c>
      <c r="F247" s="410">
        <v>2</v>
      </c>
      <c r="G247" s="410">
        <v>74</v>
      </c>
      <c r="H247" s="410">
        <v>1</v>
      </c>
      <c r="I247" s="410">
        <v>37</v>
      </c>
      <c r="J247" s="410">
        <v>1</v>
      </c>
      <c r="K247" s="410">
        <v>37</v>
      </c>
      <c r="L247" s="410">
        <v>0.5</v>
      </c>
      <c r="M247" s="410">
        <v>37</v>
      </c>
      <c r="N247" s="410">
        <v>4</v>
      </c>
      <c r="O247" s="410">
        <v>152</v>
      </c>
      <c r="P247" s="479">
        <v>2.0540540540540539</v>
      </c>
      <c r="Q247" s="411">
        <v>38</v>
      </c>
    </row>
    <row r="248" spans="1:17" ht="14.4" customHeight="1" x14ac:dyDescent="0.3">
      <c r="A248" s="406" t="s">
        <v>977</v>
      </c>
      <c r="B248" s="407" t="s">
        <v>808</v>
      </c>
      <c r="C248" s="407" t="s">
        <v>809</v>
      </c>
      <c r="D248" s="407" t="s">
        <v>854</v>
      </c>
      <c r="E248" s="407" t="s">
        <v>855</v>
      </c>
      <c r="F248" s="410">
        <v>1</v>
      </c>
      <c r="G248" s="410">
        <v>664</v>
      </c>
      <c r="H248" s="410">
        <v>1</v>
      </c>
      <c r="I248" s="410">
        <v>664</v>
      </c>
      <c r="J248" s="410"/>
      <c r="K248" s="410"/>
      <c r="L248" s="410"/>
      <c r="M248" s="410"/>
      <c r="N248" s="410">
        <v>2</v>
      </c>
      <c r="O248" s="410">
        <v>1408</v>
      </c>
      <c r="P248" s="479">
        <v>2.1204819277108435</v>
      </c>
      <c r="Q248" s="411">
        <v>704</v>
      </c>
    </row>
    <row r="249" spans="1:17" ht="14.4" customHeight="1" x14ac:dyDescent="0.3">
      <c r="A249" s="406" t="s">
        <v>977</v>
      </c>
      <c r="B249" s="407" t="s">
        <v>808</v>
      </c>
      <c r="C249" s="407" t="s">
        <v>809</v>
      </c>
      <c r="D249" s="407" t="s">
        <v>858</v>
      </c>
      <c r="E249" s="407" t="s">
        <v>859</v>
      </c>
      <c r="F249" s="410">
        <v>41</v>
      </c>
      <c r="G249" s="410">
        <v>11602</v>
      </c>
      <c r="H249" s="410">
        <v>1</v>
      </c>
      <c r="I249" s="410">
        <v>282.97560975609758</v>
      </c>
      <c r="J249" s="410">
        <v>32</v>
      </c>
      <c r="K249" s="410">
        <v>9120</v>
      </c>
      <c r="L249" s="410">
        <v>0.78607136700568869</v>
      </c>
      <c r="M249" s="410">
        <v>285</v>
      </c>
      <c r="N249" s="410">
        <v>57</v>
      </c>
      <c r="O249" s="410">
        <v>17328</v>
      </c>
      <c r="P249" s="479">
        <v>1.4935355973108084</v>
      </c>
      <c r="Q249" s="411">
        <v>304</v>
      </c>
    </row>
    <row r="250" spans="1:17" ht="14.4" customHeight="1" x14ac:dyDescent="0.3">
      <c r="A250" s="406" t="s">
        <v>977</v>
      </c>
      <c r="B250" s="407" t="s">
        <v>808</v>
      </c>
      <c r="C250" s="407" t="s">
        <v>809</v>
      </c>
      <c r="D250" s="407" t="s">
        <v>860</v>
      </c>
      <c r="E250" s="407" t="s">
        <v>861</v>
      </c>
      <c r="F250" s="410">
        <v>4</v>
      </c>
      <c r="G250" s="410">
        <v>13894</v>
      </c>
      <c r="H250" s="410">
        <v>1</v>
      </c>
      <c r="I250" s="410">
        <v>3473.5</v>
      </c>
      <c r="J250" s="410">
        <v>2</v>
      </c>
      <c r="K250" s="410">
        <v>7010</v>
      </c>
      <c r="L250" s="410">
        <v>0.5045343313660573</v>
      </c>
      <c r="M250" s="410">
        <v>3505</v>
      </c>
      <c r="N250" s="410">
        <v>8</v>
      </c>
      <c r="O250" s="410">
        <v>29656</v>
      </c>
      <c r="P250" s="479">
        <v>2.1344465236792862</v>
      </c>
      <c r="Q250" s="411">
        <v>3707</v>
      </c>
    </row>
    <row r="251" spans="1:17" ht="14.4" customHeight="1" x14ac:dyDescent="0.3">
      <c r="A251" s="406" t="s">
        <v>977</v>
      </c>
      <c r="B251" s="407" t="s">
        <v>808</v>
      </c>
      <c r="C251" s="407" t="s">
        <v>809</v>
      </c>
      <c r="D251" s="407" t="s">
        <v>862</v>
      </c>
      <c r="E251" s="407" t="s">
        <v>863</v>
      </c>
      <c r="F251" s="410">
        <v>21</v>
      </c>
      <c r="G251" s="410">
        <v>9624</v>
      </c>
      <c r="H251" s="410">
        <v>1</v>
      </c>
      <c r="I251" s="410">
        <v>458.28571428571428</v>
      </c>
      <c r="J251" s="410">
        <v>18</v>
      </c>
      <c r="K251" s="410">
        <v>8316</v>
      </c>
      <c r="L251" s="410">
        <v>0.86408977556109723</v>
      </c>
      <c r="M251" s="410">
        <v>462</v>
      </c>
      <c r="N251" s="410">
        <v>41</v>
      </c>
      <c r="O251" s="410">
        <v>20254</v>
      </c>
      <c r="P251" s="479">
        <v>2.1045303408146303</v>
      </c>
      <c r="Q251" s="411">
        <v>494</v>
      </c>
    </row>
    <row r="252" spans="1:17" ht="14.4" customHeight="1" x14ac:dyDescent="0.3">
      <c r="A252" s="406" t="s">
        <v>977</v>
      </c>
      <c r="B252" s="407" t="s">
        <v>808</v>
      </c>
      <c r="C252" s="407" t="s">
        <v>809</v>
      </c>
      <c r="D252" s="407" t="s">
        <v>864</v>
      </c>
      <c r="E252" s="407" t="s">
        <v>865</v>
      </c>
      <c r="F252" s="410">
        <v>1</v>
      </c>
      <c r="G252" s="410">
        <v>6094</v>
      </c>
      <c r="H252" s="410">
        <v>1</v>
      </c>
      <c r="I252" s="410">
        <v>6094</v>
      </c>
      <c r="J252" s="410"/>
      <c r="K252" s="410"/>
      <c r="L252" s="410"/>
      <c r="M252" s="410"/>
      <c r="N252" s="410">
        <v>1</v>
      </c>
      <c r="O252" s="410">
        <v>6571</v>
      </c>
      <c r="P252" s="479">
        <v>1.078273711847719</v>
      </c>
      <c r="Q252" s="411">
        <v>6571</v>
      </c>
    </row>
    <row r="253" spans="1:17" ht="14.4" customHeight="1" x14ac:dyDescent="0.3">
      <c r="A253" s="406" t="s">
        <v>977</v>
      </c>
      <c r="B253" s="407" t="s">
        <v>808</v>
      </c>
      <c r="C253" s="407" t="s">
        <v>809</v>
      </c>
      <c r="D253" s="407" t="s">
        <v>866</v>
      </c>
      <c r="E253" s="407" t="s">
        <v>867</v>
      </c>
      <c r="F253" s="410">
        <v>56</v>
      </c>
      <c r="G253" s="410">
        <v>19686</v>
      </c>
      <c r="H253" s="410">
        <v>1</v>
      </c>
      <c r="I253" s="410">
        <v>351.53571428571428</v>
      </c>
      <c r="J253" s="410">
        <v>50</v>
      </c>
      <c r="K253" s="410">
        <v>17800</v>
      </c>
      <c r="L253" s="410">
        <v>0.90419587524128819</v>
      </c>
      <c r="M253" s="410">
        <v>356</v>
      </c>
      <c r="N253" s="410">
        <v>87</v>
      </c>
      <c r="O253" s="410">
        <v>32190</v>
      </c>
      <c r="P253" s="479">
        <v>1.6351722035964644</v>
      </c>
      <c r="Q253" s="411">
        <v>370</v>
      </c>
    </row>
    <row r="254" spans="1:17" ht="14.4" customHeight="1" x14ac:dyDescent="0.3">
      <c r="A254" s="406" t="s">
        <v>977</v>
      </c>
      <c r="B254" s="407" t="s">
        <v>808</v>
      </c>
      <c r="C254" s="407" t="s">
        <v>809</v>
      </c>
      <c r="D254" s="407" t="s">
        <v>874</v>
      </c>
      <c r="E254" s="407" t="s">
        <v>875</v>
      </c>
      <c r="F254" s="410">
        <v>1</v>
      </c>
      <c r="G254" s="410">
        <v>115</v>
      </c>
      <c r="H254" s="410">
        <v>1</v>
      </c>
      <c r="I254" s="410">
        <v>115</v>
      </c>
      <c r="J254" s="410">
        <v>2</v>
      </c>
      <c r="K254" s="410">
        <v>234</v>
      </c>
      <c r="L254" s="410">
        <v>2.034782608695652</v>
      </c>
      <c r="M254" s="410">
        <v>117</v>
      </c>
      <c r="N254" s="410">
        <v>2</v>
      </c>
      <c r="O254" s="410">
        <v>250</v>
      </c>
      <c r="P254" s="479">
        <v>2.1739130434782608</v>
      </c>
      <c r="Q254" s="411">
        <v>125</v>
      </c>
    </row>
    <row r="255" spans="1:17" ht="14.4" customHeight="1" x14ac:dyDescent="0.3">
      <c r="A255" s="406" t="s">
        <v>977</v>
      </c>
      <c r="B255" s="407" t="s">
        <v>808</v>
      </c>
      <c r="C255" s="407" t="s">
        <v>809</v>
      </c>
      <c r="D255" s="407" t="s">
        <v>876</v>
      </c>
      <c r="E255" s="407" t="s">
        <v>877</v>
      </c>
      <c r="F255" s="410">
        <v>4</v>
      </c>
      <c r="G255" s="410">
        <v>1840</v>
      </c>
      <c r="H255" s="410">
        <v>1</v>
      </c>
      <c r="I255" s="410">
        <v>460</v>
      </c>
      <c r="J255" s="410">
        <v>1</v>
      </c>
      <c r="K255" s="410">
        <v>463</v>
      </c>
      <c r="L255" s="410">
        <v>0.25163043478260871</v>
      </c>
      <c r="M255" s="410">
        <v>463</v>
      </c>
      <c r="N255" s="410">
        <v>9</v>
      </c>
      <c r="O255" s="410">
        <v>4455</v>
      </c>
      <c r="P255" s="479">
        <v>2.4211956521739131</v>
      </c>
      <c r="Q255" s="411">
        <v>495</v>
      </c>
    </row>
    <row r="256" spans="1:17" ht="14.4" customHeight="1" x14ac:dyDescent="0.3">
      <c r="A256" s="406" t="s">
        <v>977</v>
      </c>
      <c r="B256" s="407" t="s">
        <v>808</v>
      </c>
      <c r="C256" s="407" t="s">
        <v>809</v>
      </c>
      <c r="D256" s="407" t="s">
        <v>880</v>
      </c>
      <c r="E256" s="407" t="s">
        <v>881</v>
      </c>
      <c r="F256" s="410">
        <v>6</v>
      </c>
      <c r="G256" s="410">
        <v>2604</v>
      </c>
      <c r="H256" s="410">
        <v>1</v>
      </c>
      <c r="I256" s="410">
        <v>434</v>
      </c>
      <c r="J256" s="410">
        <v>7</v>
      </c>
      <c r="K256" s="410">
        <v>3059</v>
      </c>
      <c r="L256" s="410">
        <v>1.174731182795699</v>
      </c>
      <c r="M256" s="410">
        <v>437</v>
      </c>
      <c r="N256" s="410">
        <v>17</v>
      </c>
      <c r="O256" s="410">
        <v>7752</v>
      </c>
      <c r="P256" s="479">
        <v>2.9769585253456223</v>
      </c>
      <c r="Q256" s="411">
        <v>456</v>
      </c>
    </row>
    <row r="257" spans="1:17" ht="14.4" customHeight="1" x14ac:dyDescent="0.3">
      <c r="A257" s="406" t="s">
        <v>977</v>
      </c>
      <c r="B257" s="407" t="s">
        <v>808</v>
      </c>
      <c r="C257" s="407" t="s">
        <v>809</v>
      </c>
      <c r="D257" s="407" t="s">
        <v>882</v>
      </c>
      <c r="E257" s="407" t="s">
        <v>883</v>
      </c>
      <c r="F257" s="410">
        <v>11</v>
      </c>
      <c r="G257" s="410">
        <v>588</v>
      </c>
      <c r="H257" s="410">
        <v>1</v>
      </c>
      <c r="I257" s="410">
        <v>53.454545454545453</v>
      </c>
      <c r="J257" s="410">
        <v>8</v>
      </c>
      <c r="K257" s="410">
        <v>432</v>
      </c>
      <c r="L257" s="410">
        <v>0.73469387755102045</v>
      </c>
      <c r="M257" s="410">
        <v>54</v>
      </c>
      <c r="N257" s="410">
        <v>12</v>
      </c>
      <c r="O257" s="410">
        <v>696</v>
      </c>
      <c r="P257" s="479">
        <v>1.1836734693877551</v>
      </c>
      <c r="Q257" s="411">
        <v>58</v>
      </c>
    </row>
    <row r="258" spans="1:17" ht="14.4" customHeight="1" x14ac:dyDescent="0.3">
      <c r="A258" s="406" t="s">
        <v>977</v>
      </c>
      <c r="B258" s="407" t="s">
        <v>808</v>
      </c>
      <c r="C258" s="407" t="s">
        <v>809</v>
      </c>
      <c r="D258" s="407" t="s">
        <v>886</v>
      </c>
      <c r="E258" s="407" t="s">
        <v>887</v>
      </c>
      <c r="F258" s="410">
        <v>365</v>
      </c>
      <c r="G258" s="410">
        <v>60939</v>
      </c>
      <c r="H258" s="410">
        <v>1</v>
      </c>
      <c r="I258" s="410">
        <v>166.95616438356166</v>
      </c>
      <c r="J258" s="410">
        <v>212</v>
      </c>
      <c r="K258" s="410">
        <v>35828</v>
      </c>
      <c r="L258" s="410">
        <v>0.58793219448957157</v>
      </c>
      <c r="M258" s="410">
        <v>169</v>
      </c>
      <c r="N258" s="410">
        <v>455</v>
      </c>
      <c r="O258" s="410">
        <v>79625</v>
      </c>
      <c r="P258" s="479">
        <v>1.3066345033558149</v>
      </c>
      <c r="Q258" s="411">
        <v>175</v>
      </c>
    </row>
    <row r="259" spans="1:17" ht="14.4" customHeight="1" x14ac:dyDescent="0.3">
      <c r="A259" s="406" t="s">
        <v>977</v>
      </c>
      <c r="B259" s="407" t="s">
        <v>808</v>
      </c>
      <c r="C259" s="407" t="s">
        <v>809</v>
      </c>
      <c r="D259" s="407" t="s">
        <v>888</v>
      </c>
      <c r="E259" s="407" t="s">
        <v>889</v>
      </c>
      <c r="F259" s="410">
        <v>6</v>
      </c>
      <c r="G259" s="410">
        <v>478</v>
      </c>
      <c r="H259" s="410">
        <v>1</v>
      </c>
      <c r="I259" s="410">
        <v>79.666666666666671</v>
      </c>
      <c r="J259" s="410"/>
      <c r="K259" s="410"/>
      <c r="L259" s="410"/>
      <c r="M259" s="410"/>
      <c r="N259" s="410">
        <v>4</v>
      </c>
      <c r="O259" s="410">
        <v>340</v>
      </c>
      <c r="P259" s="479">
        <v>0.71129707112970708</v>
      </c>
      <c r="Q259" s="411">
        <v>85</v>
      </c>
    </row>
    <row r="260" spans="1:17" ht="14.4" customHeight="1" x14ac:dyDescent="0.3">
      <c r="A260" s="406" t="s">
        <v>977</v>
      </c>
      <c r="B260" s="407" t="s">
        <v>808</v>
      </c>
      <c r="C260" s="407" t="s">
        <v>809</v>
      </c>
      <c r="D260" s="407" t="s">
        <v>890</v>
      </c>
      <c r="E260" s="407" t="s">
        <v>891</v>
      </c>
      <c r="F260" s="410">
        <v>9</v>
      </c>
      <c r="G260" s="410">
        <v>1454</v>
      </c>
      <c r="H260" s="410">
        <v>1</v>
      </c>
      <c r="I260" s="410">
        <v>161.55555555555554</v>
      </c>
      <c r="J260" s="410">
        <v>2</v>
      </c>
      <c r="K260" s="410">
        <v>326</v>
      </c>
      <c r="L260" s="410">
        <v>0.22420907840440166</v>
      </c>
      <c r="M260" s="410">
        <v>163</v>
      </c>
      <c r="N260" s="410">
        <v>6</v>
      </c>
      <c r="O260" s="410">
        <v>1014</v>
      </c>
      <c r="P260" s="479">
        <v>0.69738651994497936</v>
      </c>
      <c r="Q260" s="411">
        <v>169</v>
      </c>
    </row>
    <row r="261" spans="1:17" ht="14.4" customHeight="1" x14ac:dyDescent="0.3">
      <c r="A261" s="406" t="s">
        <v>977</v>
      </c>
      <c r="B261" s="407" t="s">
        <v>808</v>
      </c>
      <c r="C261" s="407" t="s">
        <v>809</v>
      </c>
      <c r="D261" s="407" t="s">
        <v>896</v>
      </c>
      <c r="E261" s="407" t="s">
        <v>897</v>
      </c>
      <c r="F261" s="410">
        <v>1</v>
      </c>
      <c r="G261" s="410">
        <v>169</v>
      </c>
      <c r="H261" s="410">
        <v>1</v>
      </c>
      <c r="I261" s="410">
        <v>169</v>
      </c>
      <c r="J261" s="410"/>
      <c r="K261" s="410"/>
      <c r="L261" s="410"/>
      <c r="M261" s="410"/>
      <c r="N261" s="410"/>
      <c r="O261" s="410"/>
      <c r="P261" s="479"/>
      <c r="Q261" s="411"/>
    </row>
    <row r="262" spans="1:17" ht="14.4" customHeight="1" x14ac:dyDescent="0.3">
      <c r="A262" s="406" t="s">
        <v>977</v>
      </c>
      <c r="B262" s="407" t="s">
        <v>808</v>
      </c>
      <c r="C262" s="407" t="s">
        <v>809</v>
      </c>
      <c r="D262" s="407" t="s">
        <v>900</v>
      </c>
      <c r="E262" s="407" t="s">
        <v>901</v>
      </c>
      <c r="F262" s="410">
        <v>1</v>
      </c>
      <c r="G262" s="410">
        <v>243</v>
      </c>
      <c r="H262" s="410">
        <v>1</v>
      </c>
      <c r="I262" s="410">
        <v>243</v>
      </c>
      <c r="J262" s="410"/>
      <c r="K262" s="410"/>
      <c r="L262" s="410"/>
      <c r="M262" s="410"/>
      <c r="N262" s="410">
        <v>2</v>
      </c>
      <c r="O262" s="410">
        <v>526</v>
      </c>
      <c r="P262" s="479">
        <v>2.1646090534979425</v>
      </c>
      <c r="Q262" s="411">
        <v>263</v>
      </c>
    </row>
    <row r="263" spans="1:17" ht="14.4" customHeight="1" x14ac:dyDescent="0.3">
      <c r="A263" s="406" t="s">
        <v>977</v>
      </c>
      <c r="B263" s="407" t="s">
        <v>808</v>
      </c>
      <c r="C263" s="407" t="s">
        <v>809</v>
      </c>
      <c r="D263" s="407" t="s">
        <v>902</v>
      </c>
      <c r="E263" s="407" t="s">
        <v>903</v>
      </c>
      <c r="F263" s="410"/>
      <c r="G263" s="410"/>
      <c r="H263" s="410"/>
      <c r="I263" s="410"/>
      <c r="J263" s="410">
        <v>1</v>
      </c>
      <c r="K263" s="410">
        <v>2012</v>
      </c>
      <c r="L263" s="410"/>
      <c r="M263" s="410">
        <v>2012</v>
      </c>
      <c r="N263" s="410">
        <v>1</v>
      </c>
      <c r="O263" s="410">
        <v>2130</v>
      </c>
      <c r="P263" s="479"/>
      <c r="Q263" s="411">
        <v>2130</v>
      </c>
    </row>
    <row r="264" spans="1:17" ht="14.4" customHeight="1" x14ac:dyDescent="0.3">
      <c r="A264" s="406" t="s">
        <v>977</v>
      </c>
      <c r="B264" s="407" t="s">
        <v>808</v>
      </c>
      <c r="C264" s="407" t="s">
        <v>809</v>
      </c>
      <c r="D264" s="407" t="s">
        <v>904</v>
      </c>
      <c r="E264" s="407" t="s">
        <v>905</v>
      </c>
      <c r="F264" s="410">
        <v>5</v>
      </c>
      <c r="G264" s="410">
        <v>1123</v>
      </c>
      <c r="H264" s="410">
        <v>1</v>
      </c>
      <c r="I264" s="410">
        <v>224.6</v>
      </c>
      <c r="J264" s="410">
        <v>1</v>
      </c>
      <c r="K264" s="410">
        <v>226</v>
      </c>
      <c r="L264" s="410">
        <v>0.20124666073018699</v>
      </c>
      <c r="M264" s="410">
        <v>226</v>
      </c>
      <c r="N264" s="410">
        <v>9</v>
      </c>
      <c r="O264" s="410">
        <v>2178</v>
      </c>
      <c r="P264" s="479">
        <v>1.9394479073909172</v>
      </c>
      <c r="Q264" s="411">
        <v>242</v>
      </c>
    </row>
    <row r="265" spans="1:17" ht="14.4" customHeight="1" x14ac:dyDescent="0.3">
      <c r="A265" s="406" t="s">
        <v>977</v>
      </c>
      <c r="B265" s="407" t="s">
        <v>808</v>
      </c>
      <c r="C265" s="407" t="s">
        <v>809</v>
      </c>
      <c r="D265" s="407" t="s">
        <v>906</v>
      </c>
      <c r="E265" s="407" t="s">
        <v>907</v>
      </c>
      <c r="F265" s="410">
        <v>13</v>
      </c>
      <c r="G265" s="410">
        <v>5332</v>
      </c>
      <c r="H265" s="410">
        <v>1</v>
      </c>
      <c r="I265" s="410">
        <v>410.15384615384613</v>
      </c>
      <c r="J265" s="410">
        <v>5</v>
      </c>
      <c r="K265" s="410">
        <v>2090</v>
      </c>
      <c r="L265" s="410">
        <v>0.39197299324831208</v>
      </c>
      <c r="M265" s="410">
        <v>418</v>
      </c>
      <c r="N265" s="410">
        <v>13</v>
      </c>
      <c r="O265" s="410">
        <v>5499</v>
      </c>
      <c r="P265" s="479">
        <v>1.0313203300825207</v>
      </c>
      <c r="Q265" s="411">
        <v>423</v>
      </c>
    </row>
    <row r="266" spans="1:17" ht="14.4" customHeight="1" x14ac:dyDescent="0.3">
      <c r="A266" s="406" t="s">
        <v>977</v>
      </c>
      <c r="B266" s="407" t="s">
        <v>808</v>
      </c>
      <c r="C266" s="407" t="s">
        <v>809</v>
      </c>
      <c r="D266" s="407" t="s">
        <v>908</v>
      </c>
      <c r="E266" s="407" t="s">
        <v>909</v>
      </c>
      <c r="F266" s="410">
        <v>8</v>
      </c>
      <c r="G266" s="410">
        <v>6403</v>
      </c>
      <c r="H266" s="410">
        <v>1</v>
      </c>
      <c r="I266" s="410">
        <v>800.375</v>
      </c>
      <c r="J266" s="410">
        <v>3</v>
      </c>
      <c r="K266" s="410">
        <v>2436</v>
      </c>
      <c r="L266" s="410">
        <v>0.38044666562548807</v>
      </c>
      <c r="M266" s="410">
        <v>812</v>
      </c>
      <c r="N266" s="410">
        <v>3</v>
      </c>
      <c r="O266" s="410">
        <v>2541</v>
      </c>
      <c r="P266" s="479">
        <v>0.39684522879900047</v>
      </c>
      <c r="Q266" s="411">
        <v>847</v>
      </c>
    </row>
    <row r="267" spans="1:17" ht="14.4" customHeight="1" x14ac:dyDescent="0.3">
      <c r="A267" s="406" t="s">
        <v>977</v>
      </c>
      <c r="B267" s="407" t="s">
        <v>808</v>
      </c>
      <c r="C267" s="407" t="s">
        <v>809</v>
      </c>
      <c r="D267" s="407" t="s">
        <v>915</v>
      </c>
      <c r="E267" s="407" t="s">
        <v>916</v>
      </c>
      <c r="F267" s="410"/>
      <c r="G267" s="410"/>
      <c r="H267" s="410"/>
      <c r="I267" s="410"/>
      <c r="J267" s="410"/>
      <c r="K267" s="410"/>
      <c r="L267" s="410"/>
      <c r="M267" s="410"/>
      <c r="N267" s="410">
        <v>1</v>
      </c>
      <c r="O267" s="410">
        <v>288</v>
      </c>
      <c r="P267" s="479"/>
      <c r="Q267" s="411">
        <v>288</v>
      </c>
    </row>
    <row r="268" spans="1:17" ht="14.4" customHeight="1" x14ac:dyDescent="0.3">
      <c r="A268" s="406" t="s">
        <v>977</v>
      </c>
      <c r="B268" s="407" t="s">
        <v>808</v>
      </c>
      <c r="C268" s="407" t="s">
        <v>809</v>
      </c>
      <c r="D268" s="407" t="s">
        <v>917</v>
      </c>
      <c r="E268" s="407" t="s">
        <v>918</v>
      </c>
      <c r="F268" s="410">
        <v>9</v>
      </c>
      <c r="G268" s="410">
        <v>9324</v>
      </c>
      <c r="H268" s="410">
        <v>1</v>
      </c>
      <c r="I268" s="410">
        <v>1036</v>
      </c>
      <c r="J268" s="410">
        <v>5</v>
      </c>
      <c r="K268" s="410">
        <v>5250</v>
      </c>
      <c r="L268" s="410">
        <v>0.56306306306306309</v>
      </c>
      <c r="M268" s="410">
        <v>1050</v>
      </c>
      <c r="N268" s="410">
        <v>8</v>
      </c>
      <c r="O268" s="410">
        <v>8768</v>
      </c>
      <c r="P268" s="479">
        <v>0.94036894036894036</v>
      </c>
      <c r="Q268" s="411">
        <v>1096</v>
      </c>
    </row>
    <row r="269" spans="1:17" ht="14.4" customHeight="1" x14ac:dyDescent="0.3">
      <c r="A269" s="406" t="s">
        <v>978</v>
      </c>
      <c r="B269" s="407" t="s">
        <v>808</v>
      </c>
      <c r="C269" s="407" t="s">
        <v>809</v>
      </c>
      <c r="D269" s="407" t="s">
        <v>810</v>
      </c>
      <c r="E269" s="407" t="s">
        <v>811</v>
      </c>
      <c r="F269" s="410">
        <v>3</v>
      </c>
      <c r="G269" s="410">
        <v>6246</v>
      </c>
      <c r="H269" s="410">
        <v>1</v>
      </c>
      <c r="I269" s="410">
        <v>2082</v>
      </c>
      <c r="J269" s="410">
        <v>3</v>
      </c>
      <c r="K269" s="410">
        <v>6309</v>
      </c>
      <c r="L269" s="410">
        <v>1.0100864553314122</v>
      </c>
      <c r="M269" s="410">
        <v>2103</v>
      </c>
      <c r="N269" s="410">
        <v>2</v>
      </c>
      <c r="O269" s="410">
        <v>4452</v>
      </c>
      <c r="P269" s="479">
        <v>0.71277617675312199</v>
      </c>
      <c r="Q269" s="411">
        <v>2226</v>
      </c>
    </row>
    <row r="270" spans="1:17" ht="14.4" customHeight="1" x14ac:dyDescent="0.3">
      <c r="A270" s="406" t="s">
        <v>978</v>
      </c>
      <c r="B270" s="407" t="s">
        <v>808</v>
      </c>
      <c r="C270" s="407" t="s">
        <v>809</v>
      </c>
      <c r="D270" s="407" t="s">
        <v>816</v>
      </c>
      <c r="E270" s="407" t="s">
        <v>817</v>
      </c>
      <c r="F270" s="410">
        <v>499</v>
      </c>
      <c r="G270" s="410">
        <v>26780</v>
      </c>
      <c r="H270" s="410">
        <v>1</v>
      </c>
      <c r="I270" s="410">
        <v>53.667334669338679</v>
      </c>
      <c r="J270" s="410">
        <v>432</v>
      </c>
      <c r="K270" s="410">
        <v>23328</v>
      </c>
      <c r="L270" s="410">
        <v>0.87109783420463027</v>
      </c>
      <c r="M270" s="410">
        <v>54</v>
      </c>
      <c r="N270" s="410">
        <v>672</v>
      </c>
      <c r="O270" s="410">
        <v>38976</v>
      </c>
      <c r="P270" s="479">
        <v>1.4554144884241971</v>
      </c>
      <c r="Q270" s="411">
        <v>58</v>
      </c>
    </row>
    <row r="271" spans="1:17" ht="14.4" customHeight="1" x14ac:dyDescent="0.3">
      <c r="A271" s="406" t="s">
        <v>978</v>
      </c>
      <c r="B271" s="407" t="s">
        <v>808</v>
      </c>
      <c r="C271" s="407" t="s">
        <v>809</v>
      </c>
      <c r="D271" s="407" t="s">
        <v>818</v>
      </c>
      <c r="E271" s="407" t="s">
        <v>819</v>
      </c>
      <c r="F271" s="410">
        <v>1970</v>
      </c>
      <c r="G271" s="410">
        <v>239581</v>
      </c>
      <c r="H271" s="410">
        <v>1</v>
      </c>
      <c r="I271" s="410">
        <v>121.61472081218274</v>
      </c>
      <c r="J271" s="410">
        <v>2217</v>
      </c>
      <c r="K271" s="410">
        <v>272691</v>
      </c>
      <c r="L271" s="410">
        <v>1.138199606813562</v>
      </c>
      <c r="M271" s="410">
        <v>123</v>
      </c>
      <c r="N271" s="410">
        <v>1999</v>
      </c>
      <c r="O271" s="410">
        <v>261869</v>
      </c>
      <c r="P271" s="479">
        <v>1.0930290799353872</v>
      </c>
      <c r="Q271" s="411">
        <v>131</v>
      </c>
    </row>
    <row r="272" spans="1:17" ht="14.4" customHeight="1" x14ac:dyDescent="0.3">
      <c r="A272" s="406" t="s">
        <v>978</v>
      </c>
      <c r="B272" s="407" t="s">
        <v>808</v>
      </c>
      <c r="C272" s="407" t="s">
        <v>809</v>
      </c>
      <c r="D272" s="407" t="s">
        <v>820</v>
      </c>
      <c r="E272" s="407" t="s">
        <v>821</v>
      </c>
      <c r="F272" s="410">
        <v>129</v>
      </c>
      <c r="G272" s="410">
        <v>22604</v>
      </c>
      <c r="H272" s="410">
        <v>1</v>
      </c>
      <c r="I272" s="410">
        <v>175.22480620155039</v>
      </c>
      <c r="J272" s="410">
        <v>129</v>
      </c>
      <c r="K272" s="410">
        <v>22833</v>
      </c>
      <c r="L272" s="410">
        <v>1.0101309502742877</v>
      </c>
      <c r="M272" s="410">
        <v>177</v>
      </c>
      <c r="N272" s="410">
        <v>117</v>
      </c>
      <c r="O272" s="410">
        <v>22113</v>
      </c>
      <c r="P272" s="479">
        <v>0.97827818085294638</v>
      </c>
      <c r="Q272" s="411">
        <v>189</v>
      </c>
    </row>
    <row r="273" spans="1:17" ht="14.4" customHeight="1" x14ac:dyDescent="0.3">
      <c r="A273" s="406" t="s">
        <v>978</v>
      </c>
      <c r="B273" s="407" t="s">
        <v>808</v>
      </c>
      <c r="C273" s="407" t="s">
        <v>809</v>
      </c>
      <c r="D273" s="407" t="s">
        <v>824</v>
      </c>
      <c r="E273" s="407" t="s">
        <v>825</v>
      </c>
      <c r="F273" s="410">
        <v>13</v>
      </c>
      <c r="G273" s="410">
        <v>4964</v>
      </c>
      <c r="H273" s="410">
        <v>1</v>
      </c>
      <c r="I273" s="410">
        <v>381.84615384615387</v>
      </c>
      <c r="J273" s="410">
        <v>12</v>
      </c>
      <c r="K273" s="410">
        <v>4608</v>
      </c>
      <c r="L273" s="410">
        <v>0.92828364222401294</v>
      </c>
      <c r="M273" s="410">
        <v>384</v>
      </c>
      <c r="N273" s="410">
        <v>25</v>
      </c>
      <c r="O273" s="410">
        <v>10175</v>
      </c>
      <c r="P273" s="479">
        <v>2.0497582594681707</v>
      </c>
      <c r="Q273" s="411">
        <v>407</v>
      </c>
    </row>
    <row r="274" spans="1:17" ht="14.4" customHeight="1" x14ac:dyDescent="0.3">
      <c r="A274" s="406" t="s">
        <v>978</v>
      </c>
      <c r="B274" s="407" t="s">
        <v>808</v>
      </c>
      <c r="C274" s="407" t="s">
        <v>809</v>
      </c>
      <c r="D274" s="407" t="s">
        <v>826</v>
      </c>
      <c r="E274" s="407" t="s">
        <v>827</v>
      </c>
      <c r="F274" s="410">
        <v>265</v>
      </c>
      <c r="G274" s="410">
        <v>44952</v>
      </c>
      <c r="H274" s="410">
        <v>1</v>
      </c>
      <c r="I274" s="410">
        <v>169.63018867924529</v>
      </c>
      <c r="J274" s="410">
        <v>205</v>
      </c>
      <c r="K274" s="410">
        <v>35260</v>
      </c>
      <c r="L274" s="410">
        <v>0.78439224061220858</v>
      </c>
      <c r="M274" s="410">
        <v>172</v>
      </c>
      <c r="N274" s="410">
        <v>144</v>
      </c>
      <c r="O274" s="410">
        <v>25776</v>
      </c>
      <c r="P274" s="479">
        <v>0.57341163908168713</v>
      </c>
      <c r="Q274" s="411">
        <v>179</v>
      </c>
    </row>
    <row r="275" spans="1:17" ht="14.4" customHeight="1" x14ac:dyDescent="0.3">
      <c r="A275" s="406" t="s">
        <v>978</v>
      </c>
      <c r="B275" s="407" t="s">
        <v>808</v>
      </c>
      <c r="C275" s="407" t="s">
        <v>809</v>
      </c>
      <c r="D275" s="407" t="s">
        <v>830</v>
      </c>
      <c r="E275" s="407" t="s">
        <v>831</v>
      </c>
      <c r="F275" s="410">
        <v>112</v>
      </c>
      <c r="G275" s="410">
        <v>35612</v>
      </c>
      <c r="H275" s="410">
        <v>1</v>
      </c>
      <c r="I275" s="410">
        <v>317.96428571428572</v>
      </c>
      <c r="J275" s="410">
        <v>95</v>
      </c>
      <c r="K275" s="410">
        <v>30590</v>
      </c>
      <c r="L275" s="410">
        <v>0.8589801190609907</v>
      </c>
      <c r="M275" s="410">
        <v>322</v>
      </c>
      <c r="N275" s="410">
        <v>45</v>
      </c>
      <c r="O275" s="410">
        <v>15075</v>
      </c>
      <c r="P275" s="479">
        <v>0.42331236661799393</v>
      </c>
      <c r="Q275" s="411">
        <v>335</v>
      </c>
    </row>
    <row r="276" spans="1:17" ht="14.4" customHeight="1" x14ac:dyDescent="0.3">
      <c r="A276" s="406" t="s">
        <v>978</v>
      </c>
      <c r="B276" s="407" t="s">
        <v>808</v>
      </c>
      <c r="C276" s="407" t="s">
        <v>809</v>
      </c>
      <c r="D276" s="407" t="s">
        <v>832</v>
      </c>
      <c r="E276" s="407" t="s">
        <v>833</v>
      </c>
      <c r="F276" s="410"/>
      <c r="G276" s="410"/>
      <c r="H276" s="410"/>
      <c r="I276" s="410"/>
      <c r="J276" s="410"/>
      <c r="K276" s="410"/>
      <c r="L276" s="410"/>
      <c r="M276" s="410"/>
      <c r="N276" s="410">
        <v>1</v>
      </c>
      <c r="O276" s="410">
        <v>458</v>
      </c>
      <c r="P276" s="479"/>
      <c r="Q276" s="411">
        <v>458</v>
      </c>
    </row>
    <row r="277" spans="1:17" ht="14.4" customHeight="1" x14ac:dyDescent="0.3">
      <c r="A277" s="406" t="s">
        <v>978</v>
      </c>
      <c r="B277" s="407" t="s">
        <v>808</v>
      </c>
      <c r="C277" s="407" t="s">
        <v>809</v>
      </c>
      <c r="D277" s="407" t="s">
        <v>834</v>
      </c>
      <c r="E277" s="407" t="s">
        <v>835</v>
      </c>
      <c r="F277" s="410">
        <v>417</v>
      </c>
      <c r="G277" s="410">
        <v>141446</v>
      </c>
      <c r="H277" s="410">
        <v>1</v>
      </c>
      <c r="I277" s="410">
        <v>339.19904076738607</v>
      </c>
      <c r="J277" s="410">
        <v>493</v>
      </c>
      <c r="K277" s="410">
        <v>168113</v>
      </c>
      <c r="L277" s="410">
        <v>1.1885313123029284</v>
      </c>
      <c r="M277" s="410">
        <v>341</v>
      </c>
      <c r="N277" s="410">
        <v>451</v>
      </c>
      <c r="O277" s="410">
        <v>157399</v>
      </c>
      <c r="P277" s="479">
        <v>1.112785091130184</v>
      </c>
      <c r="Q277" s="411">
        <v>349</v>
      </c>
    </row>
    <row r="278" spans="1:17" ht="14.4" customHeight="1" x14ac:dyDescent="0.3">
      <c r="A278" s="406" t="s">
        <v>978</v>
      </c>
      <c r="B278" s="407" t="s">
        <v>808</v>
      </c>
      <c r="C278" s="407" t="s">
        <v>809</v>
      </c>
      <c r="D278" s="407" t="s">
        <v>842</v>
      </c>
      <c r="E278" s="407" t="s">
        <v>843</v>
      </c>
      <c r="F278" s="410">
        <v>9</v>
      </c>
      <c r="G278" s="410">
        <v>977</v>
      </c>
      <c r="H278" s="410">
        <v>1</v>
      </c>
      <c r="I278" s="410">
        <v>108.55555555555556</v>
      </c>
      <c r="J278" s="410">
        <v>7</v>
      </c>
      <c r="K278" s="410">
        <v>763</v>
      </c>
      <c r="L278" s="410">
        <v>0.78096212896622308</v>
      </c>
      <c r="M278" s="410">
        <v>109</v>
      </c>
      <c r="N278" s="410">
        <v>19</v>
      </c>
      <c r="O278" s="410">
        <v>2223</v>
      </c>
      <c r="P278" s="479">
        <v>2.2753326509723646</v>
      </c>
      <c r="Q278" s="411">
        <v>117</v>
      </c>
    </row>
    <row r="279" spans="1:17" ht="14.4" customHeight="1" x14ac:dyDescent="0.3">
      <c r="A279" s="406" t="s">
        <v>978</v>
      </c>
      <c r="B279" s="407" t="s">
        <v>808</v>
      </c>
      <c r="C279" s="407" t="s">
        <v>809</v>
      </c>
      <c r="D279" s="407" t="s">
        <v>979</v>
      </c>
      <c r="E279" s="407" t="s">
        <v>980</v>
      </c>
      <c r="F279" s="410"/>
      <c r="G279" s="410"/>
      <c r="H279" s="410"/>
      <c r="I279" s="410"/>
      <c r="J279" s="410"/>
      <c r="K279" s="410"/>
      <c r="L279" s="410"/>
      <c r="M279" s="410"/>
      <c r="N279" s="410">
        <v>1</v>
      </c>
      <c r="O279" s="410">
        <v>211</v>
      </c>
      <c r="P279" s="479"/>
      <c r="Q279" s="411">
        <v>211</v>
      </c>
    </row>
    <row r="280" spans="1:17" ht="14.4" customHeight="1" x14ac:dyDescent="0.3">
      <c r="A280" s="406" t="s">
        <v>978</v>
      </c>
      <c r="B280" s="407" t="s">
        <v>808</v>
      </c>
      <c r="C280" s="407" t="s">
        <v>809</v>
      </c>
      <c r="D280" s="407" t="s">
        <v>844</v>
      </c>
      <c r="E280" s="407" t="s">
        <v>845</v>
      </c>
      <c r="F280" s="410"/>
      <c r="G280" s="410"/>
      <c r="H280" s="410"/>
      <c r="I280" s="410"/>
      <c r="J280" s="410">
        <v>1</v>
      </c>
      <c r="K280" s="410">
        <v>47</v>
      </c>
      <c r="L280" s="410"/>
      <c r="M280" s="410">
        <v>47</v>
      </c>
      <c r="N280" s="410"/>
      <c r="O280" s="410"/>
      <c r="P280" s="479"/>
      <c r="Q280" s="411"/>
    </row>
    <row r="281" spans="1:17" ht="14.4" customHeight="1" x14ac:dyDescent="0.3">
      <c r="A281" s="406" t="s">
        <v>978</v>
      </c>
      <c r="B281" s="407" t="s">
        <v>808</v>
      </c>
      <c r="C281" s="407" t="s">
        <v>809</v>
      </c>
      <c r="D281" s="407" t="s">
        <v>846</v>
      </c>
      <c r="E281" s="407" t="s">
        <v>847</v>
      </c>
      <c r="F281" s="410">
        <v>20</v>
      </c>
      <c r="G281" s="410">
        <v>7412</v>
      </c>
      <c r="H281" s="410">
        <v>1</v>
      </c>
      <c r="I281" s="410">
        <v>370.6</v>
      </c>
      <c r="J281" s="410">
        <v>37</v>
      </c>
      <c r="K281" s="410">
        <v>13912</v>
      </c>
      <c r="L281" s="410">
        <v>1.8769562871019967</v>
      </c>
      <c r="M281" s="410">
        <v>376</v>
      </c>
      <c r="N281" s="410">
        <v>27</v>
      </c>
      <c r="O281" s="410">
        <v>10449</v>
      </c>
      <c r="P281" s="479">
        <v>1.4097409606044253</v>
      </c>
      <c r="Q281" s="411">
        <v>387</v>
      </c>
    </row>
    <row r="282" spans="1:17" ht="14.4" customHeight="1" x14ac:dyDescent="0.3">
      <c r="A282" s="406" t="s">
        <v>978</v>
      </c>
      <c r="B282" s="407" t="s">
        <v>808</v>
      </c>
      <c r="C282" s="407" t="s">
        <v>809</v>
      </c>
      <c r="D282" s="407" t="s">
        <v>848</v>
      </c>
      <c r="E282" s="407" t="s">
        <v>849</v>
      </c>
      <c r="F282" s="410">
        <v>9</v>
      </c>
      <c r="G282" s="410">
        <v>333</v>
      </c>
      <c r="H282" s="410">
        <v>1</v>
      </c>
      <c r="I282" s="410">
        <v>37</v>
      </c>
      <c r="J282" s="410">
        <v>9</v>
      </c>
      <c r="K282" s="410">
        <v>333</v>
      </c>
      <c r="L282" s="410">
        <v>1</v>
      </c>
      <c r="M282" s="410">
        <v>37</v>
      </c>
      <c r="N282" s="410">
        <v>16</v>
      </c>
      <c r="O282" s="410">
        <v>608</v>
      </c>
      <c r="P282" s="479">
        <v>1.8258258258258258</v>
      </c>
      <c r="Q282" s="411">
        <v>38</v>
      </c>
    </row>
    <row r="283" spans="1:17" ht="14.4" customHeight="1" x14ac:dyDescent="0.3">
      <c r="A283" s="406" t="s">
        <v>978</v>
      </c>
      <c r="B283" s="407" t="s">
        <v>808</v>
      </c>
      <c r="C283" s="407" t="s">
        <v>809</v>
      </c>
      <c r="D283" s="407" t="s">
        <v>854</v>
      </c>
      <c r="E283" s="407" t="s">
        <v>855</v>
      </c>
      <c r="F283" s="410">
        <v>32</v>
      </c>
      <c r="G283" s="410">
        <v>21448</v>
      </c>
      <c r="H283" s="410">
        <v>1</v>
      </c>
      <c r="I283" s="410">
        <v>670.25</v>
      </c>
      <c r="J283" s="410">
        <v>48</v>
      </c>
      <c r="K283" s="410">
        <v>32448</v>
      </c>
      <c r="L283" s="410">
        <v>1.5128683327116748</v>
      </c>
      <c r="M283" s="410">
        <v>676</v>
      </c>
      <c r="N283" s="410">
        <v>39</v>
      </c>
      <c r="O283" s="410">
        <v>27456</v>
      </c>
      <c r="P283" s="479">
        <v>1.2801193584483401</v>
      </c>
      <c r="Q283" s="411">
        <v>704</v>
      </c>
    </row>
    <row r="284" spans="1:17" ht="14.4" customHeight="1" x14ac:dyDescent="0.3">
      <c r="A284" s="406" t="s">
        <v>978</v>
      </c>
      <c r="B284" s="407" t="s">
        <v>808</v>
      </c>
      <c r="C284" s="407" t="s">
        <v>809</v>
      </c>
      <c r="D284" s="407" t="s">
        <v>856</v>
      </c>
      <c r="E284" s="407" t="s">
        <v>857</v>
      </c>
      <c r="F284" s="410">
        <v>4</v>
      </c>
      <c r="G284" s="410">
        <v>548</v>
      </c>
      <c r="H284" s="410">
        <v>1</v>
      </c>
      <c r="I284" s="410">
        <v>137</v>
      </c>
      <c r="J284" s="410">
        <v>3</v>
      </c>
      <c r="K284" s="410">
        <v>414</v>
      </c>
      <c r="L284" s="410">
        <v>0.75547445255474455</v>
      </c>
      <c r="M284" s="410">
        <v>138</v>
      </c>
      <c r="N284" s="410">
        <v>1</v>
      </c>
      <c r="O284" s="410">
        <v>147</v>
      </c>
      <c r="P284" s="479">
        <v>0.26824817518248173</v>
      </c>
      <c r="Q284" s="411">
        <v>147</v>
      </c>
    </row>
    <row r="285" spans="1:17" ht="14.4" customHeight="1" x14ac:dyDescent="0.3">
      <c r="A285" s="406" t="s">
        <v>978</v>
      </c>
      <c r="B285" s="407" t="s">
        <v>808</v>
      </c>
      <c r="C285" s="407" t="s">
        <v>809</v>
      </c>
      <c r="D285" s="407" t="s">
        <v>858</v>
      </c>
      <c r="E285" s="407" t="s">
        <v>859</v>
      </c>
      <c r="F285" s="410">
        <v>1579</v>
      </c>
      <c r="G285" s="410">
        <v>446690</v>
      </c>
      <c r="H285" s="410">
        <v>1</v>
      </c>
      <c r="I285" s="410">
        <v>282.89423685877136</v>
      </c>
      <c r="J285" s="410">
        <v>1582</v>
      </c>
      <c r="K285" s="410">
        <v>450870</v>
      </c>
      <c r="L285" s="410">
        <v>1.0093577201190982</v>
      </c>
      <c r="M285" s="410">
        <v>285</v>
      </c>
      <c r="N285" s="410">
        <v>1724</v>
      </c>
      <c r="O285" s="410">
        <v>524096</v>
      </c>
      <c r="P285" s="479">
        <v>1.1732879625691195</v>
      </c>
      <c r="Q285" s="411">
        <v>304</v>
      </c>
    </row>
    <row r="286" spans="1:17" ht="14.4" customHeight="1" x14ac:dyDescent="0.3">
      <c r="A286" s="406" t="s">
        <v>978</v>
      </c>
      <c r="B286" s="407" t="s">
        <v>808</v>
      </c>
      <c r="C286" s="407" t="s">
        <v>809</v>
      </c>
      <c r="D286" s="407" t="s">
        <v>860</v>
      </c>
      <c r="E286" s="407" t="s">
        <v>861</v>
      </c>
      <c r="F286" s="410">
        <v>2</v>
      </c>
      <c r="G286" s="410">
        <v>6970</v>
      </c>
      <c r="H286" s="410">
        <v>1</v>
      </c>
      <c r="I286" s="410">
        <v>3485</v>
      </c>
      <c r="J286" s="410">
        <v>1</v>
      </c>
      <c r="K286" s="410">
        <v>3505</v>
      </c>
      <c r="L286" s="410">
        <v>0.50286944045911053</v>
      </c>
      <c r="M286" s="410">
        <v>3505</v>
      </c>
      <c r="N286" s="410">
        <v>2</v>
      </c>
      <c r="O286" s="410">
        <v>7414</v>
      </c>
      <c r="P286" s="479">
        <v>1.0637015781922525</v>
      </c>
      <c r="Q286" s="411">
        <v>3707</v>
      </c>
    </row>
    <row r="287" spans="1:17" ht="14.4" customHeight="1" x14ac:dyDescent="0.3">
      <c r="A287" s="406" t="s">
        <v>978</v>
      </c>
      <c r="B287" s="407" t="s">
        <v>808</v>
      </c>
      <c r="C287" s="407" t="s">
        <v>809</v>
      </c>
      <c r="D287" s="407" t="s">
        <v>862</v>
      </c>
      <c r="E287" s="407" t="s">
        <v>863</v>
      </c>
      <c r="F287" s="410">
        <v>214</v>
      </c>
      <c r="G287" s="410">
        <v>98096</v>
      </c>
      <c r="H287" s="410">
        <v>1</v>
      </c>
      <c r="I287" s="410">
        <v>458.39252336448595</v>
      </c>
      <c r="J287" s="410">
        <v>238</v>
      </c>
      <c r="K287" s="410">
        <v>109956</v>
      </c>
      <c r="L287" s="410">
        <v>1.1209019735769044</v>
      </c>
      <c r="M287" s="410">
        <v>462</v>
      </c>
      <c r="N287" s="410">
        <v>235</v>
      </c>
      <c r="O287" s="410">
        <v>116090</v>
      </c>
      <c r="P287" s="479">
        <v>1.1834325558636438</v>
      </c>
      <c r="Q287" s="411">
        <v>494</v>
      </c>
    </row>
    <row r="288" spans="1:17" ht="14.4" customHeight="1" x14ac:dyDescent="0.3">
      <c r="A288" s="406" t="s">
        <v>978</v>
      </c>
      <c r="B288" s="407" t="s">
        <v>808</v>
      </c>
      <c r="C288" s="407" t="s">
        <v>809</v>
      </c>
      <c r="D288" s="407" t="s">
        <v>864</v>
      </c>
      <c r="E288" s="407" t="s">
        <v>865</v>
      </c>
      <c r="F288" s="410">
        <v>1</v>
      </c>
      <c r="G288" s="410">
        <v>6094</v>
      </c>
      <c r="H288" s="410">
        <v>1</v>
      </c>
      <c r="I288" s="410">
        <v>6094</v>
      </c>
      <c r="J288" s="410">
        <v>4</v>
      </c>
      <c r="K288" s="410">
        <v>24844</v>
      </c>
      <c r="L288" s="410">
        <v>4.0767968493600266</v>
      </c>
      <c r="M288" s="410">
        <v>6211</v>
      </c>
      <c r="N288" s="410">
        <v>1</v>
      </c>
      <c r="O288" s="410">
        <v>6571</v>
      </c>
      <c r="P288" s="479">
        <v>1.078273711847719</v>
      </c>
      <c r="Q288" s="411">
        <v>6571</v>
      </c>
    </row>
    <row r="289" spans="1:17" ht="14.4" customHeight="1" x14ac:dyDescent="0.3">
      <c r="A289" s="406" t="s">
        <v>978</v>
      </c>
      <c r="B289" s="407" t="s">
        <v>808</v>
      </c>
      <c r="C289" s="407" t="s">
        <v>809</v>
      </c>
      <c r="D289" s="407" t="s">
        <v>866</v>
      </c>
      <c r="E289" s="407" t="s">
        <v>867</v>
      </c>
      <c r="F289" s="410">
        <v>1727</v>
      </c>
      <c r="G289" s="410">
        <v>607308</v>
      </c>
      <c r="H289" s="410">
        <v>1</v>
      </c>
      <c r="I289" s="410">
        <v>351.65489287782282</v>
      </c>
      <c r="J289" s="410">
        <v>1776</v>
      </c>
      <c r="K289" s="410">
        <v>632256</v>
      </c>
      <c r="L289" s="410">
        <v>1.0410796498646486</v>
      </c>
      <c r="M289" s="410">
        <v>356</v>
      </c>
      <c r="N289" s="410">
        <v>1781</v>
      </c>
      <c r="O289" s="410">
        <v>658970</v>
      </c>
      <c r="P289" s="479">
        <v>1.0850672146587892</v>
      </c>
      <c r="Q289" s="411">
        <v>370</v>
      </c>
    </row>
    <row r="290" spans="1:17" ht="14.4" customHeight="1" x14ac:dyDescent="0.3">
      <c r="A290" s="406" t="s">
        <v>978</v>
      </c>
      <c r="B290" s="407" t="s">
        <v>808</v>
      </c>
      <c r="C290" s="407" t="s">
        <v>809</v>
      </c>
      <c r="D290" s="407" t="s">
        <v>868</v>
      </c>
      <c r="E290" s="407" t="s">
        <v>869</v>
      </c>
      <c r="F290" s="410"/>
      <c r="G290" s="410"/>
      <c r="H290" s="410"/>
      <c r="I290" s="410"/>
      <c r="J290" s="410">
        <v>1</v>
      </c>
      <c r="K290" s="410">
        <v>2917</v>
      </c>
      <c r="L290" s="410"/>
      <c r="M290" s="410">
        <v>2917</v>
      </c>
      <c r="N290" s="410"/>
      <c r="O290" s="410"/>
      <c r="P290" s="479"/>
      <c r="Q290" s="411"/>
    </row>
    <row r="291" spans="1:17" ht="14.4" customHeight="1" x14ac:dyDescent="0.3">
      <c r="A291" s="406" t="s">
        <v>978</v>
      </c>
      <c r="B291" s="407" t="s">
        <v>808</v>
      </c>
      <c r="C291" s="407" t="s">
        <v>809</v>
      </c>
      <c r="D291" s="407" t="s">
        <v>872</v>
      </c>
      <c r="E291" s="407" t="s">
        <v>873</v>
      </c>
      <c r="F291" s="410">
        <v>5</v>
      </c>
      <c r="G291" s="410">
        <v>520</v>
      </c>
      <c r="H291" s="410">
        <v>1</v>
      </c>
      <c r="I291" s="410">
        <v>104</v>
      </c>
      <c r="J291" s="410"/>
      <c r="K291" s="410"/>
      <c r="L291" s="410"/>
      <c r="M291" s="410"/>
      <c r="N291" s="410"/>
      <c r="O291" s="410"/>
      <c r="P291" s="479"/>
      <c r="Q291" s="411"/>
    </row>
    <row r="292" spans="1:17" ht="14.4" customHeight="1" x14ac:dyDescent="0.3">
      <c r="A292" s="406" t="s">
        <v>978</v>
      </c>
      <c r="B292" s="407" t="s">
        <v>808</v>
      </c>
      <c r="C292" s="407" t="s">
        <v>809</v>
      </c>
      <c r="D292" s="407" t="s">
        <v>874</v>
      </c>
      <c r="E292" s="407" t="s">
        <v>875</v>
      </c>
      <c r="F292" s="410">
        <v>166</v>
      </c>
      <c r="G292" s="410">
        <v>19175</v>
      </c>
      <c r="H292" s="410">
        <v>1</v>
      </c>
      <c r="I292" s="410">
        <v>115.51204819277109</v>
      </c>
      <c r="J292" s="410">
        <v>124</v>
      </c>
      <c r="K292" s="410">
        <v>14508</v>
      </c>
      <c r="L292" s="410">
        <v>0.75661016949152538</v>
      </c>
      <c r="M292" s="410">
        <v>117</v>
      </c>
      <c r="N292" s="410">
        <v>160</v>
      </c>
      <c r="O292" s="410">
        <v>20000</v>
      </c>
      <c r="P292" s="479">
        <v>1.0430247718383312</v>
      </c>
      <c r="Q292" s="411">
        <v>125</v>
      </c>
    </row>
    <row r="293" spans="1:17" ht="14.4" customHeight="1" x14ac:dyDescent="0.3">
      <c r="A293" s="406" t="s">
        <v>978</v>
      </c>
      <c r="B293" s="407" t="s">
        <v>808</v>
      </c>
      <c r="C293" s="407" t="s">
        <v>809</v>
      </c>
      <c r="D293" s="407" t="s">
        <v>876</v>
      </c>
      <c r="E293" s="407" t="s">
        <v>877</v>
      </c>
      <c r="F293" s="410">
        <v>17</v>
      </c>
      <c r="G293" s="410">
        <v>7809</v>
      </c>
      <c r="H293" s="410">
        <v>1</v>
      </c>
      <c r="I293" s="410">
        <v>459.35294117647061</v>
      </c>
      <c r="J293" s="410">
        <v>22</v>
      </c>
      <c r="K293" s="410">
        <v>10186</v>
      </c>
      <c r="L293" s="410">
        <v>1.3043923677807658</v>
      </c>
      <c r="M293" s="410">
        <v>463</v>
      </c>
      <c r="N293" s="410">
        <v>33</v>
      </c>
      <c r="O293" s="410">
        <v>16335</v>
      </c>
      <c r="P293" s="479">
        <v>2.0918171340760661</v>
      </c>
      <c r="Q293" s="411">
        <v>495</v>
      </c>
    </row>
    <row r="294" spans="1:17" ht="14.4" customHeight="1" x14ac:dyDescent="0.3">
      <c r="A294" s="406" t="s">
        <v>978</v>
      </c>
      <c r="B294" s="407" t="s">
        <v>808</v>
      </c>
      <c r="C294" s="407" t="s">
        <v>809</v>
      </c>
      <c r="D294" s="407" t="s">
        <v>878</v>
      </c>
      <c r="E294" s="407" t="s">
        <v>879</v>
      </c>
      <c r="F294" s="410">
        <v>1</v>
      </c>
      <c r="G294" s="410">
        <v>1261</v>
      </c>
      <c r="H294" s="410">
        <v>1</v>
      </c>
      <c r="I294" s="410">
        <v>1261</v>
      </c>
      <c r="J294" s="410"/>
      <c r="K294" s="410"/>
      <c r="L294" s="410"/>
      <c r="M294" s="410"/>
      <c r="N294" s="410"/>
      <c r="O294" s="410"/>
      <c r="P294" s="479"/>
      <c r="Q294" s="411"/>
    </row>
    <row r="295" spans="1:17" ht="14.4" customHeight="1" x14ac:dyDescent="0.3">
      <c r="A295" s="406" t="s">
        <v>978</v>
      </c>
      <c r="B295" s="407" t="s">
        <v>808</v>
      </c>
      <c r="C295" s="407" t="s">
        <v>809</v>
      </c>
      <c r="D295" s="407" t="s">
        <v>880</v>
      </c>
      <c r="E295" s="407" t="s">
        <v>881</v>
      </c>
      <c r="F295" s="410">
        <v>14</v>
      </c>
      <c r="G295" s="410">
        <v>6061</v>
      </c>
      <c r="H295" s="410">
        <v>1</v>
      </c>
      <c r="I295" s="410">
        <v>432.92857142857144</v>
      </c>
      <c r="J295" s="410">
        <v>12</v>
      </c>
      <c r="K295" s="410">
        <v>5244</v>
      </c>
      <c r="L295" s="410">
        <v>0.86520376175548586</v>
      </c>
      <c r="M295" s="410">
        <v>437</v>
      </c>
      <c r="N295" s="410">
        <v>19</v>
      </c>
      <c r="O295" s="410">
        <v>8664</v>
      </c>
      <c r="P295" s="479">
        <v>1.4294670846394983</v>
      </c>
      <c r="Q295" s="411">
        <v>456</v>
      </c>
    </row>
    <row r="296" spans="1:17" ht="14.4" customHeight="1" x14ac:dyDescent="0.3">
      <c r="A296" s="406" t="s">
        <v>978</v>
      </c>
      <c r="B296" s="407" t="s">
        <v>808</v>
      </c>
      <c r="C296" s="407" t="s">
        <v>809</v>
      </c>
      <c r="D296" s="407" t="s">
        <v>882</v>
      </c>
      <c r="E296" s="407" t="s">
        <v>883</v>
      </c>
      <c r="F296" s="410">
        <v>1594</v>
      </c>
      <c r="G296" s="410">
        <v>85460</v>
      </c>
      <c r="H296" s="410">
        <v>1</v>
      </c>
      <c r="I296" s="410">
        <v>53.613550815558341</v>
      </c>
      <c r="J296" s="410">
        <v>1358</v>
      </c>
      <c r="K296" s="410">
        <v>73332</v>
      </c>
      <c r="L296" s="410">
        <v>0.85808565410718463</v>
      </c>
      <c r="M296" s="410">
        <v>54</v>
      </c>
      <c r="N296" s="410">
        <v>1464</v>
      </c>
      <c r="O296" s="410">
        <v>84912</v>
      </c>
      <c r="P296" s="479">
        <v>0.9935876433419143</v>
      </c>
      <c r="Q296" s="411">
        <v>58</v>
      </c>
    </row>
    <row r="297" spans="1:17" ht="14.4" customHeight="1" x14ac:dyDescent="0.3">
      <c r="A297" s="406" t="s">
        <v>978</v>
      </c>
      <c r="B297" s="407" t="s">
        <v>808</v>
      </c>
      <c r="C297" s="407" t="s">
        <v>809</v>
      </c>
      <c r="D297" s="407" t="s">
        <v>886</v>
      </c>
      <c r="E297" s="407" t="s">
        <v>887</v>
      </c>
      <c r="F297" s="410">
        <v>5320</v>
      </c>
      <c r="G297" s="410">
        <v>887652</v>
      </c>
      <c r="H297" s="410">
        <v>1</v>
      </c>
      <c r="I297" s="410">
        <v>166.85187969924812</v>
      </c>
      <c r="J297" s="410">
        <v>6660</v>
      </c>
      <c r="K297" s="410">
        <v>1125540</v>
      </c>
      <c r="L297" s="410">
        <v>1.2679969177109949</v>
      </c>
      <c r="M297" s="410">
        <v>169</v>
      </c>
      <c r="N297" s="410">
        <v>6469</v>
      </c>
      <c r="O297" s="410">
        <v>1132075</v>
      </c>
      <c r="P297" s="479">
        <v>1.2753590371001249</v>
      </c>
      <c r="Q297" s="411">
        <v>175</v>
      </c>
    </row>
    <row r="298" spans="1:17" ht="14.4" customHeight="1" x14ac:dyDescent="0.3">
      <c r="A298" s="406" t="s">
        <v>978</v>
      </c>
      <c r="B298" s="407" t="s">
        <v>808</v>
      </c>
      <c r="C298" s="407" t="s">
        <v>809</v>
      </c>
      <c r="D298" s="407" t="s">
        <v>888</v>
      </c>
      <c r="E298" s="407" t="s">
        <v>889</v>
      </c>
      <c r="F298" s="410">
        <v>63</v>
      </c>
      <c r="G298" s="410">
        <v>5027</v>
      </c>
      <c r="H298" s="410">
        <v>1</v>
      </c>
      <c r="I298" s="410">
        <v>79.793650793650798</v>
      </c>
      <c r="J298" s="410">
        <v>92</v>
      </c>
      <c r="K298" s="410">
        <v>7452</v>
      </c>
      <c r="L298" s="410">
        <v>1.4823950666401433</v>
      </c>
      <c r="M298" s="410">
        <v>81</v>
      </c>
      <c r="N298" s="410">
        <v>80</v>
      </c>
      <c r="O298" s="410">
        <v>6800</v>
      </c>
      <c r="P298" s="479">
        <v>1.3526954445991646</v>
      </c>
      <c r="Q298" s="411">
        <v>85</v>
      </c>
    </row>
    <row r="299" spans="1:17" ht="14.4" customHeight="1" x14ac:dyDescent="0.3">
      <c r="A299" s="406" t="s">
        <v>978</v>
      </c>
      <c r="B299" s="407" t="s">
        <v>808</v>
      </c>
      <c r="C299" s="407" t="s">
        <v>809</v>
      </c>
      <c r="D299" s="407" t="s">
        <v>973</v>
      </c>
      <c r="E299" s="407" t="s">
        <v>974</v>
      </c>
      <c r="F299" s="410"/>
      <c r="G299" s="410"/>
      <c r="H299" s="410"/>
      <c r="I299" s="410"/>
      <c r="J299" s="410">
        <v>1</v>
      </c>
      <c r="K299" s="410">
        <v>166</v>
      </c>
      <c r="L299" s="410"/>
      <c r="M299" s="410">
        <v>166</v>
      </c>
      <c r="N299" s="410"/>
      <c r="O299" s="410"/>
      <c r="P299" s="479"/>
      <c r="Q299" s="411"/>
    </row>
    <row r="300" spans="1:17" ht="14.4" customHeight="1" x14ac:dyDescent="0.3">
      <c r="A300" s="406" t="s">
        <v>978</v>
      </c>
      <c r="B300" s="407" t="s">
        <v>808</v>
      </c>
      <c r="C300" s="407" t="s">
        <v>809</v>
      </c>
      <c r="D300" s="407" t="s">
        <v>890</v>
      </c>
      <c r="E300" s="407" t="s">
        <v>891</v>
      </c>
      <c r="F300" s="410">
        <v>7</v>
      </c>
      <c r="G300" s="410">
        <v>1126</v>
      </c>
      <c r="H300" s="410">
        <v>1</v>
      </c>
      <c r="I300" s="410">
        <v>160.85714285714286</v>
      </c>
      <c r="J300" s="410">
        <v>4</v>
      </c>
      <c r="K300" s="410">
        <v>652</v>
      </c>
      <c r="L300" s="410">
        <v>0.57904085257548843</v>
      </c>
      <c r="M300" s="410">
        <v>163</v>
      </c>
      <c r="N300" s="410">
        <v>7</v>
      </c>
      <c r="O300" s="410">
        <v>1183</v>
      </c>
      <c r="P300" s="479">
        <v>1.0506216696269983</v>
      </c>
      <c r="Q300" s="411">
        <v>169</v>
      </c>
    </row>
    <row r="301" spans="1:17" ht="14.4" customHeight="1" x14ac:dyDescent="0.3">
      <c r="A301" s="406" t="s">
        <v>978</v>
      </c>
      <c r="B301" s="407" t="s">
        <v>808</v>
      </c>
      <c r="C301" s="407" t="s">
        <v>809</v>
      </c>
      <c r="D301" s="407" t="s">
        <v>892</v>
      </c>
      <c r="E301" s="407" t="s">
        <v>893</v>
      </c>
      <c r="F301" s="410"/>
      <c r="G301" s="410"/>
      <c r="H301" s="410"/>
      <c r="I301" s="410"/>
      <c r="J301" s="410"/>
      <c r="K301" s="410"/>
      <c r="L301" s="410"/>
      <c r="M301" s="410"/>
      <c r="N301" s="410">
        <v>1</v>
      </c>
      <c r="O301" s="410">
        <v>29</v>
      </c>
      <c r="P301" s="479"/>
      <c r="Q301" s="411">
        <v>29</v>
      </c>
    </row>
    <row r="302" spans="1:17" ht="14.4" customHeight="1" x14ac:dyDescent="0.3">
      <c r="A302" s="406" t="s">
        <v>978</v>
      </c>
      <c r="B302" s="407" t="s">
        <v>808</v>
      </c>
      <c r="C302" s="407" t="s">
        <v>809</v>
      </c>
      <c r="D302" s="407" t="s">
        <v>894</v>
      </c>
      <c r="E302" s="407" t="s">
        <v>895</v>
      </c>
      <c r="F302" s="410">
        <v>3</v>
      </c>
      <c r="G302" s="410">
        <v>3018</v>
      </c>
      <c r="H302" s="410">
        <v>1</v>
      </c>
      <c r="I302" s="410">
        <v>1006</v>
      </c>
      <c r="J302" s="410"/>
      <c r="K302" s="410"/>
      <c r="L302" s="410"/>
      <c r="M302" s="410"/>
      <c r="N302" s="410"/>
      <c r="O302" s="410"/>
      <c r="P302" s="479"/>
      <c r="Q302" s="411"/>
    </row>
    <row r="303" spans="1:17" ht="14.4" customHeight="1" x14ac:dyDescent="0.3">
      <c r="A303" s="406" t="s">
        <v>978</v>
      </c>
      <c r="B303" s="407" t="s">
        <v>808</v>
      </c>
      <c r="C303" s="407" t="s">
        <v>809</v>
      </c>
      <c r="D303" s="407" t="s">
        <v>896</v>
      </c>
      <c r="E303" s="407" t="s">
        <v>897</v>
      </c>
      <c r="F303" s="410"/>
      <c r="G303" s="410"/>
      <c r="H303" s="410"/>
      <c r="I303" s="410"/>
      <c r="J303" s="410"/>
      <c r="K303" s="410"/>
      <c r="L303" s="410"/>
      <c r="M303" s="410"/>
      <c r="N303" s="410">
        <v>1</v>
      </c>
      <c r="O303" s="410">
        <v>176</v>
      </c>
      <c r="P303" s="479"/>
      <c r="Q303" s="411">
        <v>176</v>
      </c>
    </row>
    <row r="304" spans="1:17" ht="14.4" customHeight="1" x14ac:dyDescent="0.3">
      <c r="A304" s="406" t="s">
        <v>978</v>
      </c>
      <c r="B304" s="407" t="s">
        <v>808</v>
      </c>
      <c r="C304" s="407" t="s">
        <v>809</v>
      </c>
      <c r="D304" s="407" t="s">
        <v>898</v>
      </c>
      <c r="E304" s="407" t="s">
        <v>899</v>
      </c>
      <c r="F304" s="410">
        <v>6</v>
      </c>
      <c r="G304" s="410">
        <v>13524</v>
      </c>
      <c r="H304" s="410">
        <v>1</v>
      </c>
      <c r="I304" s="410">
        <v>2254</v>
      </c>
      <c r="J304" s="410"/>
      <c r="K304" s="410"/>
      <c r="L304" s="410"/>
      <c r="M304" s="410"/>
      <c r="N304" s="410"/>
      <c r="O304" s="410"/>
      <c r="P304" s="479"/>
      <c r="Q304" s="411"/>
    </row>
    <row r="305" spans="1:17" ht="14.4" customHeight="1" x14ac:dyDescent="0.3">
      <c r="A305" s="406" t="s">
        <v>978</v>
      </c>
      <c r="B305" s="407" t="s">
        <v>808</v>
      </c>
      <c r="C305" s="407" t="s">
        <v>809</v>
      </c>
      <c r="D305" s="407" t="s">
        <v>900</v>
      </c>
      <c r="E305" s="407" t="s">
        <v>901</v>
      </c>
      <c r="F305" s="410">
        <v>21</v>
      </c>
      <c r="G305" s="410">
        <v>5154</v>
      </c>
      <c r="H305" s="410">
        <v>1</v>
      </c>
      <c r="I305" s="410">
        <v>245.42857142857142</v>
      </c>
      <c r="J305" s="410">
        <v>34</v>
      </c>
      <c r="K305" s="410">
        <v>8398</v>
      </c>
      <c r="L305" s="410">
        <v>1.6294140473418703</v>
      </c>
      <c r="M305" s="410">
        <v>247</v>
      </c>
      <c r="N305" s="410">
        <v>37</v>
      </c>
      <c r="O305" s="410">
        <v>9731</v>
      </c>
      <c r="P305" s="479">
        <v>1.888048117966628</v>
      </c>
      <c r="Q305" s="411">
        <v>263</v>
      </c>
    </row>
    <row r="306" spans="1:17" ht="14.4" customHeight="1" x14ac:dyDescent="0.3">
      <c r="A306" s="406" t="s">
        <v>978</v>
      </c>
      <c r="B306" s="407" t="s">
        <v>808</v>
      </c>
      <c r="C306" s="407" t="s">
        <v>809</v>
      </c>
      <c r="D306" s="407" t="s">
        <v>902</v>
      </c>
      <c r="E306" s="407" t="s">
        <v>903</v>
      </c>
      <c r="F306" s="410">
        <v>16</v>
      </c>
      <c r="G306" s="410">
        <v>32070</v>
      </c>
      <c r="H306" s="410">
        <v>1</v>
      </c>
      <c r="I306" s="410">
        <v>2004.375</v>
      </c>
      <c r="J306" s="410">
        <v>36</v>
      </c>
      <c r="K306" s="410">
        <v>72432</v>
      </c>
      <c r="L306" s="410">
        <v>2.2585594013096353</v>
      </c>
      <c r="M306" s="410">
        <v>2012</v>
      </c>
      <c r="N306" s="410">
        <v>21</v>
      </c>
      <c r="O306" s="410">
        <v>44730</v>
      </c>
      <c r="P306" s="479">
        <v>1.3947614593077642</v>
      </c>
      <c r="Q306" s="411">
        <v>2130</v>
      </c>
    </row>
    <row r="307" spans="1:17" ht="14.4" customHeight="1" x14ac:dyDescent="0.3">
      <c r="A307" s="406" t="s">
        <v>978</v>
      </c>
      <c r="B307" s="407" t="s">
        <v>808</v>
      </c>
      <c r="C307" s="407" t="s">
        <v>809</v>
      </c>
      <c r="D307" s="407" t="s">
        <v>904</v>
      </c>
      <c r="E307" s="407" t="s">
        <v>905</v>
      </c>
      <c r="F307" s="410">
        <v>13</v>
      </c>
      <c r="G307" s="410">
        <v>2915</v>
      </c>
      <c r="H307" s="410">
        <v>1</v>
      </c>
      <c r="I307" s="410">
        <v>224.23076923076923</v>
      </c>
      <c r="J307" s="410">
        <v>17</v>
      </c>
      <c r="K307" s="410">
        <v>3842</v>
      </c>
      <c r="L307" s="410">
        <v>1.3180102915951972</v>
      </c>
      <c r="M307" s="410">
        <v>226</v>
      </c>
      <c r="N307" s="410">
        <v>25</v>
      </c>
      <c r="O307" s="410">
        <v>6050</v>
      </c>
      <c r="P307" s="479">
        <v>2.0754716981132075</v>
      </c>
      <c r="Q307" s="411">
        <v>242</v>
      </c>
    </row>
    <row r="308" spans="1:17" ht="14.4" customHeight="1" x14ac:dyDescent="0.3">
      <c r="A308" s="406" t="s">
        <v>978</v>
      </c>
      <c r="B308" s="407" t="s">
        <v>808</v>
      </c>
      <c r="C308" s="407" t="s">
        <v>809</v>
      </c>
      <c r="D308" s="407" t="s">
        <v>906</v>
      </c>
      <c r="E308" s="407" t="s">
        <v>907</v>
      </c>
      <c r="F308" s="410">
        <v>3</v>
      </c>
      <c r="G308" s="410">
        <v>1232</v>
      </c>
      <c r="H308" s="410">
        <v>1</v>
      </c>
      <c r="I308" s="410">
        <v>410.66666666666669</v>
      </c>
      <c r="J308" s="410">
        <v>8</v>
      </c>
      <c r="K308" s="410">
        <v>3344</v>
      </c>
      <c r="L308" s="410">
        <v>2.7142857142857144</v>
      </c>
      <c r="M308" s="410">
        <v>418</v>
      </c>
      <c r="N308" s="410">
        <v>4</v>
      </c>
      <c r="O308" s="410">
        <v>1692</v>
      </c>
      <c r="P308" s="479">
        <v>1.3733766233766234</v>
      </c>
      <c r="Q308" s="411">
        <v>423</v>
      </c>
    </row>
    <row r="309" spans="1:17" ht="14.4" customHeight="1" x14ac:dyDescent="0.3">
      <c r="A309" s="406" t="s">
        <v>978</v>
      </c>
      <c r="B309" s="407" t="s">
        <v>808</v>
      </c>
      <c r="C309" s="407" t="s">
        <v>809</v>
      </c>
      <c r="D309" s="407" t="s">
        <v>908</v>
      </c>
      <c r="E309" s="407" t="s">
        <v>909</v>
      </c>
      <c r="F309" s="410"/>
      <c r="G309" s="410"/>
      <c r="H309" s="410"/>
      <c r="I309" s="410"/>
      <c r="J309" s="410">
        <v>1</v>
      </c>
      <c r="K309" s="410">
        <v>812</v>
      </c>
      <c r="L309" s="410"/>
      <c r="M309" s="410">
        <v>812</v>
      </c>
      <c r="N309" s="410"/>
      <c r="O309" s="410"/>
      <c r="P309" s="479"/>
      <c r="Q309" s="411"/>
    </row>
    <row r="310" spans="1:17" ht="14.4" customHeight="1" x14ac:dyDescent="0.3">
      <c r="A310" s="406" t="s">
        <v>978</v>
      </c>
      <c r="B310" s="407" t="s">
        <v>808</v>
      </c>
      <c r="C310" s="407" t="s">
        <v>809</v>
      </c>
      <c r="D310" s="407" t="s">
        <v>911</v>
      </c>
      <c r="E310" s="407" t="s">
        <v>912</v>
      </c>
      <c r="F310" s="410">
        <v>5</v>
      </c>
      <c r="G310" s="410">
        <v>25360</v>
      </c>
      <c r="H310" s="410">
        <v>1</v>
      </c>
      <c r="I310" s="410">
        <v>5072</v>
      </c>
      <c r="J310" s="410"/>
      <c r="K310" s="410"/>
      <c r="L310" s="410"/>
      <c r="M310" s="410"/>
      <c r="N310" s="410"/>
      <c r="O310" s="410"/>
      <c r="P310" s="479"/>
      <c r="Q310" s="411"/>
    </row>
    <row r="311" spans="1:17" ht="14.4" customHeight="1" x14ac:dyDescent="0.3">
      <c r="A311" s="406" t="s">
        <v>978</v>
      </c>
      <c r="B311" s="407" t="s">
        <v>808</v>
      </c>
      <c r="C311" s="407" t="s">
        <v>809</v>
      </c>
      <c r="D311" s="407" t="s">
        <v>913</v>
      </c>
      <c r="E311" s="407" t="s">
        <v>914</v>
      </c>
      <c r="F311" s="410"/>
      <c r="G311" s="410"/>
      <c r="H311" s="410"/>
      <c r="I311" s="410"/>
      <c r="J311" s="410"/>
      <c r="K311" s="410"/>
      <c r="L311" s="410"/>
      <c r="M311" s="410"/>
      <c r="N311" s="410">
        <v>8</v>
      </c>
      <c r="O311" s="410">
        <v>8440</v>
      </c>
      <c r="P311" s="479"/>
      <c r="Q311" s="411">
        <v>1055</v>
      </c>
    </row>
    <row r="312" spans="1:17" ht="14.4" customHeight="1" x14ac:dyDescent="0.3">
      <c r="A312" s="406" t="s">
        <v>978</v>
      </c>
      <c r="B312" s="407" t="s">
        <v>808</v>
      </c>
      <c r="C312" s="407" t="s">
        <v>809</v>
      </c>
      <c r="D312" s="407" t="s">
        <v>915</v>
      </c>
      <c r="E312" s="407" t="s">
        <v>916</v>
      </c>
      <c r="F312" s="410"/>
      <c r="G312" s="410"/>
      <c r="H312" s="410"/>
      <c r="I312" s="410"/>
      <c r="J312" s="410">
        <v>1</v>
      </c>
      <c r="K312" s="410">
        <v>269</v>
      </c>
      <c r="L312" s="410"/>
      <c r="M312" s="410">
        <v>269</v>
      </c>
      <c r="N312" s="410"/>
      <c r="O312" s="410"/>
      <c r="P312" s="479"/>
      <c r="Q312" s="411"/>
    </row>
    <row r="313" spans="1:17" ht="14.4" customHeight="1" x14ac:dyDescent="0.3">
      <c r="A313" s="406" t="s">
        <v>978</v>
      </c>
      <c r="B313" s="407" t="s">
        <v>808</v>
      </c>
      <c r="C313" s="407" t="s">
        <v>809</v>
      </c>
      <c r="D313" s="407" t="s">
        <v>917</v>
      </c>
      <c r="E313" s="407" t="s">
        <v>918</v>
      </c>
      <c r="F313" s="410"/>
      <c r="G313" s="410"/>
      <c r="H313" s="410"/>
      <c r="I313" s="410"/>
      <c r="J313" s="410">
        <v>3</v>
      </c>
      <c r="K313" s="410">
        <v>3150</v>
      </c>
      <c r="L313" s="410"/>
      <c r="M313" s="410">
        <v>1050</v>
      </c>
      <c r="N313" s="410">
        <v>1</v>
      </c>
      <c r="O313" s="410">
        <v>1096</v>
      </c>
      <c r="P313" s="479"/>
      <c r="Q313" s="411">
        <v>1096</v>
      </c>
    </row>
    <row r="314" spans="1:17" ht="14.4" customHeight="1" x14ac:dyDescent="0.3">
      <c r="A314" s="406" t="s">
        <v>978</v>
      </c>
      <c r="B314" s="407" t="s">
        <v>808</v>
      </c>
      <c r="C314" s="407" t="s">
        <v>809</v>
      </c>
      <c r="D314" s="407" t="s">
        <v>923</v>
      </c>
      <c r="E314" s="407" t="s">
        <v>924</v>
      </c>
      <c r="F314" s="410"/>
      <c r="G314" s="410"/>
      <c r="H314" s="410"/>
      <c r="I314" s="410"/>
      <c r="J314" s="410">
        <v>4</v>
      </c>
      <c r="K314" s="410">
        <v>1224</v>
      </c>
      <c r="L314" s="410"/>
      <c r="M314" s="410">
        <v>306</v>
      </c>
      <c r="N314" s="410"/>
      <c r="O314" s="410"/>
      <c r="P314" s="479"/>
      <c r="Q314" s="411"/>
    </row>
    <row r="315" spans="1:17" ht="14.4" customHeight="1" x14ac:dyDescent="0.3">
      <c r="A315" s="406" t="s">
        <v>981</v>
      </c>
      <c r="B315" s="407" t="s">
        <v>808</v>
      </c>
      <c r="C315" s="407" t="s">
        <v>809</v>
      </c>
      <c r="D315" s="407" t="s">
        <v>810</v>
      </c>
      <c r="E315" s="407" t="s">
        <v>811</v>
      </c>
      <c r="F315" s="410">
        <v>3</v>
      </c>
      <c r="G315" s="410">
        <v>6219</v>
      </c>
      <c r="H315" s="410">
        <v>1</v>
      </c>
      <c r="I315" s="410">
        <v>2073</v>
      </c>
      <c r="J315" s="410">
        <v>1</v>
      </c>
      <c r="K315" s="410">
        <v>2103</v>
      </c>
      <c r="L315" s="410">
        <v>0.33815726000964785</v>
      </c>
      <c r="M315" s="410">
        <v>2103</v>
      </c>
      <c r="N315" s="410">
        <v>4</v>
      </c>
      <c r="O315" s="410">
        <v>8904</v>
      </c>
      <c r="P315" s="479">
        <v>1.4317414375301496</v>
      </c>
      <c r="Q315" s="411">
        <v>2226</v>
      </c>
    </row>
    <row r="316" spans="1:17" ht="14.4" customHeight="1" x14ac:dyDescent="0.3">
      <c r="A316" s="406" t="s">
        <v>981</v>
      </c>
      <c r="B316" s="407" t="s">
        <v>808</v>
      </c>
      <c r="C316" s="407" t="s">
        <v>809</v>
      </c>
      <c r="D316" s="407" t="s">
        <v>816</v>
      </c>
      <c r="E316" s="407" t="s">
        <v>817</v>
      </c>
      <c r="F316" s="410">
        <v>6</v>
      </c>
      <c r="G316" s="410">
        <v>318</v>
      </c>
      <c r="H316" s="410">
        <v>1</v>
      </c>
      <c r="I316" s="410">
        <v>53</v>
      </c>
      <c r="J316" s="410">
        <v>6</v>
      </c>
      <c r="K316" s="410">
        <v>324</v>
      </c>
      <c r="L316" s="410">
        <v>1.0188679245283019</v>
      </c>
      <c r="M316" s="410">
        <v>54</v>
      </c>
      <c r="N316" s="410">
        <v>18</v>
      </c>
      <c r="O316" s="410">
        <v>1044</v>
      </c>
      <c r="P316" s="479">
        <v>3.2830188679245285</v>
      </c>
      <c r="Q316" s="411">
        <v>58</v>
      </c>
    </row>
    <row r="317" spans="1:17" ht="14.4" customHeight="1" x14ac:dyDescent="0.3">
      <c r="A317" s="406" t="s">
        <v>981</v>
      </c>
      <c r="B317" s="407" t="s">
        <v>808</v>
      </c>
      <c r="C317" s="407" t="s">
        <v>809</v>
      </c>
      <c r="D317" s="407" t="s">
        <v>818</v>
      </c>
      <c r="E317" s="407" t="s">
        <v>819</v>
      </c>
      <c r="F317" s="410">
        <v>12</v>
      </c>
      <c r="G317" s="410">
        <v>1462</v>
      </c>
      <c r="H317" s="410">
        <v>1</v>
      </c>
      <c r="I317" s="410">
        <v>121.83333333333333</v>
      </c>
      <c r="J317" s="410">
        <v>24</v>
      </c>
      <c r="K317" s="410">
        <v>2952</v>
      </c>
      <c r="L317" s="410">
        <v>2.0191518467852259</v>
      </c>
      <c r="M317" s="410">
        <v>123</v>
      </c>
      <c r="N317" s="410">
        <v>34</v>
      </c>
      <c r="O317" s="410">
        <v>4454</v>
      </c>
      <c r="P317" s="479">
        <v>3.0465116279069768</v>
      </c>
      <c r="Q317" s="411">
        <v>131</v>
      </c>
    </row>
    <row r="318" spans="1:17" ht="14.4" customHeight="1" x14ac:dyDescent="0.3">
      <c r="A318" s="406" t="s">
        <v>981</v>
      </c>
      <c r="B318" s="407" t="s">
        <v>808</v>
      </c>
      <c r="C318" s="407" t="s">
        <v>809</v>
      </c>
      <c r="D318" s="407" t="s">
        <v>820</v>
      </c>
      <c r="E318" s="407" t="s">
        <v>821</v>
      </c>
      <c r="F318" s="410">
        <v>1</v>
      </c>
      <c r="G318" s="410">
        <v>176</v>
      </c>
      <c r="H318" s="410">
        <v>1</v>
      </c>
      <c r="I318" s="410">
        <v>176</v>
      </c>
      <c r="J318" s="410">
        <v>1</v>
      </c>
      <c r="K318" s="410">
        <v>177</v>
      </c>
      <c r="L318" s="410">
        <v>1.0056818181818181</v>
      </c>
      <c r="M318" s="410">
        <v>177</v>
      </c>
      <c r="N318" s="410">
        <v>1</v>
      </c>
      <c r="O318" s="410">
        <v>189</v>
      </c>
      <c r="P318" s="479">
        <v>1.0738636363636365</v>
      </c>
      <c r="Q318" s="411">
        <v>189</v>
      </c>
    </row>
    <row r="319" spans="1:17" ht="14.4" customHeight="1" x14ac:dyDescent="0.3">
      <c r="A319" s="406" t="s">
        <v>981</v>
      </c>
      <c r="B319" s="407" t="s">
        <v>808</v>
      </c>
      <c r="C319" s="407" t="s">
        <v>809</v>
      </c>
      <c r="D319" s="407" t="s">
        <v>824</v>
      </c>
      <c r="E319" s="407" t="s">
        <v>825</v>
      </c>
      <c r="F319" s="410"/>
      <c r="G319" s="410"/>
      <c r="H319" s="410"/>
      <c r="I319" s="410"/>
      <c r="J319" s="410"/>
      <c r="K319" s="410"/>
      <c r="L319" s="410"/>
      <c r="M319" s="410"/>
      <c r="N319" s="410">
        <v>2</v>
      </c>
      <c r="O319" s="410">
        <v>814</v>
      </c>
      <c r="P319" s="479"/>
      <c r="Q319" s="411">
        <v>407</v>
      </c>
    </row>
    <row r="320" spans="1:17" ht="14.4" customHeight="1" x14ac:dyDescent="0.3">
      <c r="A320" s="406" t="s">
        <v>981</v>
      </c>
      <c r="B320" s="407" t="s">
        <v>808</v>
      </c>
      <c r="C320" s="407" t="s">
        <v>809</v>
      </c>
      <c r="D320" s="407" t="s">
        <v>826</v>
      </c>
      <c r="E320" s="407" t="s">
        <v>827</v>
      </c>
      <c r="F320" s="410"/>
      <c r="G320" s="410"/>
      <c r="H320" s="410"/>
      <c r="I320" s="410"/>
      <c r="J320" s="410">
        <v>4</v>
      </c>
      <c r="K320" s="410">
        <v>688</v>
      </c>
      <c r="L320" s="410"/>
      <c r="M320" s="410">
        <v>172</v>
      </c>
      <c r="N320" s="410"/>
      <c r="O320" s="410"/>
      <c r="P320" s="479"/>
      <c r="Q320" s="411"/>
    </row>
    <row r="321" spans="1:17" ht="14.4" customHeight="1" x14ac:dyDescent="0.3">
      <c r="A321" s="406" t="s">
        <v>981</v>
      </c>
      <c r="B321" s="407" t="s">
        <v>808</v>
      </c>
      <c r="C321" s="407" t="s">
        <v>809</v>
      </c>
      <c r="D321" s="407" t="s">
        <v>828</v>
      </c>
      <c r="E321" s="407" t="s">
        <v>829</v>
      </c>
      <c r="F321" s="410"/>
      <c r="G321" s="410"/>
      <c r="H321" s="410"/>
      <c r="I321" s="410"/>
      <c r="J321" s="410">
        <v>1</v>
      </c>
      <c r="K321" s="410">
        <v>533</v>
      </c>
      <c r="L321" s="410"/>
      <c r="M321" s="410">
        <v>533</v>
      </c>
      <c r="N321" s="410"/>
      <c r="O321" s="410"/>
      <c r="P321" s="479"/>
      <c r="Q321" s="411"/>
    </row>
    <row r="322" spans="1:17" ht="14.4" customHeight="1" x14ac:dyDescent="0.3">
      <c r="A322" s="406" t="s">
        <v>981</v>
      </c>
      <c r="B322" s="407" t="s">
        <v>808</v>
      </c>
      <c r="C322" s="407" t="s">
        <v>809</v>
      </c>
      <c r="D322" s="407" t="s">
        <v>830</v>
      </c>
      <c r="E322" s="407" t="s">
        <v>831</v>
      </c>
      <c r="F322" s="410">
        <v>5</v>
      </c>
      <c r="G322" s="410">
        <v>1592</v>
      </c>
      <c r="H322" s="410">
        <v>1</v>
      </c>
      <c r="I322" s="410">
        <v>318.39999999999998</v>
      </c>
      <c r="J322" s="410">
        <v>3</v>
      </c>
      <c r="K322" s="410">
        <v>966</v>
      </c>
      <c r="L322" s="410">
        <v>0.60678391959798994</v>
      </c>
      <c r="M322" s="410">
        <v>322</v>
      </c>
      <c r="N322" s="410"/>
      <c r="O322" s="410"/>
      <c r="P322" s="479"/>
      <c r="Q322" s="411"/>
    </row>
    <row r="323" spans="1:17" ht="14.4" customHeight="1" x14ac:dyDescent="0.3">
      <c r="A323" s="406" t="s">
        <v>981</v>
      </c>
      <c r="B323" s="407" t="s">
        <v>808</v>
      </c>
      <c r="C323" s="407" t="s">
        <v>809</v>
      </c>
      <c r="D323" s="407" t="s">
        <v>834</v>
      </c>
      <c r="E323" s="407" t="s">
        <v>835</v>
      </c>
      <c r="F323" s="410">
        <v>9</v>
      </c>
      <c r="G323" s="410">
        <v>3044</v>
      </c>
      <c r="H323" s="410">
        <v>1</v>
      </c>
      <c r="I323" s="410">
        <v>338.22222222222223</v>
      </c>
      <c r="J323" s="410">
        <v>23</v>
      </c>
      <c r="K323" s="410">
        <v>7843</v>
      </c>
      <c r="L323" s="410">
        <v>2.5765440210249673</v>
      </c>
      <c r="M323" s="410">
        <v>341</v>
      </c>
      <c r="N323" s="410">
        <v>39</v>
      </c>
      <c r="O323" s="410">
        <v>13611</v>
      </c>
      <c r="P323" s="479">
        <v>4.4714191852825227</v>
      </c>
      <c r="Q323" s="411">
        <v>349</v>
      </c>
    </row>
    <row r="324" spans="1:17" ht="14.4" customHeight="1" x14ac:dyDescent="0.3">
      <c r="A324" s="406" t="s">
        <v>981</v>
      </c>
      <c r="B324" s="407" t="s">
        <v>808</v>
      </c>
      <c r="C324" s="407" t="s">
        <v>809</v>
      </c>
      <c r="D324" s="407" t="s">
        <v>842</v>
      </c>
      <c r="E324" s="407" t="s">
        <v>843</v>
      </c>
      <c r="F324" s="410"/>
      <c r="G324" s="410"/>
      <c r="H324" s="410"/>
      <c r="I324" s="410"/>
      <c r="J324" s="410"/>
      <c r="K324" s="410"/>
      <c r="L324" s="410"/>
      <c r="M324" s="410"/>
      <c r="N324" s="410">
        <v>2</v>
      </c>
      <c r="O324" s="410">
        <v>234</v>
      </c>
      <c r="P324" s="479"/>
      <c r="Q324" s="411">
        <v>117</v>
      </c>
    </row>
    <row r="325" spans="1:17" ht="14.4" customHeight="1" x14ac:dyDescent="0.3">
      <c r="A325" s="406" t="s">
        <v>981</v>
      </c>
      <c r="B325" s="407" t="s">
        <v>808</v>
      </c>
      <c r="C325" s="407" t="s">
        <v>809</v>
      </c>
      <c r="D325" s="407" t="s">
        <v>848</v>
      </c>
      <c r="E325" s="407" t="s">
        <v>849</v>
      </c>
      <c r="F325" s="410"/>
      <c r="G325" s="410"/>
      <c r="H325" s="410"/>
      <c r="I325" s="410"/>
      <c r="J325" s="410"/>
      <c r="K325" s="410"/>
      <c r="L325" s="410"/>
      <c r="M325" s="410"/>
      <c r="N325" s="410">
        <v>2</v>
      </c>
      <c r="O325" s="410">
        <v>76</v>
      </c>
      <c r="P325" s="479"/>
      <c r="Q325" s="411">
        <v>38</v>
      </c>
    </row>
    <row r="326" spans="1:17" ht="14.4" customHeight="1" x14ac:dyDescent="0.3">
      <c r="A326" s="406" t="s">
        <v>981</v>
      </c>
      <c r="B326" s="407" t="s">
        <v>808</v>
      </c>
      <c r="C326" s="407" t="s">
        <v>809</v>
      </c>
      <c r="D326" s="407" t="s">
        <v>858</v>
      </c>
      <c r="E326" s="407" t="s">
        <v>859</v>
      </c>
      <c r="F326" s="410">
        <v>7</v>
      </c>
      <c r="G326" s="410">
        <v>1985</v>
      </c>
      <c r="H326" s="410">
        <v>1</v>
      </c>
      <c r="I326" s="410">
        <v>283.57142857142856</v>
      </c>
      <c r="J326" s="410">
        <v>13</v>
      </c>
      <c r="K326" s="410">
        <v>3705</v>
      </c>
      <c r="L326" s="410">
        <v>1.8664987405541562</v>
      </c>
      <c r="M326" s="410">
        <v>285</v>
      </c>
      <c r="N326" s="410">
        <v>22</v>
      </c>
      <c r="O326" s="410">
        <v>6688</v>
      </c>
      <c r="P326" s="479">
        <v>3.3692695214105792</v>
      </c>
      <c r="Q326" s="411">
        <v>304</v>
      </c>
    </row>
    <row r="327" spans="1:17" ht="14.4" customHeight="1" x14ac:dyDescent="0.3">
      <c r="A327" s="406" t="s">
        <v>981</v>
      </c>
      <c r="B327" s="407" t="s">
        <v>808</v>
      </c>
      <c r="C327" s="407" t="s">
        <v>809</v>
      </c>
      <c r="D327" s="407" t="s">
        <v>860</v>
      </c>
      <c r="E327" s="407" t="s">
        <v>861</v>
      </c>
      <c r="F327" s="410">
        <v>2</v>
      </c>
      <c r="G327" s="410">
        <v>6924</v>
      </c>
      <c r="H327" s="410">
        <v>1</v>
      </c>
      <c r="I327" s="410">
        <v>3462</v>
      </c>
      <c r="J327" s="410">
        <v>1</v>
      </c>
      <c r="K327" s="410">
        <v>3505</v>
      </c>
      <c r="L327" s="410">
        <v>0.50621028307336802</v>
      </c>
      <c r="M327" s="410">
        <v>3505</v>
      </c>
      <c r="N327" s="410">
        <v>3</v>
      </c>
      <c r="O327" s="410">
        <v>11121</v>
      </c>
      <c r="P327" s="479">
        <v>1.606152512998267</v>
      </c>
      <c r="Q327" s="411">
        <v>3707</v>
      </c>
    </row>
    <row r="328" spans="1:17" ht="14.4" customHeight="1" x14ac:dyDescent="0.3">
      <c r="A328" s="406" t="s">
        <v>981</v>
      </c>
      <c r="B328" s="407" t="s">
        <v>808</v>
      </c>
      <c r="C328" s="407" t="s">
        <v>809</v>
      </c>
      <c r="D328" s="407" t="s">
        <v>862</v>
      </c>
      <c r="E328" s="407" t="s">
        <v>863</v>
      </c>
      <c r="F328" s="410">
        <v>5</v>
      </c>
      <c r="G328" s="410">
        <v>2284</v>
      </c>
      <c r="H328" s="410">
        <v>1</v>
      </c>
      <c r="I328" s="410">
        <v>456.8</v>
      </c>
      <c r="J328" s="410">
        <v>5</v>
      </c>
      <c r="K328" s="410">
        <v>2310</v>
      </c>
      <c r="L328" s="410">
        <v>1.0113835376532399</v>
      </c>
      <c r="M328" s="410">
        <v>462</v>
      </c>
      <c r="N328" s="410">
        <v>5</v>
      </c>
      <c r="O328" s="410">
        <v>2470</v>
      </c>
      <c r="P328" s="479">
        <v>1.0814360770577933</v>
      </c>
      <c r="Q328" s="411">
        <v>494</v>
      </c>
    </row>
    <row r="329" spans="1:17" ht="14.4" customHeight="1" x14ac:dyDescent="0.3">
      <c r="A329" s="406" t="s">
        <v>981</v>
      </c>
      <c r="B329" s="407" t="s">
        <v>808</v>
      </c>
      <c r="C329" s="407" t="s">
        <v>809</v>
      </c>
      <c r="D329" s="407" t="s">
        <v>864</v>
      </c>
      <c r="E329" s="407" t="s">
        <v>865</v>
      </c>
      <c r="F329" s="410"/>
      <c r="G329" s="410"/>
      <c r="H329" s="410"/>
      <c r="I329" s="410"/>
      <c r="J329" s="410">
        <v>2</v>
      </c>
      <c r="K329" s="410">
        <v>12422</v>
      </c>
      <c r="L329" s="410"/>
      <c r="M329" s="410">
        <v>6211</v>
      </c>
      <c r="N329" s="410"/>
      <c r="O329" s="410"/>
      <c r="P329" s="479"/>
      <c r="Q329" s="411"/>
    </row>
    <row r="330" spans="1:17" ht="14.4" customHeight="1" x14ac:dyDescent="0.3">
      <c r="A330" s="406" t="s">
        <v>981</v>
      </c>
      <c r="B330" s="407" t="s">
        <v>808</v>
      </c>
      <c r="C330" s="407" t="s">
        <v>809</v>
      </c>
      <c r="D330" s="407" t="s">
        <v>866</v>
      </c>
      <c r="E330" s="407" t="s">
        <v>867</v>
      </c>
      <c r="F330" s="410">
        <v>11</v>
      </c>
      <c r="G330" s="410">
        <v>3870</v>
      </c>
      <c r="H330" s="410">
        <v>1</v>
      </c>
      <c r="I330" s="410">
        <v>351.81818181818181</v>
      </c>
      <c r="J330" s="410">
        <v>19</v>
      </c>
      <c r="K330" s="410">
        <v>6764</v>
      </c>
      <c r="L330" s="410">
        <v>1.7478036175710594</v>
      </c>
      <c r="M330" s="410">
        <v>356</v>
      </c>
      <c r="N330" s="410">
        <v>27</v>
      </c>
      <c r="O330" s="410">
        <v>9990</v>
      </c>
      <c r="P330" s="479">
        <v>2.5813953488372094</v>
      </c>
      <c r="Q330" s="411">
        <v>370</v>
      </c>
    </row>
    <row r="331" spans="1:17" ht="14.4" customHeight="1" x14ac:dyDescent="0.3">
      <c r="A331" s="406" t="s">
        <v>981</v>
      </c>
      <c r="B331" s="407" t="s">
        <v>808</v>
      </c>
      <c r="C331" s="407" t="s">
        <v>809</v>
      </c>
      <c r="D331" s="407" t="s">
        <v>876</v>
      </c>
      <c r="E331" s="407" t="s">
        <v>877</v>
      </c>
      <c r="F331" s="410"/>
      <c r="G331" s="410"/>
      <c r="H331" s="410"/>
      <c r="I331" s="410"/>
      <c r="J331" s="410"/>
      <c r="K331" s="410"/>
      <c r="L331" s="410"/>
      <c r="M331" s="410"/>
      <c r="N331" s="410">
        <v>2</v>
      </c>
      <c r="O331" s="410">
        <v>990</v>
      </c>
      <c r="P331" s="479"/>
      <c r="Q331" s="411">
        <v>495</v>
      </c>
    </row>
    <row r="332" spans="1:17" ht="14.4" customHeight="1" x14ac:dyDescent="0.3">
      <c r="A332" s="406" t="s">
        <v>981</v>
      </c>
      <c r="B332" s="407" t="s">
        <v>808</v>
      </c>
      <c r="C332" s="407" t="s">
        <v>809</v>
      </c>
      <c r="D332" s="407" t="s">
        <v>880</v>
      </c>
      <c r="E332" s="407" t="s">
        <v>881</v>
      </c>
      <c r="F332" s="410"/>
      <c r="G332" s="410"/>
      <c r="H332" s="410"/>
      <c r="I332" s="410"/>
      <c r="J332" s="410">
        <v>1</v>
      </c>
      <c r="K332" s="410">
        <v>437</v>
      </c>
      <c r="L332" s="410"/>
      <c r="M332" s="410">
        <v>437</v>
      </c>
      <c r="N332" s="410"/>
      <c r="O332" s="410"/>
      <c r="P332" s="479"/>
      <c r="Q332" s="411"/>
    </row>
    <row r="333" spans="1:17" ht="14.4" customHeight="1" x14ac:dyDescent="0.3">
      <c r="A333" s="406" t="s">
        <v>981</v>
      </c>
      <c r="B333" s="407" t="s">
        <v>808</v>
      </c>
      <c r="C333" s="407" t="s">
        <v>809</v>
      </c>
      <c r="D333" s="407" t="s">
        <v>882</v>
      </c>
      <c r="E333" s="407" t="s">
        <v>883</v>
      </c>
      <c r="F333" s="410">
        <v>2</v>
      </c>
      <c r="G333" s="410">
        <v>108</v>
      </c>
      <c r="H333" s="410">
        <v>1</v>
      </c>
      <c r="I333" s="410">
        <v>54</v>
      </c>
      <c r="J333" s="410">
        <v>2</v>
      </c>
      <c r="K333" s="410">
        <v>108</v>
      </c>
      <c r="L333" s="410">
        <v>1</v>
      </c>
      <c r="M333" s="410">
        <v>54</v>
      </c>
      <c r="N333" s="410"/>
      <c r="O333" s="410"/>
      <c r="P333" s="479"/>
      <c r="Q333" s="411"/>
    </row>
    <row r="334" spans="1:17" ht="14.4" customHeight="1" x14ac:dyDescent="0.3">
      <c r="A334" s="406" t="s">
        <v>981</v>
      </c>
      <c r="B334" s="407" t="s">
        <v>808</v>
      </c>
      <c r="C334" s="407" t="s">
        <v>809</v>
      </c>
      <c r="D334" s="407" t="s">
        <v>886</v>
      </c>
      <c r="E334" s="407" t="s">
        <v>887</v>
      </c>
      <c r="F334" s="410">
        <v>89</v>
      </c>
      <c r="G334" s="410">
        <v>14862</v>
      </c>
      <c r="H334" s="410">
        <v>1</v>
      </c>
      <c r="I334" s="410">
        <v>166.98876404494382</v>
      </c>
      <c r="J334" s="410">
        <v>139</v>
      </c>
      <c r="K334" s="410">
        <v>23491</v>
      </c>
      <c r="L334" s="410">
        <v>1.5806082626833535</v>
      </c>
      <c r="M334" s="410">
        <v>169</v>
      </c>
      <c r="N334" s="410">
        <v>222</v>
      </c>
      <c r="O334" s="410">
        <v>38850</v>
      </c>
      <c r="P334" s="479">
        <v>2.6140492531287847</v>
      </c>
      <c r="Q334" s="411">
        <v>175</v>
      </c>
    </row>
    <row r="335" spans="1:17" ht="14.4" customHeight="1" x14ac:dyDescent="0.3">
      <c r="A335" s="406" t="s">
        <v>981</v>
      </c>
      <c r="B335" s="407" t="s">
        <v>808</v>
      </c>
      <c r="C335" s="407" t="s">
        <v>809</v>
      </c>
      <c r="D335" s="407" t="s">
        <v>890</v>
      </c>
      <c r="E335" s="407" t="s">
        <v>891</v>
      </c>
      <c r="F335" s="410">
        <v>1</v>
      </c>
      <c r="G335" s="410">
        <v>160</v>
      </c>
      <c r="H335" s="410">
        <v>1</v>
      </c>
      <c r="I335" s="410">
        <v>160</v>
      </c>
      <c r="J335" s="410">
        <v>1</v>
      </c>
      <c r="K335" s="410">
        <v>163</v>
      </c>
      <c r="L335" s="410">
        <v>1.01875</v>
      </c>
      <c r="M335" s="410">
        <v>163</v>
      </c>
      <c r="N335" s="410">
        <v>1</v>
      </c>
      <c r="O335" s="410">
        <v>169</v>
      </c>
      <c r="P335" s="479">
        <v>1.0562499999999999</v>
      </c>
      <c r="Q335" s="411">
        <v>169</v>
      </c>
    </row>
    <row r="336" spans="1:17" ht="14.4" customHeight="1" x14ac:dyDescent="0.3">
      <c r="A336" s="406" t="s">
        <v>981</v>
      </c>
      <c r="B336" s="407" t="s">
        <v>808</v>
      </c>
      <c r="C336" s="407" t="s">
        <v>809</v>
      </c>
      <c r="D336" s="407" t="s">
        <v>904</v>
      </c>
      <c r="E336" s="407" t="s">
        <v>905</v>
      </c>
      <c r="F336" s="410"/>
      <c r="G336" s="410"/>
      <c r="H336" s="410"/>
      <c r="I336" s="410"/>
      <c r="J336" s="410"/>
      <c r="K336" s="410"/>
      <c r="L336" s="410"/>
      <c r="M336" s="410"/>
      <c r="N336" s="410">
        <v>2</v>
      </c>
      <c r="O336" s="410">
        <v>484</v>
      </c>
      <c r="P336" s="479"/>
      <c r="Q336" s="411">
        <v>242</v>
      </c>
    </row>
    <row r="337" spans="1:17" ht="14.4" customHeight="1" x14ac:dyDescent="0.3">
      <c r="A337" s="406" t="s">
        <v>981</v>
      </c>
      <c r="B337" s="407" t="s">
        <v>808</v>
      </c>
      <c r="C337" s="407" t="s">
        <v>809</v>
      </c>
      <c r="D337" s="407" t="s">
        <v>906</v>
      </c>
      <c r="E337" s="407" t="s">
        <v>907</v>
      </c>
      <c r="F337" s="410">
        <v>4</v>
      </c>
      <c r="G337" s="410">
        <v>1636</v>
      </c>
      <c r="H337" s="410">
        <v>1</v>
      </c>
      <c r="I337" s="410">
        <v>409</v>
      </c>
      <c r="J337" s="410">
        <v>4</v>
      </c>
      <c r="K337" s="410">
        <v>1672</v>
      </c>
      <c r="L337" s="410">
        <v>1.0220048899755501</v>
      </c>
      <c r="M337" s="410">
        <v>418</v>
      </c>
      <c r="N337" s="410">
        <v>4</v>
      </c>
      <c r="O337" s="410">
        <v>1692</v>
      </c>
      <c r="P337" s="479">
        <v>1.0342298288508558</v>
      </c>
      <c r="Q337" s="411">
        <v>423</v>
      </c>
    </row>
    <row r="338" spans="1:17" ht="14.4" customHeight="1" x14ac:dyDescent="0.3">
      <c r="A338" s="406" t="s">
        <v>981</v>
      </c>
      <c r="B338" s="407" t="s">
        <v>808</v>
      </c>
      <c r="C338" s="407" t="s">
        <v>809</v>
      </c>
      <c r="D338" s="407" t="s">
        <v>908</v>
      </c>
      <c r="E338" s="407" t="s">
        <v>909</v>
      </c>
      <c r="F338" s="410">
        <v>1</v>
      </c>
      <c r="G338" s="410">
        <v>806</v>
      </c>
      <c r="H338" s="410">
        <v>1</v>
      </c>
      <c r="I338" s="410">
        <v>806</v>
      </c>
      <c r="J338" s="410">
        <v>2</v>
      </c>
      <c r="K338" s="410">
        <v>1624</v>
      </c>
      <c r="L338" s="410">
        <v>2.0148883374689825</v>
      </c>
      <c r="M338" s="410">
        <v>812</v>
      </c>
      <c r="N338" s="410">
        <v>1</v>
      </c>
      <c r="O338" s="410">
        <v>847</v>
      </c>
      <c r="P338" s="479">
        <v>1.0508684863523574</v>
      </c>
      <c r="Q338" s="411">
        <v>847</v>
      </c>
    </row>
    <row r="339" spans="1:17" ht="14.4" customHeight="1" x14ac:dyDescent="0.3">
      <c r="A339" s="406" t="s">
        <v>981</v>
      </c>
      <c r="B339" s="407" t="s">
        <v>808</v>
      </c>
      <c r="C339" s="407" t="s">
        <v>809</v>
      </c>
      <c r="D339" s="407" t="s">
        <v>917</v>
      </c>
      <c r="E339" s="407" t="s">
        <v>918</v>
      </c>
      <c r="F339" s="410">
        <v>1</v>
      </c>
      <c r="G339" s="410">
        <v>1042</v>
      </c>
      <c r="H339" s="410">
        <v>1</v>
      </c>
      <c r="I339" s="410">
        <v>1042</v>
      </c>
      <c r="J339" s="410">
        <v>2</v>
      </c>
      <c r="K339" s="410">
        <v>2100</v>
      </c>
      <c r="L339" s="410">
        <v>2.0153550863723608</v>
      </c>
      <c r="M339" s="410">
        <v>1050</v>
      </c>
      <c r="N339" s="410"/>
      <c r="O339" s="410"/>
      <c r="P339" s="479"/>
      <c r="Q339" s="411"/>
    </row>
    <row r="340" spans="1:17" ht="14.4" customHeight="1" x14ac:dyDescent="0.3">
      <c r="A340" s="406" t="s">
        <v>982</v>
      </c>
      <c r="B340" s="407" t="s">
        <v>808</v>
      </c>
      <c r="C340" s="407" t="s">
        <v>809</v>
      </c>
      <c r="D340" s="407" t="s">
        <v>810</v>
      </c>
      <c r="E340" s="407" t="s">
        <v>811</v>
      </c>
      <c r="F340" s="410"/>
      <c r="G340" s="410"/>
      <c r="H340" s="410"/>
      <c r="I340" s="410"/>
      <c r="J340" s="410"/>
      <c r="K340" s="410"/>
      <c r="L340" s="410"/>
      <c r="M340" s="410"/>
      <c r="N340" s="410">
        <v>1</v>
      </c>
      <c r="O340" s="410">
        <v>2226</v>
      </c>
      <c r="P340" s="479"/>
      <c r="Q340" s="411">
        <v>2226</v>
      </c>
    </row>
    <row r="341" spans="1:17" ht="14.4" customHeight="1" x14ac:dyDescent="0.3">
      <c r="A341" s="406" t="s">
        <v>982</v>
      </c>
      <c r="B341" s="407" t="s">
        <v>808</v>
      </c>
      <c r="C341" s="407" t="s">
        <v>809</v>
      </c>
      <c r="D341" s="407" t="s">
        <v>816</v>
      </c>
      <c r="E341" s="407" t="s">
        <v>817</v>
      </c>
      <c r="F341" s="410">
        <v>394</v>
      </c>
      <c r="G341" s="410">
        <v>21072</v>
      </c>
      <c r="H341" s="410">
        <v>1</v>
      </c>
      <c r="I341" s="410">
        <v>53.482233502538072</v>
      </c>
      <c r="J341" s="410">
        <v>278</v>
      </c>
      <c r="K341" s="410">
        <v>15012</v>
      </c>
      <c r="L341" s="410">
        <v>0.7124145785876993</v>
      </c>
      <c r="M341" s="410">
        <v>54</v>
      </c>
      <c r="N341" s="410">
        <v>322</v>
      </c>
      <c r="O341" s="410">
        <v>18676</v>
      </c>
      <c r="P341" s="479">
        <v>0.88629460895975698</v>
      </c>
      <c r="Q341" s="411">
        <v>58</v>
      </c>
    </row>
    <row r="342" spans="1:17" ht="14.4" customHeight="1" x14ac:dyDescent="0.3">
      <c r="A342" s="406" t="s">
        <v>982</v>
      </c>
      <c r="B342" s="407" t="s">
        <v>808</v>
      </c>
      <c r="C342" s="407" t="s">
        <v>809</v>
      </c>
      <c r="D342" s="407" t="s">
        <v>818</v>
      </c>
      <c r="E342" s="407" t="s">
        <v>819</v>
      </c>
      <c r="F342" s="410">
        <v>311</v>
      </c>
      <c r="G342" s="410">
        <v>37821</v>
      </c>
      <c r="H342" s="410">
        <v>1</v>
      </c>
      <c r="I342" s="410">
        <v>121.61093247588424</v>
      </c>
      <c r="J342" s="410">
        <v>260</v>
      </c>
      <c r="K342" s="410">
        <v>31980</v>
      </c>
      <c r="L342" s="410">
        <v>0.84556198937098437</v>
      </c>
      <c r="M342" s="410">
        <v>123</v>
      </c>
      <c r="N342" s="410">
        <v>280</v>
      </c>
      <c r="O342" s="410">
        <v>36680</v>
      </c>
      <c r="P342" s="479">
        <v>0.96983157505089768</v>
      </c>
      <c r="Q342" s="411">
        <v>131</v>
      </c>
    </row>
    <row r="343" spans="1:17" ht="14.4" customHeight="1" x14ac:dyDescent="0.3">
      <c r="A343" s="406" t="s">
        <v>982</v>
      </c>
      <c r="B343" s="407" t="s">
        <v>808</v>
      </c>
      <c r="C343" s="407" t="s">
        <v>809</v>
      </c>
      <c r="D343" s="407" t="s">
        <v>820</v>
      </c>
      <c r="E343" s="407" t="s">
        <v>821</v>
      </c>
      <c r="F343" s="410"/>
      <c r="G343" s="410"/>
      <c r="H343" s="410"/>
      <c r="I343" s="410"/>
      <c r="J343" s="410">
        <v>1</v>
      </c>
      <c r="K343" s="410">
        <v>177</v>
      </c>
      <c r="L343" s="410"/>
      <c r="M343" s="410">
        <v>177</v>
      </c>
      <c r="N343" s="410">
        <v>4</v>
      </c>
      <c r="O343" s="410">
        <v>756</v>
      </c>
      <c r="P343" s="479"/>
      <c r="Q343" s="411">
        <v>189</v>
      </c>
    </row>
    <row r="344" spans="1:17" ht="14.4" customHeight="1" x14ac:dyDescent="0.3">
      <c r="A344" s="406" t="s">
        <v>982</v>
      </c>
      <c r="B344" s="407" t="s">
        <v>808</v>
      </c>
      <c r="C344" s="407" t="s">
        <v>809</v>
      </c>
      <c r="D344" s="407" t="s">
        <v>824</v>
      </c>
      <c r="E344" s="407" t="s">
        <v>825</v>
      </c>
      <c r="F344" s="410">
        <v>14</v>
      </c>
      <c r="G344" s="410">
        <v>5332</v>
      </c>
      <c r="H344" s="410">
        <v>1</v>
      </c>
      <c r="I344" s="410">
        <v>380.85714285714283</v>
      </c>
      <c r="J344" s="410">
        <v>10</v>
      </c>
      <c r="K344" s="410">
        <v>3840</v>
      </c>
      <c r="L344" s="410">
        <v>0.72018004501125277</v>
      </c>
      <c r="M344" s="410">
        <v>384</v>
      </c>
      <c r="N344" s="410">
        <v>24</v>
      </c>
      <c r="O344" s="410">
        <v>9768</v>
      </c>
      <c r="P344" s="479">
        <v>1.8319579894973743</v>
      </c>
      <c r="Q344" s="411">
        <v>407</v>
      </c>
    </row>
    <row r="345" spans="1:17" ht="14.4" customHeight="1" x14ac:dyDescent="0.3">
      <c r="A345" s="406" t="s">
        <v>982</v>
      </c>
      <c r="B345" s="407" t="s">
        <v>808</v>
      </c>
      <c r="C345" s="407" t="s">
        <v>809</v>
      </c>
      <c r="D345" s="407" t="s">
        <v>826</v>
      </c>
      <c r="E345" s="407" t="s">
        <v>827</v>
      </c>
      <c r="F345" s="410">
        <v>107</v>
      </c>
      <c r="G345" s="410">
        <v>18111</v>
      </c>
      <c r="H345" s="410">
        <v>1</v>
      </c>
      <c r="I345" s="410">
        <v>169.26168224299064</v>
      </c>
      <c r="J345" s="410">
        <v>65</v>
      </c>
      <c r="K345" s="410">
        <v>11180</v>
      </c>
      <c r="L345" s="410">
        <v>0.61730440064049474</v>
      </c>
      <c r="M345" s="410">
        <v>172</v>
      </c>
      <c r="N345" s="410">
        <v>88</v>
      </c>
      <c r="O345" s="410">
        <v>15752</v>
      </c>
      <c r="P345" s="479">
        <v>0.86974766716360219</v>
      </c>
      <c r="Q345" s="411">
        <v>179</v>
      </c>
    </row>
    <row r="346" spans="1:17" ht="14.4" customHeight="1" x14ac:dyDescent="0.3">
      <c r="A346" s="406" t="s">
        <v>982</v>
      </c>
      <c r="B346" s="407" t="s">
        <v>808</v>
      </c>
      <c r="C346" s="407" t="s">
        <v>809</v>
      </c>
      <c r="D346" s="407" t="s">
        <v>828</v>
      </c>
      <c r="E346" s="407" t="s">
        <v>829</v>
      </c>
      <c r="F346" s="410">
        <v>9</v>
      </c>
      <c r="G346" s="410">
        <v>4761</v>
      </c>
      <c r="H346" s="410">
        <v>1</v>
      </c>
      <c r="I346" s="410">
        <v>529</v>
      </c>
      <c r="J346" s="410">
        <v>4</v>
      </c>
      <c r="K346" s="410">
        <v>2132</v>
      </c>
      <c r="L346" s="410">
        <v>0.44780508296576349</v>
      </c>
      <c r="M346" s="410">
        <v>533</v>
      </c>
      <c r="N346" s="410">
        <v>5</v>
      </c>
      <c r="O346" s="410">
        <v>2845</v>
      </c>
      <c r="P346" s="479">
        <v>0.59756353707204368</v>
      </c>
      <c r="Q346" s="411">
        <v>569</v>
      </c>
    </row>
    <row r="347" spans="1:17" ht="14.4" customHeight="1" x14ac:dyDescent="0.3">
      <c r="A347" s="406" t="s">
        <v>982</v>
      </c>
      <c r="B347" s="407" t="s">
        <v>808</v>
      </c>
      <c r="C347" s="407" t="s">
        <v>809</v>
      </c>
      <c r="D347" s="407" t="s">
        <v>830</v>
      </c>
      <c r="E347" s="407" t="s">
        <v>831</v>
      </c>
      <c r="F347" s="410">
        <v>101</v>
      </c>
      <c r="G347" s="410">
        <v>32128</v>
      </c>
      <c r="H347" s="410">
        <v>1</v>
      </c>
      <c r="I347" s="410">
        <v>318.0990099009901</v>
      </c>
      <c r="J347" s="410">
        <v>82</v>
      </c>
      <c r="K347" s="410">
        <v>26404</v>
      </c>
      <c r="L347" s="410">
        <v>0.82183764940239046</v>
      </c>
      <c r="M347" s="410">
        <v>322</v>
      </c>
      <c r="N347" s="410">
        <v>87</v>
      </c>
      <c r="O347" s="410">
        <v>29145</v>
      </c>
      <c r="P347" s="479">
        <v>0.90715263944223112</v>
      </c>
      <c r="Q347" s="411">
        <v>335</v>
      </c>
    </row>
    <row r="348" spans="1:17" ht="14.4" customHeight="1" x14ac:dyDescent="0.3">
      <c r="A348" s="406" t="s">
        <v>982</v>
      </c>
      <c r="B348" s="407" t="s">
        <v>808</v>
      </c>
      <c r="C348" s="407" t="s">
        <v>809</v>
      </c>
      <c r="D348" s="407" t="s">
        <v>832</v>
      </c>
      <c r="E348" s="407" t="s">
        <v>833</v>
      </c>
      <c r="F348" s="410">
        <v>20</v>
      </c>
      <c r="G348" s="410">
        <v>8736</v>
      </c>
      <c r="H348" s="410">
        <v>1</v>
      </c>
      <c r="I348" s="410">
        <v>436.8</v>
      </c>
      <c r="J348" s="410">
        <v>4</v>
      </c>
      <c r="K348" s="410">
        <v>1756</v>
      </c>
      <c r="L348" s="410">
        <v>0.20100732600732601</v>
      </c>
      <c r="M348" s="410">
        <v>439</v>
      </c>
      <c r="N348" s="410">
        <v>19</v>
      </c>
      <c r="O348" s="410">
        <v>8702</v>
      </c>
      <c r="P348" s="479">
        <v>0.99610805860805862</v>
      </c>
      <c r="Q348" s="411">
        <v>458</v>
      </c>
    </row>
    <row r="349" spans="1:17" ht="14.4" customHeight="1" x14ac:dyDescent="0.3">
      <c r="A349" s="406" t="s">
        <v>982</v>
      </c>
      <c r="B349" s="407" t="s">
        <v>808</v>
      </c>
      <c r="C349" s="407" t="s">
        <v>809</v>
      </c>
      <c r="D349" s="407" t="s">
        <v>834</v>
      </c>
      <c r="E349" s="407" t="s">
        <v>835</v>
      </c>
      <c r="F349" s="410">
        <v>388</v>
      </c>
      <c r="G349" s="410">
        <v>131524</v>
      </c>
      <c r="H349" s="410">
        <v>1</v>
      </c>
      <c r="I349" s="410">
        <v>338.97938144329896</v>
      </c>
      <c r="J349" s="410">
        <v>234</v>
      </c>
      <c r="K349" s="410">
        <v>79794</v>
      </c>
      <c r="L349" s="410">
        <v>0.60668775280557163</v>
      </c>
      <c r="M349" s="410">
        <v>341</v>
      </c>
      <c r="N349" s="410">
        <v>397</v>
      </c>
      <c r="O349" s="410">
        <v>138553</v>
      </c>
      <c r="P349" s="479">
        <v>1.0534427176789027</v>
      </c>
      <c r="Q349" s="411">
        <v>349</v>
      </c>
    </row>
    <row r="350" spans="1:17" ht="14.4" customHeight="1" x14ac:dyDescent="0.3">
      <c r="A350" s="406" t="s">
        <v>982</v>
      </c>
      <c r="B350" s="407" t="s">
        <v>808</v>
      </c>
      <c r="C350" s="407" t="s">
        <v>809</v>
      </c>
      <c r="D350" s="407" t="s">
        <v>836</v>
      </c>
      <c r="E350" s="407" t="s">
        <v>837</v>
      </c>
      <c r="F350" s="410">
        <v>8</v>
      </c>
      <c r="G350" s="410">
        <v>12742</v>
      </c>
      <c r="H350" s="410">
        <v>1</v>
      </c>
      <c r="I350" s="410">
        <v>1592.75</v>
      </c>
      <c r="J350" s="410">
        <v>4</v>
      </c>
      <c r="K350" s="410">
        <v>6392</v>
      </c>
      <c r="L350" s="410">
        <v>0.50164809292104851</v>
      </c>
      <c r="M350" s="410">
        <v>1598</v>
      </c>
      <c r="N350" s="410">
        <v>4</v>
      </c>
      <c r="O350" s="410">
        <v>6612</v>
      </c>
      <c r="P350" s="479">
        <v>0.51891382828441379</v>
      </c>
      <c r="Q350" s="411">
        <v>1653</v>
      </c>
    </row>
    <row r="351" spans="1:17" ht="14.4" customHeight="1" x14ac:dyDescent="0.3">
      <c r="A351" s="406" t="s">
        <v>982</v>
      </c>
      <c r="B351" s="407" t="s">
        <v>808</v>
      </c>
      <c r="C351" s="407" t="s">
        <v>809</v>
      </c>
      <c r="D351" s="407" t="s">
        <v>840</v>
      </c>
      <c r="E351" s="407" t="s">
        <v>841</v>
      </c>
      <c r="F351" s="410">
        <v>4</v>
      </c>
      <c r="G351" s="410">
        <v>23593</v>
      </c>
      <c r="H351" s="410">
        <v>1</v>
      </c>
      <c r="I351" s="410">
        <v>5898.25</v>
      </c>
      <c r="J351" s="410">
        <v>1</v>
      </c>
      <c r="K351" s="410">
        <v>5933</v>
      </c>
      <c r="L351" s="410">
        <v>0.25147289450260668</v>
      </c>
      <c r="M351" s="410">
        <v>5933</v>
      </c>
      <c r="N351" s="410">
        <v>4</v>
      </c>
      <c r="O351" s="410">
        <v>24904</v>
      </c>
      <c r="P351" s="479">
        <v>1.0555673292925867</v>
      </c>
      <c r="Q351" s="411">
        <v>6226</v>
      </c>
    </row>
    <row r="352" spans="1:17" ht="14.4" customHeight="1" x14ac:dyDescent="0.3">
      <c r="A352" s="406" t="s">
        <v>982</v>
      </c>
      <c r="B352" s="407" t="s">
        <v>808</v>
      </c>
      <c r="C352" s="407" t="s">
        <v>809</v>
      </c>
      <c r="D352" s="407" t="s">
        <v>842</v>
      </c>
      <c r="E352" s="407" t="s">
        <v>843</v>
      </c>
      <c r="F352" s="410">
        <v>4</v>
      </c>
      <c r="G352" s="410">
        <v>435</v>
      </c>
      <c r="H352" s="410">
        <v>1</v>
      </c>
      <c r="I352" s="410">
        <v>108.75</v>
      </c>
      <c r="J352" s="410"/>
      <c r="K352" s="410"/>
      <c r="L352" s="410"/>
      <c r="M352" s="410"/>
      <c r="N352" s="410">
        <v>7</v>
      </c>
      <c r="O352" s="410">
        <v>819</v>
      </c>
      <c r="P352" s="479">
        <v>1.8827586206896552</v>
      </c>
      <c r="Q352" s="411">
        <v>117</v>
      </c>
    </row>
    <row r="353" spans="1:17" ht="14.4" customHeight="1" x14ac:dyDescent="0.3">
      <c r="A353" s="406" t="s">
        <v>982</v>
      </c>
      <c r="B353" s="407" t="s">
        <v>808</v>
      </c>
      <c r="C353" s="407" t="s">
        <v>809</v>
      </c>
      <c r="D353" s="407" t="s">
        <v>844</v>
      </c>
      <c r="E353" s="407" t="s">
        <v>845</v>
      </c>
      <c r="F353" s="410"/>
      <c r="G353" s="410"/>
      <c r="H353" s="410"/>
      <c r="I353" s="410"/>
      <c r="J353" s="410"/>
      <c r="K353" s="410"/>
      <c r="L353" s="410"/>
      <c r="M353" s="410"/>
      <c r="N353" s="410">
        <v>2</v>
      </c>
      <c r="O353" s="410">
        <v>98</v>
      </c>
      <c r="P353" s="479"/>
      <c r="Q353" s="411">
        <v>49</v>
      </c>
    </row>
    <row r="354" spans="1:17" ht="14.4" customHeight="1" x14ac:dyDescent="0.3">
      <c r="A354" s="406" t="s">
        <v>982</v>
      </c>
      <c r="B354" s="407" t="s">
        <v>808</v>
      </c>
      <c r="C354" s="407" t="s">
        <v>809</v>
      </c>
      <c r="D354" s="407" t="s">
        <v>846</v>
      </c>
      <c r="E354" s="407" t="s">
        <v>847</v>
      </c>
      <c r="F354" s="410"/>
      <c r="G354" s="410"/>
      <c r="H354" s="410"/>
      <c r="I354" s="410"/>
      <c r="J354" s="410">
        <v>3</v>
      </c>
      <c r="K354" s="410">
        <v>1128</v>
      </c>
      <c r="L354" s="410"/>
      <c r="M354" s="410">
        <v>376</v>
      </c>
      <c r="N354" s="410">
        <v>4</v>
      </c>
      <c r="O354" s="410">
        <v>1548</v>
      </c>
      <c r="P354" s="479"/>
      <c r="Q354" s="411">
        <v>387</v>
      </c>
    </row>
    <row r="355" spans="1:17" ht="14.4" customHeight="1" x14ac:dyDescent="0.3">
      <c r="A355" s="406" t="s">
        <v>982</v>
      </c>
      <c r="B355" s="407" t="s">
        <v>808</v>
      </c>
      <c r="C355" s="407" t="s">
        <v>809</v>
      </c>
      <c r="D355" s="407" t="s">
        <v>848</v>
      </c>
      <c r="E355" s="407" t="s">
        <v>849</v>
      </c>
      <c r="F355" s="410">
        <v>3</v>
      </c>
      <c r="G355" s="410">
        <v>111</v>
      </c>
      <c r="H355" s="410">
        <v>1</v>
      </c>
      <c r="I355" s="410">
        <v>37</v>
      </c>
      <c r="J355" s="410">
        <v>1</v>
      </c>
      <c r="K355" s="410">
        <v>37</v>
      </c>
      <c r="L355" s="410">
        <v>0.33333333333333331</v>
      </c>
      <c r="M355" s="410">
        <v>37</v>
      </c>
      <c r="N355" s="410">
        <v>3</v>
      </c>
      <c r="O355" s="410">
        <v>114</v>
      </c>
      <c r="P355" s="479">
        <v>1.027027027027027</v>
      </c>
      <c r="Q355" s="411">
        <v>38</v>
      </c>
    </row>
    <row r="356" spans="1:17" ht="14.4" customHeight="1" x14ac:dyDescent="0.3">
      <c r="A356" s="406" t="s">
        <v>982</v>
      </c>
      <c r="B356" s="407" t="s">
        <v>808</v>
      </c>
      <c r="C356" s="407" t="s">
        <v>809</v>
      </c>
      <c r="D356" s="407" t="s">
        <v>854</v>
      </c>
      <c r="E356" s="407" t="s">
        <v>855</v>
      </c>
      <c r="F356" s="410">
        <v>2</v>
      </c>
      <c r="G356" s="410">
        <v>1336</v>
      </c>
      <c r="H356" s="410">
        <v>1</v>
      </c>
      <c r="I356" s="410">
        <v>668</v>
      </c>
      <c r="J356" s="410">
        <v>4</v>
      </c>
      <c r="K356" s="410">
        <v>2704</v>
      </c>
      <c r="L356" s="410">
        <v>2.0239520958083834</v>
      </c>
      <c r="M356" s="410">
        <v>676</v>
      </c>
      <c r="N356" s="410">
        <v>4</v>
      </c>
      <c r="O356" s="410">
        <v>2816</v>
      </c>
      <c r="P356" s="479">
        <v>2.1077844311377247</v>
      </c>
      <c r="Q356" s="411">
        <v>704</v>
      </c>
    </row>
    <row r="357" spans="1:17" ht="14.4" customHeight="1" x14ac:dyDescent="0.3">
      <c r="A357" s="406" t="s">
        <v>982</v>
      </c>
      <c r="B357" s="407" t="s">
        <v>808</v>
      </c>
      <c r="C357" s="407" t="s">
        <v>809</v>
      </c>
      <c r="D357" s="407" t="s">
        <v>856</v>
      </c>
      <c r="E357" s="407" t="s">
        <v>857</v>
      </c>
      <c r="F357" s="410">
        <v>1</v>
      </c>
      <c r="G357" s="410">
        <v>136</v>
      </c>
      <c r="H357" s="410">
        <v>1</v>
      </c>
      <c r="I357" s="410">
        <v>136</v>
      </c>
      <c r="J357" s="410"/>
      <c r="K357" s="410"/>
      <c r="L357" s="410"/>
      <c r="M357" s="410"/>
      <c r="N357" s="410">
        <v>1</v>
      </c>
      <c r="O357" s="410">
        <v>147</v>
      </c>
      <c r="P357" s="479">
        <v>1.0808823529411764</v>
      </c>
      <c r="Q357" s="411">
        <v>147</v>
      </c>
    </row>
    <row r="358" spans="1:17" ht="14.4" customHeight="1" x14ac:dyDescent="0.3">
      <c r="A358" s="406" t="s">
        <v>982</v>
      </c>
      <c r="B358" s="407" t="s">
        <v>808</v>
      </c>
      <c r="C358" s="407" t="s">
        <v>809</v>
      </c>
      <c r="D358" s="407" t="s">
        <v>858</v>
      </c>
      <c r="E358" s="407" t="s">
        <v>859</v>
      </c>
      <c r="F358" s="410">
        <v>252</v>
      </c>
      <c r="G358" s="410">
        <v>71223</v>
      </c>
      <c r="H358" s="410">
        <v>1</v>
      </c>
      <c r="I358" s="410">
        <v>282.63095238095241</v>
      </c>
      <c r="J358" s="410">
        <v>224</v>
      </c>
      <c r="K358" s="410">
        <v>63840</v>
      </c>
      <c r="L358" s="410">
        <v>0.89633966555747446</v>
      </c>
      <c r="M358" s="410">
        <v>285</v>
      </c>
      <c r="N358" s="410">
        <v>234</v>
      </c>
      <c r="O358" s="410">
        <v>71136</v>
      </c>
      <c r="P358" s="479">
        <v>0.99877848447832862</v>
      </c>
      <c r="Q358" s="411">
        <v>304</v>
      </c>
    </row>
    <row r="359" spans="1:17" ht="14.4" customHeight="1" x14ac:dyDescent="0.3">
      <c r="A359" s="406" t="s">
        <v>982</v>
      </c>
      <c r="B359" s="407" t="s">
        <v>808</v>
      </c>
      <c r="C359" s="407" t="s">
        <v>809</v>
      </c>
      <c r="D359" s="407" t="s">
        <v>860</v>
      </c>
      <c r="E359" s="407" t="s">
        <v>861</v>
      </c>
      <c r="F359" s="410">
        <v>1</v>
      </c>
      <c r="G359" s="410">
        <v>3439</v>
      </c>
      <c r="H359" s="410">
        <v>1</v>
      </c>
      <c r="I359" s="410">
        <v>3439</v>
      </c>
      <c r="J359" s="410">
        <v>1</v>
      </c>
      <c r="K359" s="410">
        <v>3505</v>
      </c>
      <c r="L359" s="410">
        <v>1.0191916254725211</v>
      </c>
      <c r="M359" s="410">
        <v>3505</v>
      </c>
      <c r="N359" s="410">
        <v>1</v>
      </c>
      <c r="O359" s="410">
        <v>3707</v>
      </c>
      <c r="P359" s="479">
        <v>1.0779296307066009</v>
      </c>
      <c r="Q359" s="411">
        <v>3707</v>
      </c>
    </row>
    <row r="360" spans="1:17" ht="14.4" customHeight="1" x14ac:dyDescent="0.3">
      <c r="A360" s="406" t="s">
        <v>982</v>
      </c>
      <c r="B360" s="407" t="s">
        <v>808</v>
      </c>
      <c r="C360" s="407" t="s">
        <v>809</v>
      </c>
      <c r="D360" s="407" t="s">
        <v>862</v>
      </c>
      <c r="E360" s="407" t="s">
        <v>863</v>
      </c>
      <c r="F360" s="410">
        <v>187</v>
      </c>
      <c r="G360" s="410">
        <v>85748</v>
      </c>
      <c r="H360" s="410">
        <v>1</v>
      </c>
      <c r="I360" s="410">
        <v>458.54545454545456</v>
      </c>
      <c r="J360" s="410">
        <v>172</v>
      </c>
      <c r="K360" s="410">
        <v>79464</v>
      </c>
      <c r="L360" s="410">
        <v>0.92671549190651681</v>
      </c>
      <c r="M360" s="410">
        <v>462</v>
      </c>
      <c r="N360" s="410">
        <v>178</v>
      </c>
      <c r="O360" s="410">
        <v>87932</v>
      </c>
      <c r="P360" s="479">
        <v>1.0254699818071558</v>
      </c>
      <c r="Q360" s="411">
        <v>494</v>
      </c>
    </row>
    <row r="361" spans="1:17" ht="14.4" customHeight="1" x14ac:dyDescent="0.3">
      <c r="A361" s="406" t="s">
        <v>982</v>
      </c>
      <c r="B361" s="407" t="s">
        <v>808</v>
      </c>
      <c r="C361" s="407" t="s">
        <v>809</v>
      </c>
      <c r="D361" s="407" t="s">
        <v>864</v>
      </c>
      <c r="E361" s="407" t="s">
        <v>865</v>
      </c>
      <c r="F361" s="410">
        <v>2</v>
      </c>
      <c r="G361" s="410">
        <v>12350</v>
      </c>
      <c r="H361" s="410">
        <v>1</v>
      </c>
      <c r="I361" s="410">
        <v>6175</v>
      </c>
      <c r="J361" s="410">
        <v>1</v>
      </c>
      <c r="K361" s="410">
        <v>6211</v>
      </c>
      <c r="L361" s="410">
        <v>0.50291497975708499</v>
      </c>
      <c r="M361" s="410">
        <v>6211</v>
      </c>
      <c r="N361" s="410">
        <v>1</v>
      </c>
      <c r="O361" s="410">
        <v>6571</v>
      </c>
      <c r="P361" s="479">
        <v>0.53206477732793522</v>
      </c>
      <c r="Q361" s="411">
        <v>6571</v>
      </c>
    </row>
    <row r="362" spans="1:17" ht="14.4" customHeight="1" x14ac:dyDescent="0.3">
      <c r="A362" s="406" t="s">
        <v>982</v>
      </c>
      <c r="B362" s="407" t="s">
        <v>808</v>
      </c>
      <c r="C362" s="407" t="s">
        <v>809</v>
      </c>
      <c r="D362" s="407" t="s">
        <v>866</v>
      </c>
      <c r="E362" s="407" t="s">
        <v>867</v>
      </c>
      <c r="F362" s="410">
        <v>390</v>
      </c>
      <c r="G362" s="410">
        <v>137118</v>
      </c>
      <c r="H362" s="410">
        <v>1</v>
      </c>
      <c r="I362" s="410">
        <v>351.5846153846154</v>
      </c>
      <c r="J362" s="410">
        <v>328</v>
      </c>
      <c r="K362" s="410">
        <v>116768</v>
      </c>
      <c r="L362" s="410">
        <v>0.85158768360098602</v>
      </c>
      <c r="M362" s="410">
        <v>356</v>
      </c>
      <c r="N362" s="410">
        <v>350</v>
      </c>
      <c r="O362" s="410">
        <v>129500</v>
      </c>
      <c r="P362" s="479">
        <v>0.94444201344827083</v>
      </c>
      <c r="Q362" s="411">
        <v>370</v>
      </c>
    </row>
    <row r="363" spans="1:17" ht="14.4" customHeight="1" x14ac:dyDescent="0.3">
      <c r="A363" s="406" t="s">
        <v>982</v>
      </c>
      <c r="B363" s="407" t="s">
        <v>808</v>
      </c>
      <c r="C363" s="407" t="s">
        <v>809</v>
      </c>
      <c r="D363" s="407" t="s">
        <v>868</v>
      </c>
      <c r="E363" s="407" t="s">
        <v>869</v>
      </c>
      <c r="F363" s="410">
        <v>1</v>
      </c>
      <c r="G363" s="410">
        <v>2907</v>
      </c>
      <c r="H363" s="410">
        <v>1</v>
      </c>
      <c r="I363" s="410">
        <v>2907</v>
      </c>
      <c r="J363" s="410">
        <v>1</v>
      </c>
      <c r="K363" s="410">
        <v>2917</v>
      </c>
      <c r="L363" s="410">
        <v>1.0034399724802201</v>
      </c>
      <c r="M363" s="410">
        <v>2917</v>
      </c>
      <c r="N363" s="410"/>
      <c r="O363" s="410"/>
      <c r="P363" s="479"/>
      <c r="Q363" s="411"/>
    </row>
    <row r="364" spans="1:17" ht="14.4" customHeight="1" x14ac:dyDescent="0.3">
      <c r="A364" s="406" t="s">
        <v>982</v>
      </c>
      <c r="B364" s="407" t="s">
        <v>808</v>
      </c>
      <c r="C364" s="407" t="s">
        <v>809</v>
      </c>
      <c r="D364" s="407" t="s">
        <v>872</v>
      </c>
      <c r="E364" s="407" t="s">
        <v>873</v>
      </c>
      <c r="F364" s="410">
        <v>57</v>
      </c>
      <c r="G364" s="410">
        <v>5903</v>
      </c>
      <c r="H364" s="410">
        <v>1</v>
      </c>
      <c r="I364" s="410">
        <v>103.56140350877193</v>
      </c>
      <c r="J364" s="410">
        <v>44</v>
      </c>
      <c r="K364" s="410">
        <v>4620</v>
      </c>
      <c r="L364" s="410">
        <v>0.78265288836184987</v>
      </c>
      <c r="M364" s="410">
        <v>105</v>
      </c>
      <c r="N364" s="410">
        <v>41</v>
      </c>
      <c r="O364" s="410">
        <v>4551</v>
      </c>
      <c r="P364" s="479">
        <v>0.7709639166525496</v>
      </c>
      <c r="Q364" s="411">
        <v>111</v>
      </c>
    </row>
    <row r="365" spans="1:17" ht="14.4" customHeight="1" x14ac:dyDescent="0.3">
      <c r="A365" s="406" t="s">
        <v>982</v>
      </c>
      <c r="B365" s="407" t="s">
        <v>808</v>
      </c>
      <c r="C365" s="407" t="s">
        <v>809</v>
      </c>
      <c r="D365" s="407" t="s">
        <v>874</v>
      </c>
      <c r="E365" s="407" t="s">
        <v>875</v>
      </c>
      <c r="F365" s="410">
        <v>23</v>
      </c>
      <c r="G365" s="410">
        <v>2666</v>
      </c>
      <c r="H365" s="410">
        <v>1</v>
      </c>
      <c r="I365" s="410">
        <v>115.91304347826087</v>
      </c>
      <c r="J365" s="410">
        <v>9</v>
      </c>
      <c r="K365" s="410">
        <v>1053</v>
      </c>
      <c r="L365" s="410">
        <v>0.39497374343585895</v>
      </c>
      <c r="M365" s="410">
        <v>117</v>
      </c>
      <c r="N365" s="410">
        <v>25</v>
      </c>
      <c r="O365" s="410">
        <v>3125</v>
      </c>
      <c r="P365" s="479">
        <v>1.1721680420105027</v>
      </c>
      <c r="Q365" s="411">
        <v>125</v>
      </c>
    </row>
    <row r="366" spans="1:17" ht="14.4" customHeight="1" x14ac:dyDescent="0.3">
      <c r="A366" s="406" t="s">
        <v>982</v>
      </c>
      <c r="B366" s="407" t="s">
        <v>808</v>
      </c>
      <c r="C366" s="407" t="s">
        <v>809</v>
      </c>
      <c r="D366" s="407" t="s">
        <v>876</v>
      </c>
      <c r="E366" s="407" t="s">
        <v>877</v>
      </c>
      <c r="F366" s="410">
        <v>13</v>
      </c>
      <c r="G366" s="410">
        <v>5957</v>
      </c>
      <c r="H366" s="410">
        <v>1</v>
      </c>
      <c r="I366" s="410">
        <v>458.23076923076923</v>
      </c>
      <c r="J366" s="410">
        <v>3</v>
      </c>
      <c r="K366" s="410">
        <v>1389</v>
      </c>
      <c r="L366" s="410">
        <v>0.23317105925801579</v>
      </c>
      <c r="M366" s="410">
        <v>463</v>
      </c>
      <c r="N366" s="410">
        <v>15</v>
      </c>
      <c r="O366" s="410">
        <v>7425</v>
      </c>
      <c r="P366" s="479">
        <v>1.2464327681718985</v>
      </c>
      <c r="Q366" s="411">
        <v>495</v>
      </c>
    </row>
    <row r="367" spans="1:17" ht="14.4" customHeight="1" x14ac:dyDescent="0.3">
      <c r="A367" s="406" t="s">
        <v>982</v>
      </c>
      <c r="B367" s="407" t="s">
        <v>808</v>
      </c>
      <c r="C367" s="407" t="s">
        <v>809</v>
      </c>
      <c r="D367" s="407" t="s">
        <v>878</v>
      </c>
      <c r="E367" s="407" t="s">
        <v>879</v>
      </c>
      <c r="F367" s="410">
        <v>2</v>
      </c>
      <c r="G367" s="410">
        <v>2522</v>
      </c>
      <c r="H367" s="410">
        <v>1</v>
      </c>
      <c r="I367" s="410">
        <v>1261</v>
      </c>
      <c r="J367" s="410">
        <v>1</v>
      </c>
      <c r="K367" s="410">
        <v>1268</v>
      </c>
      <c r="L367" s="410">
        <v>0.50277557494052338</v>
      </c>
      <c r="M367" s="410">
        <v>1268</v>
      </c>
      <c r="N367" s="410">
        <v>1</v>
      </c>
      <c r="O367" s="410">
        <v>1283</v>
      </c>
      <c r="P367" s="479">
        <v>0.50872323552735921</v>
      </c>
      <c r="Q367" s="411">
        <v>1283</v>
      </c>
    </row>
    <row r="368" spans="1:17" ht="14.4" customHeight="1" x14ac:dyDescent="0.3">
      <c r="A368" s="406" t="s">
        <v>982</v>
      </c>
      <c r="B368" s="407" t="s">
        <v>808</v>
      </c>
      <c r="C368" s="407" t="s">
        <v>809</v>
      </c>
      <c r="D368" s="407" t="s">
        <v>880</v>
      </c>
      <c r="E368" s="407" t="s">
        <v>881</v>
      </c>
      <c r="F368" s="410">
        <v>121</v>
      </c>
      <c r="G368" s="410">
        <v>52279</v>
      </c>
      <c r="H368" s="410">
        <v>1</v>
      </c>
      <c r="I368" s="410">
        <v>432.05785123966945</v>
      </c>
      <c r="J368" s="410">
        <v>83</v>
      </c>
      <c r="K368" s="410">
        <v>36271</v>
      </c>
      <c r="L368" s="410">
        <v>0.69379674439067307</v>
      </c>
      <c r="M368" s="410">
        <v>437</v>
      </c>
      <c r="N368" s="410">
        <v>110</v>
      </c>
      <c r="O368" s="410">
        <v>50160</v>
      </c>
      <c r="P368" s="479">
        <v>0.95946747259894027</v>
      </c>
      <c r="Q368" s="411">
        <v>456</v>
      </c>
    </row>
    <row r="369" spans="1:17" ht="14.4" customHeight="1" x14ac:dyDescent="0.3">
      <c r="A369" s="406" t="s">
        <v>982</v>
      </c>
      <c r="B369" s="407" t="s">
        <v>808</v>
      </c>
      <c r="C369" s="407" t="s">
        <v>809</v>
      </c>
      <c r="D369" s="407" t="s">
        <v>882</v>
      </c>
      <c r="E369" s="407" t="s">
        <v>883</v>
      </c>
      <c r="F369" s="410">
        <v>360</v>
      </c>
      <c r="G369" s="410">
        <v>19356</v>
      </c>
      <c r="H369" s="410">
        <v>1</v>
      </c>
      <c r="I369" s="410">
        <v>53.766666666666666</v>
      </c>
      <c r="J369" s="410">
        <v>460</v>
      </c>
      <c r="K369" s="410">
        <v>24840</v>
      </c>
      <c r="L369" s="410">
        <v>1.2833230006199627</v>
      </c>
      <c r="M369" s="410">
        <v>54</v>
      </c>
      <c r="N369" s="410">
        <v>352</v>
      </c>
      <c r="O369" s="410">
        <v>20416</v>
      </c>
      <c r="P369" s="479">
        <v>1.0547633808638148</v>
      </c>
      <c r="Q369" s="411">
        <v>58</v>
      </c>
    </row>
    <row r="370" spans="1:17" ht="14.4" customHeight="1" x14ac:dyDescent="0.3">
      <c r="A370" s="406" t="s">
        <v>982</v>
      </c>
      <c r="B370" s="407" t="s">
        <v>808</v>
      </c>
      <c r="C370" s="407" t="s">
        <v>809</v>
      </c>
      <c r="D370" s="407" t="s">
        <v>886</v>
      </c>
      <c r="E370" s="407" t="s">
        <v>887</v>
      </c>
      <c r="F370" s="410">
        <v>527</v>
      </c>
      <c r="G370" s="410">
        <v>87822</v>
      </c>
      <c r="H370" s="410">
        <v>1</v>
      </c>
      <c r="I370" s="410">
        <v>166.64516129032259</v>
      </c>
      <c r="J370" s="410">
        <v>592</v>
      </c>
      <c r="K370" s="410">
        <v>100048</v>
      </c>
      <c r="L370" s="410">
        <v>1.1392134089408121</v>
      </c>
      <c r="M370" s="410">
        <v>169</v>
      </c>
      <c r="N370" s="410">
        <v>640</v>
      </c>
      <c r="O370" s="410">
        <v>112000</v>
      </c>
      <c r="P370" s="479">
        <v>1.275306870715766</v>
      </c>
      <c r="Q370" s="411">
        <v>175</v>
      </c>
    </row>
    <row r="371" spans="1:17" ht="14.4" customHeight="1" x14ac:dyDescent="0.3">
      <c r="A371" s="406" t="s">
        <v>982</v>
      </c>
      <c r="B371" s="407" t="s">
        <v>808</v>
      </c>
      <c r="C371" s="407" t="s">
        <v>809</v>
      </c>
      <c r="D371" s="407" t="s">
        <v>888</v>
      </c>
      <c r="E371" s="407" t="s">
        <v>889</v>
      </c>
      <c r="F371" s="410">
        <v>12</v>
      </c>
      <c r="G371" s="410">
        <v>950</v>
      </c>
      <c r="H371" s="410">
        <v>1</v>
      </c>
      <c r="I371" s="410">
        <v>79.166666666666671</v>
      </c>
      <c r="J371" s="410">
        <v>18</v>
      </c>
      <c r="K371" s="410">
        <v>1458</v>
      </c>
      <c r="L371" s="410">
        <v>1.5347368421052632</v>
      </c>
      <c r="M371" s="410">
        <v>81</v>
      </c>
      <c r="N371" s="410">
        <v>16</v>
      </c>
      <c r="O371" s="410">
        <v>1360</v>
      </c>
      <c r="P371" s="479">
        <v>1.4315789473684211</v>
      </c>
      <c r="Q371" s="411">
        <v>85</v>
      </c>
    </row>
    <row r="372" spans="1:17" ht="14.4" customHeight="1" x14ac:dyDescent="0.3">
      <c r="A372" s="406" t="s">
        <v>982</v>
      </c>
      <c r="B372" s="407" t="s">
        <v>808</v>
      </c>
      <c r="C372" s="407" t="s">
        <v>809</v>
      </c>
      <c r="D372" s="407" t="s">
        <v>973</v>
      </c>
      <c r="E372" s="407" t="s">
        <v>974</v>
      </c>
      <c r="F372" s="410">
        <v>1</v>
      </c>
      <c r="G372" s="410">
        <v>164</v>
      </c>
      <c r="H372" s="410">
        <v>1</v>
      </c>
      <c r="I372" s="410">
        <v>164</v>
      </c>
      <c r="J372" s="410">
        <v>2</v>
      </c>
      <c r="K372" s="410">
        <v>332</v>
      </c>
      <c r="L372" s="410">
        <v>2.024390243902439</v>
      </c>
      <c r="M372" s="410">
        <v>166</v>
      </c>
      <c r="N372" s="410">
        <v>1</v>
      </c>
      <c r="O372" s="410">
        <v>178</v>
      </c>
      <c r="P372" s="479">
        <v>1.0853658536585367</v>
      </c>
      <c r="Q372" s="411">
        <v>178</v>
      </c>
    </row>
    <row r="373" spans="1:17" ht="14.4" customHeight="1" x14ac:dyDescent="0.3">
      <c r="A373" s="406" t="s">
        <v>982</v>
      </c>
      <c r="B373" s="407" t="s">
        <v>808</v>
      </c>
      <c r="C373" s="407" t="s">
        <v>809</v>
      </c>
      <c r="D373" s="407" t="s">
        <v>890</v>
      </c>
      <c r="E373" s="407" t="s">
        <v>891</v>
      </c>
      <c r="F373" s="410">
        <v>27</v>
      </c>
      <c r="G373" s="410">
        <v>4342</v>
      </c>
      <c r="H373" s="410">
        <v>1</v>
      </c>
      <c r="I373" s="410">
        <v>160.81481481481481</v>
      </c>
      <c r="J373" s="410">
        <v>18</v>
      </c>
      <c r="K373" s="410">
        <v>2934</v>
      </c>
      <c r="L373" s="410">
        <v>0.67572547213265777</v>
      </c>
      <c r="M373" s="410">
        <v>163</v>
      </c>
      <c r="N373" s="410">
        <v>34</v>
      </c>
      <c r="O373" s="410">
        <v>5746</v>
      </c>
      <c r="P373" s="479">
        <v>1.3233532934131738</v>
      </c>
      <c r="Q373" s="411">
        <v>169</v>
      </c>
    </row>
    <row r="374" spans="1:17" ht="14.4" customHeight="1" x14ac:dyDescent="0.3">
      <c r="A374" s="406" t="s">
        <v>982</v>
      </c>
      <c r="B374" s="407" t="s">
        <v>808</v>
      </c>
      <c r="C374" s="407" t="s">
        <v>809</v>
      </c>
      <c r="D374" s="407" t="s">
        <v>892</v>
      </c>
      <c r="E374" s="407" t="s">
        <v>893</v>
      </c>
      <c r="F374" s="410"/>
      <c r="G374" s="410"/>
      <c r="H374" s="410"/>
      <c r="I374" s="410"/>
      <c r="J374" s="410">
        <v>1</v>
      </c>
      <c r="K374" s="410">
        <v>28</v>
      </c>
      <c r="L374" s="410"/>
      <c r="M374" s="410">
        <v>28</v>
      </c>
      <c r="N374" s="410"/>
      <c r="O374" s="410"/>
      <c r="P374" s="479"/>
      <c r="Q374" s="411"/>
    </row>
    <row r="375" spans="1:17" ht="14.4" customHeight="1" x14ac:dyDescent="0.3">
      <c r="A375" s="406" t="s">
        <v>982</v>
      </c>
      <c r="B375" s="407" t="s">
        <v>808</v>
      </c>
      <c r="C375" s="407" t="s">
        <v>809</v>
      </c>
      <c r="D375" s="407" t="s">
        <v>894</v>
      </c>
      <c r="E375" s="407" t="s">
        <v>895</v>
      </c>
      <c r="F375" s="410">
        <v>8</v>
      </c>
      <c r="G375" s="410">
        <v>8048</v>
      </c>
      <c r="H375" s="410">
        <v>1</v>
      </c>
      <c r="I375" s="410">
        <v>1006</v>
      </c>
      <c r="J375" s="410">
        <v>2</v>
      </c>
      <c r="K375" s="410">
        <v>2016</v>
      </c>
      <c r="L375" s="410">
        <v>0.25049701789264411</v>
      </c>
      <c r="M375" s="410">
        <v>1008</v>
      </c>
      <c r="N375" s="410">
        <v>2</v>
      </c>
      <c r="O375" s="410">
        <v>2022</v>
      </c>
      <c r="P375" s="479">
        <v>0.25124254473161034</v>
      </c>
      <c r="Q375" s="411">
        <v>1011</v>
      </c>
    </row>
    <row r="376" spans="1:17" ht="14.4" customHeight="1" x14ac:dyDescent="0.3">
      <c r="A376" s="406" t="s">
        <v>982</v>
      </c>
      <c r="B376" s="407" t="s">
        <v>808</v>
      </c>
      <c r="C376" s="407" t="s">
        <v>809</v>
      </c>
      <c r="D376" s="407" t="s">
        <v>896</v>
      </c>
      <c r="E376" s="407" t="s">
        <v>897</v>
      </c>
      <c r="F376" s="410">
        <v>2</v>
      </c>
      <c r="G376" s="410">
        <v>334</v>
      </c>
      <c r="H376" s="410">
        <v>1</v>
      </c>
      <c r="I376" s="410">
        <v>167</v>
      </c>
      <c r="J376" s="410">
        <v>3</v>
      </c>
      <c r="K376" s="410">
        <v>510</v>
      </c>
      <c r="L376" s="410">
        <v>1.5269461077844311</v>
      </c>
      <c r="M376" s="410">
        <v>170</v>
      </c>
      <c r="N376" s="410">
        <v>2</v>
      </c>
      <c r="O376" s="410">
        <v>352</v>
      </c>
      <c r="P376" s="479">
        <v>1.0538922155688624</v>
      </c>
      <c r="Q376" s="411">
        <v>176</v>
      </c>
    </row>
    <row r="377" spans="1:17" ht="14.4" customHeight="1" x14ac:dyDescent="0.3">
      <c r="A377" s="406" t="s">
        <v>982</v>
      </c>
      <c r="B377" s="407" t="s">
        <v>808</v>
      </c>
      <c r="C377" s="407" t="s">
        <v>809</v>
      </c>
      <c r="D377" s="407" t="s">
        <v>898</v>
      </c>
      <c r="E377" s="407" t="s">
        <v>899</v>
      </c>
      <c r="F377" s="410">
        <v>8</v>
      </c>
      <c r="G377" s="410">
        <v>18032</v>
      </c>
      <c r="H377" s="410">
        <v>1</v>
      </c>
      <c r="I377" s="410">
        <v>2254</v>
      </c>
      <c r="J377" s="410">
        <v>2</v>
      </c>
      <c r="K377" s="410">
        <v>4528</v>
      </c>
      <c r="L377" s="410">
        <v>0.25110913930789708</v>
      </c>
      <c r="M377" s="410">
        <v>2264</v>
      </c>
      <c r="N377" s="410">
        <v>2</v>
      </c>
      <c r="O377" s="410">
        <v>4588</v>
      </c>
      <c r="P377" s="479">
        <v>0.25443655723158831</v>
      </c>
      <c r="Q377" s="411">
        <v>2294</v>
      </c>
    </row>
    <row r="378" spans="1:17" ht="14.4" customHeight="1" x14ac:dyDescent="0.3">
      <c r="A378" s="406" t="s">
        <v>982</v>
      </c>
      <c r="B378" s="407" t="s">
        <v>808</v>
      </c>
      <c r="C378" s="407" t="s">
        <v>809</v>
      </c>
      <c r="D378" s="407" t="s">
        <v>900</v>
      </c>
      <c r="E378" s="407" t="s">
        <v>901</v>
      </c>
      <c r="F378" s="410">
        <v>4</v>
      </c>
      <c r="G378" s="410">
        <v>978</v>
      </c>
      <c r="H378" s="410">
        <v>1</v>
      </c>
      <c r="I378" s="410">
        <v>244.5</v>
      </c>
      <c r="J378" s="410">
        <v>5</v>
      </c>
      <c r="K378" s="410">
        <v>1235</v>
      </c>
      <c r="L378" s="410">
        <v>1.2627811860940694</v>
      </c>
      <c r="M378" s="410">
        <v>247</v>
      </c>
      <c r="N378" s="410">
        <v>7</v>
      </c>
      <c r="O378" s="410">
        <v>1841</v>
      </c>
      <c r="P378" s="479">
        <v>1.8824130879345604</v>
      </c>
      <c r="Q378" s="411">
        <v>263</v>
      </c>
    </row>
    <row r="379" spans="1:17" ht="14.4" customHeight="1" x14ac:dyDescent="0.3">
      <c r="A379" s="406" t="s">
        <v>982</v>
      </c>
      <c r="B379" s="407" t="s">
        <v>808</v>
      </c>
      <c r="C379" s="407" t="s">
        <v>809</v>
      </c>
      <c r="D379" s="407" t="s">
        <v>902</v>
      </c>
      <c r="E379" s="407" t="s">
        <v>903</v>
      </c>
      <c r="F379" s="410">
        <v>21</v>
      </c>
      <c r="G379" s="410">
        <v>41957</v>
      </c>
      <c r="H379" s="410">
        <v>1</v>
      </c>
      <c r="I379" s="410">
        <v>1997.952380952381</v>
      </c>
      <c r="J379" s="410">
        <v>12</v>
      </c>
      <c r="K379" s="410">
        <v>24144</v>
      </c>
      <c r="L379" s="410">
        <v>0.57544629024954119</v>
      </c>
      <c r="M379" s="410">
        <v>2012</v>
      </c>
      <c r="N379" s="410">
        <v>12</v>
      </c>
      <c r="O379" s="410">
        <v>25560</v>
      </c>
      <c r="P379" s="479">
        <v>0.60919512834568723</v>
      </c>
      <c r="Q379" s="411">
        <v>2130</v>
      </c>
    </row>
    <row r="380" spans="1:17" ht="14.4" customHeight="1" x14ac:dyDescent="0.3">
      <c r="A380" s="406" t="s">
        <v>982</v>
      </c>
      <c r="B380" s="407" t="s">
        <v>808</v>
      </c>
      <c r="C380" s="407" t="s">
        <v>809</v>
      </c>
      <c r="D380" s="407" t="s">
        <v>904</v>
      </c>
      <c r="E380" s="407" t="s">
        <v>905</v>
      </c>
      <c r="F380" s="410">
        <v>10</v>
      </c>
      <c r="G380" s="410">
        <v>2238</v>
      </c>
      <c r="H380" s="410">
        <v>1</v>
      </c>
      <c r="I380" s="410">
        <v>223.8</v>
      </c>
      <c r="J380" s="410">
        <v>10</v>
      </c>
      <c r="K380" s="410">
        <v>2260</v>
      </c>
      <c r="L380" s="410">
        <v>1.0098302055406614</v>
      </c>
      <c r="M380" s="410">
        <v>226</v>
      </c>
      <c r="N380" s="410">
        <v>12</v>
      </c>
      <c r="O380" s="410">
        <v>2904</v>
      </c>
      <c r="P380" s="479">
        <v>1.2975871313672922</v>
      </c>
      <c r="Q380" s="411">
        <v>242</v>
      </c>
    </row>
    <row r="381" spans="1:17" ht="14.4" customHeight="1" x14ac:dyDescent="0.3">
      <c r="A381" s="406" t="s">
        <v>982</v>
      </c>
      <c r="B381" s="407" t="s">
        <v>808</v>
      </c>
      <c r="C381" s="407" t="s">
        <v>809</v>
      </c>
      <c r="D381" s="407" t="s">
        <v>906</v>
      </c>
      <c r="E381" s="407" t="s">
        <v>907</v>
      </c>
      <c r="F381" s="410">
        <v>4</v>
      </c>
      <c r="G381" s="410">
        <v>1636</v>
      </c>
      <c r="H381" s="410">
        <v>1</v>
      </c>
      <c r="I381" s="410">
        <v>409</v>
      </c>
      <c r="J381" s="410">
        <v>2</v>
      </c>
      <c r="K381" s="410">
        <v>836</v>
      </c>
      <c r="L381" s="410">
        <v>0.51100244498777503</v>
      </c>
      <c r="M381" s="410">
        <v>418</v>
      </c>
      <c r="N381" s="410">
        <v>2</v>
      </c>
      <c r="O381" s="410">
        <v>846</v>
      </c>
      <c r="P381" s="479">
        <v>0.5171149144254279</v>
      </c>
      <c r="Q381" s="411">
        <v>423</v>
      </c>
    </row>
    <row r="382" spans="1:17" ht="14.4" customHeight="1" x14ac:dyDescent="0.3">
      <c r="A382" s="406" t="s">
        <v>982</v>
      </c>
      <c r="B382" s="407" t="s">
        <v>808</v>
      </c>
      <c r="C382" s="407" t="s">
        <v>809</v>
      </c>
      <c r="D382" s="407" t="s">
        <v>910</v>
      </c>
      <c r="E382" s="407" t="s">
        <v>817</v>
      </c>
      <c r="F382" s="410"/>
      <c r="G382" s="410"/>
      <c r="H382" s="410"/>
      <c r="I382" s="410"/>
      <c r="J382" s="410">
        <v>2</v>
      </c>
      <c r="K382" s="410">
        <v>70</v>
      </c>
      <c r="L382" s="410"/>
      <c r="M382" s="410">
        <v>35</v>
      </c>
      <c r="N382" s="410"/>
      <c r="O382" s="410"/>
      <c r="P382" s="479"/>
      <c r="Q382" s="411"/>
    </row>
    <row r="383" spans="1:17" ht="14.4" customHeight="1" x14ac:dyDescent="0.3">
      <c r="A383" s="406" t="s">
        <v>982</v>
      </c>
      <c r="B383" s="407" t="s">
        <v>808</v>
      </c>
      <c r="C383" s="407" t="s">
        <v>809</v>
      </c>
      <c r="D383" s="407" t="s">
        <v>911</v>
      </c>
      <c r="E383" s="407" t="s">
        <v>912</v>
      </c>
      <c r="F383" s="410">
        <v>5</v>
      </c>
      <c r="G383" s="410">
        <v>25286</v>
      </c>
      <c r="H383" s="410">
        <v>1</v>
      </c>
      <c r="I383" s="410">
        <v>5057.2</v>
      </c>
      <c r="J383" s="410">
        <v>1</v>
      </c>
      <c r="K383" s="410">
        <v>5089</v>
      </c>
      <c r="L383" s="410">
        <v>0.20125761290832872</v>
      </c>
      <c r="M383" s="410">
        <v>5089</v>
      </c>
      <c r="N383" s="410">
        <v>4</v>
      </c>
      <c r="O383" s="410">
        <v>20864</v>
      </c>
      <c r="P383" s="479">
        <v>0.82512062010598752</v>
      </c>
      <c r="Q383" s="411">
        <v>5216</v>
      </c>
    </row>
    <row r="384" spans="1:17" ht="14.4" customHeight="1" x14ac:dyDescent="0.3">
      <c r="A384" s="406" t="s">
        <v>982</v>
      </c>
      <c r="B384" s="407" t="s">
        <v>808</v>
      </c>
      <c r="C384" s="407" t="s">
        <v>809</v>
      </c>
      <c r="D384" s="407" t="s">
        <v>915</v>
      </c>
      <c r="E384" s="407" t="s">
        <v>916</v>
      </c>
      <c r="F384" s="410"/>
      <c r="G384" s="410"/>
      <c r="H384" s="410"/>
      <c r="I384" s="410"/>
      <c r="J384" s="410">
        <v>1</v>
      </c>
      <c r="K384" s="410">
        <v>269</v>
      </c>
      <c r="L384" s="410"/>
      <c r="M384" s="410">
        <v>269</v>
      </c>
      <c r="N384" s="410"/>
      <c r="O384" s="410"/>
      <c r="P384" s="479"/>
      <c r="Q384" s="411"/>
    </row>
    <row r="385" spans="1:17" ht="14.4" customHeight="1" x14ac:dyDescent="0.3">
      <c r="A385" s="406" t="s">
        <v>982</v>
      </c>
      <c r="B385" s="407" t="s">
        <v>808</v>
      </c>
      <c r="C385" s="407" t="s">
        <v>809</v>
      </c>
      <c r="D385" s="407" t="s">
        <v>917</v>
      </c>
      <c r="E385" s="407" t="s">
        <v>918</v>
      </c>
      <c r="F385" s="410">
        <v>2</v>
      </c>
      <c r="G385" s="410">
        <v>2066</v>
      </c>
      <c r="H385" s="410">
        <v>1</v>
      </c>
      <c r="I385" s="410">
        <v>1033</v>
      </c>
      <c r="J385" s="410">
        <v>1</v>
      </c>
      <c r="K385" s="410">
        <v>1050</v>
      </c>
      <c r="L385" s="410">
        <v>0.50822846079380446</v>
      </c>
      <c r="M385" s="410">
        <v>1050</v>
      </c>
      <c r="N385" s="410">
        <v>1</v>
      </c>
      <c r="O385" s="410">
        <v>1096</v>
      </c>
      <c r="P385" s="479">
        <v>0.53049370764762827</v>
      </c>
      <c r="Q385" s="411">
        <v>1096</v>
      </c>
    </row>
    <row r="386" spans="1:17" ht="14.4" customHeight="1" x14ac:dyDescent="0.3">
      <c r="A386" s="406" t="s">
        <v>982</v>
      </c>
      <c r="B386" s="407" t="s">
        <v>933</v>
      </c>
      <c r="C386" s="407" t="s">
        <v>809</v>
      </c>
      <c r="D386" s="407" t="s">
        <v>878</v>
      </c>
      <c r="E386" s="407" t="s">
        <v>879</v>
      </c>
      <c r="F386" s="410">
        <v>1</v>
      </c>
      <c r="G386" s="410">
        <v>1261</v>
      </c>
      <c r="H386" s="410">
        <v>1</v>
      </c>
      <c r="I386" s="410">
        <v>1261</v>
      </c>
      <c r="J386" s="410"/>
      <c r="K386" s="410"/>
      <c r="L386" s="410"/>
      <c r="M386" s="410"/>
      <c r="N386" s="410"/>
      <c r="O386" s="410"/>
      <c r="P386" s="479"/>
      <c r="Q386" s="411"/>
    </row>
    <row r="387" spans="1:17" ht="14.4" customHeight="1" x14ac:dyDescent="0.3">
      <c r="A387" s="406" t="s">
        <v>983</v>
      </c>
      <c r="B387" s="407" t="s">
        <v>808</v>
      </c>
      <c r="C387" s="407" t="s">
        <v>809</v>
      </c>
      <c r="D387" s="407" t="s">
        <v>816</v>
      </c>
      <c r="E387" s="407" t="s">
        <v>817</v>
      </c>
      <c r="F387" s="410">
        <v>94</v>
      </c>
      <c r="G387" s="410">
        <v>5054</v>
      </c>
      <c r="H387" s="410">
        <v>1</v>
      </c>
      <c r="I387" s="410">
        <v>53.765957446808514</v>
      </c>
      <c r="J387" s="410">
        <v>198</v>
      </c>
      <c r="K387" s="410">
        <v>10692</v>
      </c>
      <c r="L387" s="410">
        <v>2.115552037989711</v>
      </c>
      <c r="M387" s="410">
        <v>54</v>
      </c>
      <c r="N387" s="410">
        <v>176</v>
      </c>
      <c r="O387" s="410">
        <v>10208</v>
      </c>
      <c r="P387" s="479">
        <v>2.0197863078749507</v>
      </c>
      <c r="Q387" s="411">
        <v>58</v>
      </c>
    </row>
    <row r="388" spans="1:17" ht="14.4" customHeight="1" x14ac:dyDescent="0.3">
      <c r="A388" s="406" t="s">
        <v>983</v>
      </c>
      <c r="B388" s="407" t="s">
        <v>808</v>
      </c>
      <c r="C388" s="407" t="s">
        <v>809</v>
      </c>
      <c r="D388" s="407" t="s">
        <v>818</v>
      </c>
      <c r="E388" s="407" t="s">
        <v>819</v>
      </c>
      <c r="F388" s="410">
        <v>16</v>
      </c>
      <c r="G388" s="410">
        <v>1942</v>
      </c>
      <c r="H388" s="410">
        <v>1</v>
      </c>
      <c r="I388" s="410">
        <v>121.375</v>
      </c>
      <c r="J388" s="410">
        <v>38</v>
      </c>
      <c r="K388" s="410">
        <v>4674</v>
      </c>
      <c r="L388" s="410">
        <v>2.4067971163748711</v>
      </c>
      <c r="M388" s="410">
        <v>123</v>
      </c>
      <c r="N388" s="410">
        <v>22</v>
      </c>
      <c r="O388" s="410">
        <v>2882</v>
      </c>
      <c r="P388" s="479">
        <v>1.4840370751802265</v>
      </c>
      <c r="Q388" s="411">
        <v>131</v>
      </c>
    </row>
    <row r="389" spans="1:17" ht="14.4" customHeight="1" x14ac:dyDescent="0.3">
      <c r="A389" s="406" t="s">
        <v>983</v>
      </c>
      <c r="B389" s="407" t="s">
        <v>808</v>
      </c>
      <c r="C389" s="407" t="s">
        <v>809</v>
      </c>
      <c r="D389" s="407" t="s">
        <v>824</v>
      </c>
      <c r="E389" s="407" t="s">
        <v>825</v>
      </c>
      <c r="F389" s="410">
        <v>1</v>
      </c>
      <c r="G389" s="410">
        <v>383</v>
      </c>
      <c r="H389" s="410">
        <v>1</v>
      </c>
      <c r="I389" s="410">
        <v>383</v>
      </c>
      <c r="J389" s="410"/>
      <c r="K389" s="410"/>
      <c r="L389" s="410"/>
      <c r="M389" s="410"/>
      <c r="N389" s="410">
        <v>3</v>
      </c>
      <c r="O389" s="410">
        <v>1221</v>
      </c>
      <c r="P389" s="479">
        <v>3.1879895561357703</v>
      </c>
      <c r="Q389" s="411">
        <v>407</v>
      </c>
    </row>
    <row r="390" spans="1:17" ht="14.4" customHeight="1" x14ac:dyDescent="0.3">
      <c r="A390" s="406" t="s">
        <v>983</v>
      </c>
      <c r="B390" s="407" t="s">
        <v>808</v>
      </c>
      <c r="C390" s="407" t="s">
        <v>809</v>
      </c>
      <c r="D390" s="407" t="s">
        <v>826</v>
      </c>
      <c r="E390" s="407" t="s">
        <v>827</v>
      </c>
      <c r="F390" s="410">
        <v>8</v>
      </c>
      <c r="G390" s="410">
        <v>1368</v>
      </c>
      <c r="H390" s="410">
        <v>1</v>
      </c>
      <c r="I390" s="410">
        <v>171</v>
      </c>
      <c r="J390" s="410">
        <v>35</v>
      </c>
      <c r="K390" s="410">
        <v>6020</v>
      </c>
      <c r="L390" s="410">
        <v>4.4005847953216373</v>
      </c>
      <c r="M390" s="410">
        <v>172</v>
      </c>
      <c r="N390" s="410">
        <v>14</v>
      </c>
      <c r="O390" s="410">
        <v>2506</v>
      </c>
      <c r="P390" s="479">
        <v>1.8318713450292399</v>
      </c>
      <c r="Q390" s="411">
        <v>179</v>
      </c>
    </row>
    <row r="391" spans="1:17" ht="14.4" customHeight="1" x14ac:dyDescent="0.3">
      <c r="A391" s="406" t="s">
        <v>983</v>
      </c>
      <c r="B391" s="407" t="s">
        <v>808</v>
      </c>
      <c r="C391" s="407" t="s">
        <v>809</v>
      </c>
      <c r="D391" s="407" t="s">
        <v>830</v>
      </c>
      <c r="E391" s="407" t="s">
        <v>831</v>
      </c>
      <c r="F391" s="410">
        <v>9</v>
      </c>
      <c r="G391" s="410">
        <v>2872</v>
      </c>
      <c r="H391" s="410">
        <v>1</v>
      </c>
      <c r="I391" s="410">
        <v>319.11111111111109</v>
      </c>
      <c r="J391" s="410">
        <v>25</v>
      </c>
      <c r="K391" s="410">
        <v>8050</v>
      </c>
      <c r="L391" s="410">
        <v>2.8029247910863511</v>
      </c>
      <c r="M391" s="410">
        <v>322</v>
      </c>
      <c r="N391" s="410">
        <v>34</v>
      </c>
      <c r="O391" s="410">
        <v>11390</v>
      </c>
      <c r="P391" s="479">
        <v>3.9658774373259051</v>
      </c>
      <c r="Q391" s="411">
        <v>335</v>
      </c>
    </row>
    <row r="392" spans="1:17" ht="14.4" customHeight="1" x14ac:dyDescent="0.3">
      <c r="A392" s="406" t="s">
        <v>983</v>
      </c>
      <c r="B392" s="407" t="s">
        <v>808</v>
      </c>
      <c r="C392" s="407" t="s">
        <v>809</v>
      </c>
      <c r="D392" s="407" t="s">
        <v>832</v>
      </c>
      <c r="E392" s="407" t="s">
        <v>833</v>
      </c>
      <c r="F392" s="410"/>
      <c r="G392" s="410"/>
      <c r="H392" s="410"/>
      <c r="I392" s="410"/>
      <c r="J392" s="410">
        <v>17</v>
      </c>
      <c r="K392" s="410">
        <v>7463</v>
      </c>
      <c r="L392" s="410"/>
      <c r="M392" s="410">
        <v>439</v>
      </c>
      <c r="N392" s="410">
        <v>27</v>
      </c>
      <c r="O392" s="410">
        <v>12366</v>
      </c>
      <c r="P392" s="479"/>
      <c r="Q392" s="411">
        <v>458</v>
      </c>
    </row>
    <row r="393" spans="1:17" ht="14.4" customHeight="1" x14ac:dyDescent="0.3">
      <c r="A393" s="406" t="s">
        <v>983</v>
      </c>
      <c r="B393" s="407" t="s">
        <v>808</v>
      </c>
      <c r="C393" s="407" t="s">
        <v>809</v>
      </c>
      <c r="D393" s="407" t="s">
        <v>834</v>
      </c>
      <c r="E393" s="407" t="s">
        <v>835</v>
      </c>
      <c r="F393" s="410">
        <v>19</v>
      </c>
      <c r="G393" s="410">
        <v>6460</v>
      </c>
      <c r="H393" s="410">
        <v>1</v>
      </c>
      <c r="I393" s="410">
        <v>340</v>
      </c>
      <c r="J393" s="410">
        <v>233</v>
      </c>
      <c r="K393" s="410">
        <v>79453</v>
      </c>
      <c r="L393" s="410">
        <v>12.299226006191951</v>
      </c>
      <c r="M393" s="410">
        <v>341</v>
      </c>
      <c r="N393" s="410">
        <v>102</v>
      </c>
      <c r="O393" s="410">
        <v>35598</v>
      </c>
      <c r="P393" s="479">
        <v>5.5105263157894733</v>
      </c>
      <c r="Q393" s="411">
        <v>349</v>
      </c>
    </row>
    <row r="394" spans="1:17" ht="14.4" customHeight="1" x14ac:dyDescent="0.3">
      <c r="A394" s="406" t="s">
        <v>983</v>
      </c>
      <c r="B394" s="407" t="s">
        <v>808</v>
      </c>
      <c r="C394" s="407" t="s">
        <v>809</v>
      </c>
      <c r="D394" s="407" t="s">
        <v>836</v>
      </c>
      <c r="E394" s="407" t="s">
        <v>837</v>
      </c>
      <c r="F394" s="410"/>
      <c r="G394" s="410"/>
      <c r="H394" s="410"/>
      <c r="I394" s="410"/>
      <c r="J394" s="410">
        <v>8</v>
      </c>
      <c r="K394" s="410">
        <v>12784</v>
      </c>
      <c r="L394" s="410"/>
      <c r="M394" s="410">
        <v>1598</v>
      </c>
      <c r="N394" s="410">
        <v>9</v>
      </c>
      <c r="O394" s="410">
        <v>14877</v>
      </c>
      <c r="P394" s="479"/>
      <c r="Q394" s="411">
        <v>1653</v>
      </c>
    </row>
    <row r="395" spans="1:17" ht="14.4" customHeight="1" x14ac:dyDescent="0.3">
      <c r="A395" s="406" t="s">
        <v>983</v>
      </c>
      <c r="B395" s="407" t="s">
        <v>808</v>
      </c>
      <c r="C395" s="407" t="s">
        <v>809</v>
      </c>
      <c r="D395" s="407" t="s">
        <v>838</v>
      </c>
      <c r="E395" s="407" t="s">
        <v>839</v>
      </c>
      <c r="F395" s="410"/>
      <c r="G395" s="410"/>
      <c r="H395" s="410"/>
      <c r="I395" s="410"/>
      <c r="J395" s="410"/>
      <c r="K395" s="410"/>
      <c r="L395" s="410"/>
      <c r="M395" s="410"/>
      <c r="N395" s="410">
        <v>1</v>
      </c>
      <c r="O395" s="410">
        <v>3486</v>
      </c>
      <c r="P395" s="479"/>
      <c r="Q395" s="411">
        <v>3486</v>
      </c>
    </row>
    <row r="396" spans="1:17" ht="14.4" customHeight="1" x14ac:dyDescent="0.3">
      <c r="A396" s="406" t="s">
        <v>983</v>
      </c>
      <c r="B396" s="407" t="s">
        <v>808</v>
      </c>
      <c r="C396" s="407" t="s">
        <v>809</v>
      </c>
      <c r="D396" s="407" t="s">
        <v>840</v>
      </c>
      <c r="E396" s="407" t="s">
        <v>841</v>
      </c>
      <c r="F396" s="410"/>
      <c r="G396" s="410"/>
      <c r="H396" s="410"/>
      <c r="I396" s="410"/>
      <c r="J396" s="410">
        <v>7</v>
      </c>
      <c r="K396" s="410">
        <v>41531</v>
      </c>
      <c r="L396" s="410"/>
      <c r="M396" s="410">
        <v>5933</v>
      </c>
      <c r="N396" s="410">
        <v>2</v>
      </c>
      <c r="O396" s="410">
        <v>12452</v>
      </c>
      <c r="P396" s="479"/>
      <c r="Q396" s="411">
        <v>6226</v>
      </c>
    </row>
    <row r="397" spans="1:17" ht="14.4" customHeight="1" x14ac:dyDescent="0.3">
      <c r="A397" s="406" t="s">
        <v>983</v>
      </c>
      <c r="B397" s="407" t="s">
        <v>808</v>
      </c>
      <c r="C397" s="407" t="s">
        <v>809</v>
      </c>
      <c r="D397" s="407" t="s">
        <v>842</v>
      </c>
      <c r="E397" s="407" t="s">
        <v>843</v>
      </c>
      <c r="F397" s="410">
        <v>1</v>
      </c>
      <c r="G397" s="410">
        <v>109</v>
      </c>
      <c r="H397" s="410">
        <v>1</v>
      </c>
      <c r="I397" s="410">
        <v>109</v>
      </c>
      <c r="J397" s="410"/>
      <c r="K397" s="410"/>
      <c r="L397" s="410"/>
      <c r="M397" s="410"/>
      <c r="N397" s="410">
        <v>1</v>
      </c>
      <c r="O397" s="410">
        <v>117</v>
      </c>
      <c r="P397" s="479">
        <v>1.073394495412844</v>
      </c>
      <c r="Q397" s="411">
        <v>117</v>
      </c>
    </row>
    <row r="398" spans="1:17" ht="14.4" customHeight="1" x14ac:dyDescent="0.3">
      <c r="A398" s="406" t="s">
        <v>983</v>
      </c>
      <c r="B398" s="407" t="s">
        <v>808</v>
      </c>
      <c r="C398" s="407" t="s">
        <v>809</v>
      </c>
      <c r="D398" s="407" t="s">
        <v>846</v>
      </c>
      <c r="E398" s="407" t="s">
        <v>847</v>
      </c>
      <c r="F398" s="410"/>
      <c r="G398" s="410"/>
      <c r="H398" s="410"/>
      <c r="I398" s="410"/>
      <c r="J398" s="410">
        <v>3</v>
      </c>
      <c r="K398" s="410">
        <v>1128</v>
      </c>
      <c r="L398" s="410"/>
      <c r="M398" s="410">
        <v>376</v>
      </c>
      <c r="N398" s="410"/>
      <c r="O398" s="410"/>
      <c r="P398" s="479"/>
      <c r="Q398" s="411"/>
    </row>
    <row r="399" spans="1:17" ht="14.4" customHeight="1" x14ac:dyDescent="0.3">
      <c r="A399" s="406" t="s">
        <v>983</v>
      </c>
      <c r="B399" s="407" t="s">
        <v>808</v>
      </c>
      <c r="C399" s="407" t="s">
        <v>809</v>
      </c>
      <c r="D399" s="407" t="s">
        <v>848</v>
      </c>
      <c r="E399" s="407" t="s">
        <v>849</v>
      </c>
      <c r="F399" s="410">
        <v>1</v>
      </c>
      <c r="G399" s="410">
        <v>37</v>
      </c>
      <c r="H399" s="410">
        <v>1</v>
      </c>
      <c r="I399" s="410">
        <v>37</v>
      </c>
      <c r="J399" s="410"/>
      <c r="K399" s="410"/>
      <c r="L399" s="410"/>
      <c r="M399" s="410"/>
      <c r="N399" s="410">
        <v>1</v>
      </c>
      <c r="O399" s="410">
        <v>38</v>
      </c>
      <c r="P399" s="479">
        <v>1.027027027027027</v>
      </c>
      <c r="Q399" s="411">
        <v>38</v>
      </c>
    </row>
    <row r="400" spans="1:17" ht="14.4" customHeight="1" x14ac:dyDescent="0.3">
      <c r="A400" s="406" t="s">
        <v>983</v>
      </c>
      <c r="B400" s="407" t="s">
        <v>808</v>
      </c>
      <c r="C400" s="407" t="s">
        <v>809</v>
      </c>
      <c r="D400" s="407" t="s">
        <v>854</v>
      </c>
      <c r="E400" s="407" t="s">
        <v>855</v>
      </c>
      <c r="F400" s="410"/>
      <c r="G400" s="410"/>
      <c r="H400" s="410"/>
      <c r="I400" s="410"/>
      <c r="J400" s="410">
        <v>2</v>
      </c>
      <c r="K400" s="410">
        <v>1352</v>
      </c>
      <c r="L400" s="410"/>
      <c r="M400" s="410">
        <v>676</v>
      </c>
      <c r="N400" s="410"/>
      <c r="O400" s="410"/>
      <c r="P400" s="479"/>
      <c r="Q400" s="411"/>
    </row>
    <row r="401" spans="1:17" ht="14.4" customHeight="1" x14ac:dyDescent="0.3">
      <c r="A401" s="406" t="s">
        <v>983</v>
      </c>
      <c r="B401" s="407" t="s">
        <v>808</v>
      </c>
      <c r="C401" s="407" t="s">
        <v>809</v>
      </c>
      <c r="D401" s="407" t="s">
        <v>856</v>
      </c>
      <c r="E401" s="407" t="s">
        <v>857</v>
      </c>
      <c r="F401" s="410"/>
      <c r="G401" s="410"/>
      <c r="H401" s="410"/>
      <c r="I401" s="410"/>
      <c r="J401" s="410">
        <v>1</v>
      </c>
      <c r="K401" s="410">
        <v>138</v>
      </c>
      <c r="L401" s="410"/>
      <c r="M401" s="410">
        <v>138</v>
      </c>
      <c r="N401" s="410"/>
      <c r="O401" s="410"/>
      <c r="P401" s="479"/>
      <c r="Q401" s="411"/>
    </row>
    <row r="402" spans="1:17" ht="14.4" customHeight="1" x14ac:dyDescent="0.3">
      <c r="A402" s="406" t="s">
        <v>983</v>
      </c>
      <c r="B402" s="407" t="s">
        <v>808</v>
      </c>
      <c r="C402" s="407" t="s">
        <v>809</v>
      </c>
      <c r="D402" s="407" t="s">
        <v>858</v>
      </c>
      <c r="E402" s="407" t="s">
        <v>859</v>
      </c>
      <c r="F402" s="410">
        <v>52</v>
      </c>
      <c r="G402" s="410">
        <v>14708</v>
      </c>
      <c r="H402" s="410">
        <v>1</v>
      </c>
      <c r="I402" s="410">
        <v>282.84615384615387</v>
      </c>
      <c r="J402" s="410">
        <v>85</v>
      </c>
      <c r="K402" s="410">
        <v>24225</v>
      </c>
      <c r="L402" s="410">
        <v>1.6470628229534947</v>
      </c>
      <c r="M402" s="410">
        <v>285</v>
      </c>
      <c r="N402" s="410">
        <v>79</v>
      </c>
      <c r="O402" s="410">
        <v>24016</v>
      </c>
      <c r="P402" s="479">
        <v>1.6328528691868371</v>
      </c>
      <c r="Q402" s="411">
        <v>304</v>
      </c>
    </row>
    <row r="403" spans="1:17" ht="14.4" customHeight="1" x14ac:dyDescent="0.3">
      <c r="A403" s="406" t="s">
        <v>983</v>
      </c>
      <c r="B403" s="407" t="s">
        <v>808</v>
      </c>
      <c r="C403" s="407" t="s">
        <v>809</v>
      </c>
      <c r="D403" s="407" t="s">
        <v>862</v>
      </c>
      <c r="E403" s="407" t="s">
        <v>863</v>
      </c>
      <c r="F403" s="410">
        <v>5</v>
      </c>
      <c r="G403" s="410">
        <v>2292</v>
      </c>
      <c r="H403" s="410">
        <v>1</v>
      </c>
      <c r="I403" s="410">
        <v>458.4</v>
      </c>
      <c r="J403" s="410">
        <v>20</v>
      </c>
      <c r="K403" s="410">
        <v>9240</v>
      </c>
      <c r="L403" s="410">
        <v>4.0314136125654452</v>
      </c>
      <c r="M403" s="410">
        <v>462</v>
      </c>
      <c r="N403" s="410">
        <v>15</v>
      </c>
      <c r="O403" s="410">
        <v>7410</v>
      </c>
      <c r="P403" s="479">
        <v>3.2329842931937174</v>
      </c>
      <c r="Q403" s="411">
        <v>494</v>
      </c>
    </row>
    <row r="404" spans="1:17" ht="14.4" customHeight="1" x14ac:dyDescent="0.3">
      <c r="A404" s="406" t="s">
        <v>983</v>
      </c>
      <c r="B404" s="407" t="s">
        <v>808</v>
      </c>
      <c r="C404" s="407" t="s">
        <v>809</v>
      </c>
      <c r="D404" s="407" t="s">
        <v>866</v>
      </c>
      <c r="E404" s="407" t="s">
        <v>867</v>
      </c>
      <c r="F404" s="410">
        <v>56</v>
      </c>
      <c r="G404" s="410">
        <v>19692</v>
      </c>
      <c r="H404" s="410">
        <v>1</v>
      </c>
      <c r="I404" s="410">
        <v>351.64285714285717</v>
      </c>
      <c r="J404" s="410">
        <v>98</v>
      </c>
      <c r="K404" s="410">
        <v>34888</v>
      </c>
      <c r="L404" s="410">
        <v>1.7716839325614462</v>
      </c>
      <c r="M404" s="410">
        <v>356</v>
      </c>
      <c r="N404" s="410">
        <v>78</v>
      </c>
      <c r="O404" s="410">
        <v>28860</v>
      </c>
      <c r="P404" s="479">
        <v>1.465569774527727</v>
      </c>
      <c r="Q404" s="411">
        <v>370</v>
      </c>
    </row>
    <row r="405" spans="1:17" ht="14.4" customHeight="1" x14ac:dyDescent="0.3">
      <c r="A405" s="406" t="s">
        <v>983</v>
      </c>
      <c r="B405" s="407" t="s">
        <v>808</v>
      </c>
      <c r="C405" s="407" t="s">
        <v>809</v>
      </c>
      <c r="D405" s="407" t="s">
        <v>872</v>
      </c>
      <c r="E405" s="407" t="s">
        <v>873</v>
      </c>
      <c r="F405" s="410"/>
      <c r="G405" s="410"/>
      <c r="H405" s="410"/>
      <c r="I405" s="410"/>
      <c r="J405" s="410">
        <v>1</v>
      </c>
      <c r="K405" s="410">
        <v>105</v>
      </c>
      <c r="L405" s="410"/>
      <c r="M405" s="410">
        <v>105</v>
      </c>
      <c r="N405" s="410"/>
      <c r="O405" s="410"/>
      <c r="P405" s="479"/>
      <c r="Q405" s="411"/>
    </row>
    <row r="406" spans="1:17" ht="14.4" customHeight="1" x14ac:dyDescent="0.3">
      <c r="A406" s="406" t="s">
        <v>983</v>
      </c>
      <c r="B406" s="407" t="s">
        <v>808</v>
      </c>
      <c r="C406" s="407" t="s">
        <v>809</v>
      </c>
      <c r="D406" s="407" t="s">
        <v>874</v>
      </c>
      <c r="E406" s="407" t="s">
        <v>875</v>
      </c>
      <c r="F406" s="410">
        <v>2</v>
      </c>
      <c r="G406" s="410">
        <v>232</v>
      </c>
      <c r="H406" s="410">
        <v>1</v>
      </c>
      <c r="I406" s="410">
        <v>116</v>
      </c>
      <c r="J406" s="410">
        <v>3</v>
      </c>
      <c r="K406" s="410">
        <v>351</v>
      </c>
      <c r="L406" s="410">
        <v>1.5129310344827587</v>
      </c>
      <c r="M406" s="410">
        <v>117</v>
      </c>
      <c r="N406" s="410">
        <v>2</v>
      </c>
      <c r="O406" s="410">
        <v>250</v>
      </c>
      <c r="P406" s="479">
        <v>1.0775862068965518</v>
      </c>
      <c r="Q406" s="411">
        <v>125</v>
      </c>
    </row>
    <row r="407" spans="1:17" ht="14.4" customHeight="1" x14ac:dyDescent="0.3">
      <c r="A407" s="406" t="s">
        <v>983</v>
      </c>
      <c r="B407" s="407" t="s">
        <v>808</v>
      </c>
      <c r="C407" s="407" t="s">
        <v>809</v>
      </c>
      <c r="D407" s="407" t="s">
        <v>876</v>
      </c>
      <c r="E407" s="407" t="s">
        <v>877</v>
      </c>
      <c r="F407" s="410">
        <v>1</v>
      </c>
      <c r="G407" s="410">
        <v>461</v>
      </c>
      <c r="H407" s="410">
        <v>1</v>
      </c>
      <c r="I407" s="410">
        <v>461</v>
      </c>
      <c r="J407" s="410">
        <v>1</v>
      </c>
      <c r="K407" s="410">
        <v>463</v>
      </c>
      <c r="L407" s="410">
        <v>1.0043383947939262</v>
      </c>
      <c r="M407" s="410">
        <v>463</v>
      </c>
      <c r="N407" s="410">
        <v>1</v>
      </c>
      <c r="O407" s="410">
        <v>495</v>
      </c>
      <c r="P407" s="479">
        <v>1.0737527114967462</v>
      </c>
      <c r="Q407" s="411">
        <v>495</v>
      </c>
    </row>
    <row r="408" spans="1:17" ht="14.4" customHeight="1" x14ac:dyDescent="0.3">
      <c r="A408" s="406" t="s">
        <v>983</v>
      </c>
      <c r="B408" s="407" t="s">
        <v>808</v>
      </c>
      <c r="C408" s="407" t="s">
        <v>809</v>
      </c>
      <c r="D408" s="407" t="s">
        <v>878</v>
      </c>
      <c r="E408" s="407" t="s">
        <v>879</v>
      </c>
      <c r="F408" s="410"/>
      <c r="G408" s="410"/>
      <c r="H408" s="410"/>
      <c r="I408" s="410"/>
      <c r="J408" s="410">
        <v>1</v>
      </c>
      <c r="K408" s="410">
        <v>1268</v>
      </c>
      <c r="L408" s="410"/>
      <c r="M408" s="410">
        <v>1268</v>
      </c>
      <c r="N408" s="410"/>
      <c r="O408" s="410"/>
      <c r="P408" s="479"/>
      <c r="Q408" s="411"/>
    </row>
    <row r="409" spans="1:17" ht="14.4" customHeight="1" x14ac:dyDescent="0.3">
      <c r="A409" s="406" t="s">
        <v>983</v>
      </c>
      <c r="B409" s="407" t="s">
        <v>808</v>
      </c>
      <c r="C409" s="407" t="s">
        <v>809</v>
      </c>
      <c r="D409" s="407" t="s">
        <v>880</v>
      </c>
      <c r="E409" s="407" t="s">
        <v>881</v>
      </c>
      <c r="F409" s="410">
        <v>7</v>
      </c>
      <c r="G409" s="410">
        <v>3023</v>
      </c>
      <c r="H409" s="410">
        <v>1</v>
      </c>
      <c r="I409" s="410">
        <v>431.85714285714283</v>
      </c>
      <c r="J409" s="410">
        <v>24</v>
      </c>
      <c r="K409" s="410">
        <v>10488</v>
      </c>
      <c r="L409" s="410">
        <v>3.4694012570294408</v>
      </c>
      <c r="M409" s="410">
        <v>437</v>
      </c>
      <c r="N409" s="410">
        <v>32</v>
      </c>
      <c r="O409" s="410">
        <v>14592</v>
      </c>
      <c r="P409" s="479">
        <v>4.8269930532583523</v>
      </c>
      <c r="Q409" s="411">
        <v>456</v>
      </c>
    </row>
    <row r="410" spans="1:17" ht="14.4" customHeight="1" x14ac:dyDescent="0.3">
      <c r="A410" s="406" t="s">
        <v>983</v>
      </c>
      <c r="B410" s="407" t="s">
        <v>808</v>
      </c>
      <c r="C410" s="407" t="s">
        <v>809</v>
      </c>
      <c r="D410" s="407" t="s">
        <v>882</v>
      </c>
      <c r="E410" s="407" t="s">
        <v>883</v>
      </c>
      <c r="F410" s="410">
        <v>46</v>
      </c>
      <c r="G410" s="410">
        <v>2472</v>
      </c>
      <c r="H410" s="410">
        <v>1</v>
      </c>
      <c r="I410" s="410">
        <v>53.739130434782609</v>
      </c>
      <c r="J410" s="410">
        <v>66</v>
      </c>
      <c r="K410" s="410">
        <v>3564</v>
      </c>
      <c r="L410" s="410">
        <v>1.441747572815534</v>
      </c>
      <c r="M410" s="410">
        <v>54</v>
      </c>
      <c r="N410" s="410">
        <v>34</v>
      </c>
      <c r="O410" s="410">
        <v>1972</v>
      </c>
      <c r="P410" s="479">
        <v>0.79773462783171523</v>
      </c>
      <c r="Q410" s="411">
        <v>58</v>
      </c>
    </row>
    <row r="411" spans="1:17" ht="14.4" customHeight="1" x14ac:dyDescent="0.3">
      <c r="A411" s="406" t="s">
        <v>983</v>
      </c>
      <c r="B411" s="407" t="s">
        <v>808</v>
      </c>
      <c r="C411" s="407" t="s">
        <v>809</v>
      </c>
      <c r="D411" s="407" t="s">
        <v>884</v>
      </c>
      <c r="E411" s="407" t="s">
        <v>885</v>
      </c>
      <c r="F411" s="410"/>
      <c r="G411" s="410"/>
      <c r="H411" s="410"/>
      <c r="I411" s="410"/>
      <c r="J411" s="410"/>
      <c r="K411" s="410"/>
      <c r="L411" s="410"/>
      <c r="M411" s="410"/>
      <c r="N411" s="410">
        <v>4</v>
      </c>
      <c r="O411" s="410">
        <v>8692</v>
      </c>
      <c r="P411" s="479"/>
      <c r="Q411" s="411">
        <v>2173</v>
      </c>
    </row>
    <row r="412" spans="1:17" ht="14.4" customHeight="1" x14ac:dyDescent="0.3">
      <c r="A412" s="406" t="s">
        <v>983</v>
      </c>
      <c r="B412" s="407" t="s">
        <v>808</v>
      </c>
      <c r="C412" s="407" t="s">
        <v>809</v>
      </c>
      <c r="D412" s="407" t="s">
        <v>886</v>
      </c>
      <c r="E412" s="407" t="s">
        <v>887</v>
      </c>
      <c r="F412" s="410">
        <v>78</v>
      </c>
      <c r="G412" s="410">
        <v>13035</v>
      </c>
      <c r="H412" s="410">
        <v>1</v>
      </c>
      <c r="I412" s="410">
        <v>167.11538461538461</v>
      </c>
      <c r="J412" s="410">
        <v>236</v>
      </c>
      <c r="K412" s="410">
        <v>39884</v>
      </c>
      <c r="L412" s="410">
        <v>3.0597621787495206</v>
      </c>
      <c r="M412" s="410">
        <v>169</v>
      </c>
      <c r="N412" s="410">
        <v>177</v>
      </c>
      <c r="O412" s="410">
        <v>30975</v>
      </c>
      <c r="P412" s="479">
        <v>2.3762945914844651</v>
      </c>
      <c r="Q412" s="411">
        <v>175</v>
      </c>
    </row>
    <row r="413" spans="1:17" ht="14.4" customHeight="1" x14ac:dyDescent="0.3">
      <c r="A413" s="406" t="s">
        <v>983</v>
      </c>
      <c r="B413" s="407" t="s">
        <v>808</v>
      </c>
      <c r="C413" s="407" t="s">
        <v>809</v>
      </c>
      <c r="D413" s="407" t="s">
        <v>888</v>
      </c>
      <c r="E413" s="407" t="s">
        <v>889</v>
      </c>
      <c r="F413" s="410"/>
      <c r="G413" s="410"/>
      <c r="H413" s="410"/>
      <c r="I413" s="410"/>
      <c r="J413" s="410">
        <v>6</v>
      </c>
      <c r="K413" s="410">
        <v>486</v>
      </c>
      <c r="L413" s="410"/>
      <c r="M413" s="410">
        <v>81</v>
      </c>
      <c r="N413" s="410"/>
      <c r="O413" s="410"/>
      <c r="P413" s="479"/>
      <c r="Q413" s="411"/>
    </row>
    <row r="414" spans="1:17" ht="14.4" customHeight="1" x14ac:dyDescent="0.3">
      <c r="A414" s="406" t="s">
        <v>983</v>
      </c>
      <c r="B414" s="407" t="s">
        <v>808</v>
      </c>
      <c r="C414" s="407" t="s">
        <v>809</v>
      </c>
      <c r="D414" s="407" t="s">
        <v>890</v>
      </c>
      <c r="E414" s="407" t="s">
        <v>891</v>
      </c>
      <c r="F414" s="410">
        <v>20</v>
      </c>
      <c r="G414" s="410">
        <v>3226</v>
      </c>
      <c r="H414" s="410">
        <v>1</v>
      </c>
      <c r="I414" s="410">
        <v>161.30000000000001</v>
      </c>
      <c r="J414" s="410">
        <v>28</v>
      </c>
      <c r="K414" s="410">
        <v>4564</v>
      </c>
      <c r="L414" s="410">
        <v>1.4147551146931183</v>
      </c>
      <c r="M414" s="410">
        <v>163</v>
      </c>
      <c r="N414" s="410">
        <v>34</v>
      </c>
      <c r="O414" s="410">
        <v>5746</v>
      </c>
      <c r="P414" s="479">
        <v>1.7811531308121513</v>
      </c>
      <c r="Q414" s="411">
        <v>169</v>
      </c>
    </row>
    <row r="415" spans="1:17" ht="14.4" customHeight="1" x14ac:dyDescent="0.3">
      <c r="A415" s="406" t="s">
        <v>983</v>
      </c>
      <c r="B415" s="407" t="s">
        <v>808</v>
      </c>
      <c r="C415" s="407" t="s">
        <v>809</v>
      </c>
      <c r="D415" s="407" t="s">
        <v>894</v>
      </c>
      <c r="E415" s="407" t="s">
        <v>895</v>
      </c>
      <c r="F415" s="410"/>
      <c r="G415" s="410"/>
      <c r="H415" s="410"/>
      <c r="I415" s="410"/>
      <c r="J415" s="410">
        <v>4</v>
      </c>
      <c r="K415" s="410">
        <v>4032</v>
      </c>
      <c r="L415" s="410"/>
      <c r="M415" s="410">
        <v>1008</v>
      </c>
      <c r="N415" s="410"/>
      <c r="O415" s="410"/>
      <c r="P415" s="479"/>
      <c r="Q415" s="411"/>
    </row>
    <row r="416" spans="1:17" ht="14.4" customHeight="1" x14ac:dyDescent="0.3">
      <c r="A416" s="406" t="s">
        <v>983</v>
      </c>
      <c r="B416" s="407" t="s">
        <v>808</v>
      </c>
      <c r="C416" s="407" t="s">
        <v>809</v>
      </c>
      <c r="D416" s="407" t="s">
        <v>898</v>
      </c>
      <c r="E416" s="407" t="s">
        <v>899</v>
      </c>
      <c r="F416" s="410"/>
      <c r="G416" s="410"/>
      <c r="H416" s="410"/>
      <c r="I416" s="410"/>
      <c r="J416" s="410">
        <v>4</v>
      </c>
      <c r="K416" s="410">
        <v>9056</v>
      </c>
      <c r="L416" s="410"/>
      <c r="M416" s="410">
        <v>2264</v>
      </c>
      <c r="N416" s="410"/>
      <c r="O416" s="410"/>
      <c r="P416" s="479"/>
      <c r="Q416" s="411"/>
    </row>
    <row r="417" spans="1:17" ht="14.4" customHeight="1" x14ac:dyDescent="0.3">
      <c r="A417" s="406" t="s">
        <v>983</v>
      </c>
      <c r="B417" s="407" t="s">
        <v>808</v>
      </c>
      <c r="C417" s="407" t="s">
        <v>809</v>
      </c>
      <c r="D417" s="407" t="s">
        <v>900</v>
      </c>
      <c r="E417" s="407" t="s">
        <v>901</v>
      </c>
      <c r="F417" s="410"/>
      <c r="G417" s="410"/>
      <c r="H417" s="410"/>
      <c r="I417" s="410"/>
      <c r="J417" s="410">
        <v>1</v>
      </c>
      <c r="K417" s="410">
        <v>247</v>
      </c>
      <c r="L417" s="410"/>
      <c r="M417" s="410">
        <v>247</v>
      </c>
      <c r="N417" s="410"/>
      <c r="O417" s="410"/>
      <c r="P417" s="479"/>
      <c r="Q417" s="411"/>
    </row>
    <row r="418" spans="1:17" ht="14.4" customHeight="1" x14ac:dyDescent="0.3">
      <c r="A418" s="406" t="s">
        <v>983</v>
      </c>
      <c r="B418" s="407" t="s">
        <v>808</v>
      </c>
      <c r="C418" s="407" t="s">
        <v>809</v>
      </c>
      <c r="D418" s="407" t="s">
        <v>902</v>
      </c>
      <c r="E418" s="407" t="s">
        <v>903</v>
      </c>
      <c r="F418" s="410">
        <v>2</v>
      </c>
      <c r="G418" s="410">
        <v>4012</v>
      </c>
      <c r="H418" s="410">
        <v>1</v>
      </c>
      <c r="I418" s="410">
        <v>2006</v>
      </c>
      <c r="J418" s="410">
        <v>3</v>
      </c>
      <c r="K418" s="410">
        <v>6036</v>
      </c>
      <c r="L418" s="410">
        <v>1.5044865403788634</v>
      </c>
      <c r="M418" s="410">
        <v>2012</v>
      </c>
      <c r="N418" s="410">
        <v>4</v>
      </c>
      <c r="O418" s="410">
        <v>8520</v>
      </c>
      <c r="P418" s="479">
        <v>2.1236291126620142</v>
      </c>
      <c r="Q418" s="411">
        <v>2130</v>
      </c>
    </row>
    <row r="419" spans="1:17" ht="14.4" customHeight="1" x14ac:dyDescent="0.3">
      <c r="A419" s="406" t="s">
        <v>983</v>
      </c>
      <c r="B419" s="407" t="s">
        <v>808</v>
      </c>
      <c r="C419" s="407" t="s">
        <v>809</v>
      </c>
      <c r="D419" s="407" t="s">
        <v>904</v>
      </c>
      <c r="E419" s="407" t="s">
        <v>905</v>
      </c>
      <c r="F419" s="410">
        <v>1</v>
      </c>
      <c r="G419" s="410">
        <v>225</v>
      </c>
      <c r="H419" s="410">
        <v>1</v>
      </c>
      <c r="I419" s="410">
        <v>225</v>
      </c>
      <c r="J419" s="410"/>
      <c r="K419" s="410"/>
      <c r="L419" s="410"/>
      <c r="M419" s="410"/>
      <c r="N419" s="410">
        <v>2</v>
      </c>
      <c r="O419" s="410">
        <v>484</v>
      </c>
      <c r="P419" s="479">
        <v>2.1511111111111112</v>
      </c>
      <c r="Q419" s="411">
        <v>242</v>
      </c>
    </row>
    <row r="420" spans="1:17" ht="14.4" customHeight="1" x14ac:dyDescent="0.3">
      <c r="A420" s="406" t="s">
        <v>983</v>
      </c>
      <c r="B420" s="407" t="s">
        <v>808</v>
      </c>
      <c r="C420" s="407" t="s">
        <v>809</v>
      </c>
      <c r="D420" s="407" t="s">
        <v>906</v>
      </c>
      <c r="E420" s="407" t="s">
        <v>907</v>
      </c>
      <c r="F420" s="410"/>
      <c r="G420" s="410"/>
      <c r="H420" s="410"/>
      <c r="I420" s="410"/>
      <c r="J420" s="410"/>
      <c r="K420" s="410"/>
      <c r="L420" s="410"/>
      <c r="M420" s="410"/>
      <c r="N420" s="410">
        <v>1</v>
      </c>
      <c r="O420" s="410">
        <v>423</v>
      </c>
      <c r="P420" s="479"/>
      <c r="Q420" s="411">
        <v>423</v>
      </c>
    </row>
    <row r="421" spans="1:17" ht="14.4" customHeight="1" x14ac:dyDescent="0.3">
      <c r="A421" s="406" t="s">
        <v>983</v>
      </c>
      <c r="B421" s="407" t="s">
        <v>808</v>
      </c>
      <c r="C421" s="407" t="s">
        <v>809</v>
      </c>
      <c r="D421" s="407" t="s">
        <v>911</v>
      </c>
      <c r="E421" s="407" t="s">
        <v>912</v>
      </c>
      <c r="F421" s="410"/>
      <c r="G421" s="410"/>
      <c r="H421" s="410"/>
      <c r="I421" s="410"/>
      <c r="J421" s="410">
        <v>18</v>
      </c>
      <c r="K421" s="410">
        <v>91602</v>
      </c>
      <c r="L421" s="410"/>
      <c r="M421" s="410">
        <v>5089</v>
      </c>
      <c r="N421" s="410">
        <v>4</v>
      </c>
      <c r="O421" s="410">
        <v>20864</v>
      </c>
      <c r="P421" s="479"/>
      <c r="Q421" s="411">
        <v>5216</v>
      </c>
    </row>
    <row r="422" spans="1:17" ht="14.4" customHeight="1" x14ac:dyDescent="0.3">
      <c r="A422" s="406" t="s">
        <v>983</v>
      </c>
      <c r="B422" s="407" t="s">
        <v>808</v>
      </c>
      <c r="C422" s="407" t="s">
        <v>809</v>
      </c>
      <c r="D422" s="407" t="s">
        <v>915</v>
      </c>
      <c r="E422" s="407" t="s">
        <v>916</v>
      </c>
      <c r="F422" s="410"/>
      <c r="G422" s="410"/>
      <c r="H422" s="410"/>
      <c r="I422" s="410"/>
      <c r="J422" s="410"/>
      <c r="K422" s="410"/>
      <c r="L422" s="410"/>
      <c r="M422" s="410"/>
      <c r="N422" s="410">
        <v>2</v>
      </c>
      <c r="O422" s="410">
        <v>576</v>
      </c>
      <c r="P422" s="479"/>
      <c r="Q422" s="411">
        <v>288</v>
      </c>
    </row>
    <row r="423" spans="1:17" ht="14.4" customHeight="1" x14ac:dyDescent="0.3">
      <c r="A423" s="406" t="s">
        <v>983</v>
      </c>
      <c r="B423" s="407" t="s">
        <v>808</v>
      </c>
      <c r="C423" s="407" t="s">
        <v>809</v>
      </c>
      <c r="D423" s="407" t="s">
        <v>931</v>
      </c>
      <c r="E423" s="407" t="s">
        <v>932</v>
      </c>
      <c r="F423" s="410"/>
      <c r="G423" s="410"/>
      <c r="H423" s="410"/>
      <c r="I423" s="410"/>
      <c r="J423" s="410"/>
      <c r="K423" s="410"/>
      <c r="L423" s="410"/>
      <c r="M423" s="410"/>
      <c r="N423" s="410">
        <v>2</v>
      </c>
      <c r="O423" s="410">
        <v>0</v>
      </c>
      <c r="P423" s="479"/>
      <c r="Q423" s="411">
        <v>0</v>
      </c>
    </row>
    <row r="424" spans="1:17" ht="14.4" customHeight="1" x14ac:dyDescent="0.3">
      <c r="A424" s="406" t="s">
        <v>984</v>
      </c>
      <c r="B424" s="407" t="s">
        <v>808</v>
      </c>
      <c r="C424" s="407" t="s">
        <v>809</v>
      </c>
      <c r="D424" s="407" t="s">
        <v>810</v>
      </c>
      <c r="E424" s="407" t="s">
        <v>811</v>
      </c>
      <c r="F424" s="410"/>
      <c r="G424" s="410"/>
      <c r="H424" s="410"/>
      <c r="I424" s="410"/>
      <c r="J424" s="410"/>
      <c r="K424" s="410"/>
      <c r="L424" s="410"/>
      <c r="M424" s="410"/>
      <c r="N424" s="410">
        <v>1</v>
      </c>
      <c r="O424" s="410">
        <v>2226</v>
      </c>
      <c r="P424" s="479"/>
      <c r="Q424" s="411">
        <v>2226</v>
      </c>
    </row>
    <row r="425" spans="1:17" ht="14.4" customHeight="1" x14ac:dyDescent="0.3">
      <c r="A425" s="406" t="s">
        <v>984</v>
      </c>
      <c r="B425" s="407" t="s">
        <v>808</v>
      </c>
      <c r="C425" s="407" t="s">
        <v>809</v>
      </c>
      <c r="D425" s="407" t="s">
        <v>816</v>
      </c>
      <c r="E425" s="407" t="s">
        <v>817</v>
      </c>
      <c r="F425" s="410">
        <v>4182</v>
      </c>
      <c r="G425" s="410">
        <v>223679</v>
      </c>
      <c r="H425" s="410">
        <v>1</v>
      </c>
      <c r="I425" s="410">
        <v>53.486131037780964</v>
      </c>
      <c r="J425" s="410">
        <v>5647</v>
      </c>
      <c r="K425" s="410">
        <v>304938</v>
      </c>
      <c r="L425" s="410">
        <v>1.3632839917918087</v>
      </c>
      <c r="M425" s="410">
        <v>54</v>
      </c>
      <c r="N425" s="410">
        <v>4140</v>
      </c>
      <c r="O425" s="410">
        <v>240120</v>
      </c>
      <c r="P425" s="479">
        <v>1.0735026533559253</v>
      </c>
      <c r="Q425" s="411">
        <v>58</v>
      </c>
    </row>
    <row r="426" spans="1:17" ht="14.4" customHeight="1" x14ac:dyDescent="0.3">
      <c r="A426" s="406" t="s">
        <v>984</v>
      </c>
      <c r="B426" s="407" t="s">
        <v>808</v>
      </c>
      <c r="C426" s="407" t="s">
        <v>809</v>
      </c>
      <c r="D426" s="407" t="s">
        <v>818</v>
      </c>
      <c r="E426" s="407" t="s">
        <v>819</v>
      </c>
      <c r="F426" s="410">
        <v>826</v>
      </c>
      <c r="G426" s="410">
        <v>100429</v>
      </c>
      <c r="H426" s="410">
        <v>1</v>
      </c>
      <c r="I426" s="410">
        <v>121.58474576271186</v>
      </c>
      <c r="J426" s="410">
        <v>933</v>
      </c>
      <c r="K426" s="410">
        <v>114759</v>
      </c>
      <c r="L426" s="410">
        <v>1.1426878690418105</v>
      </c>
      <c r="M426" s="410">
        <v>123</v>
      </c>
      <c r="N426" s="410">
        <v>948</v>
      </c>
      <c r="O426" s="410">
        <v>124188</v>
      </c>
      <c r="P426" s="479">
        <v>1.2365750928516663</v>
      </c>
      <c r="Q426" s="411">
        <v>131</v>
      </c>
    </row>
    <row r="427" spans="1:17" ht="14.4" customHeight="1" x14ac:dyDescent="0.3">
      <c r="A427" s="406" t="s">
        <v>984</v>
      </c>
      <c r="B427" s="407" t="s">
        <v>808</v>
      </c>
      <c r="C427" s="407" t="s">
        <v>809</v>
      </c>
      <c r="D427" s="407" t="s">
        <v>820</v>
      </c>
      <c r="E427" s="407" t="s">
        <v>821</v>
      </c>
      <c r="F427" s="410">
        <v>146</v>
      </c>
      <c r="G427" s="410">
        <v>25582</v>
      </c>
      <c r="H427" s="410">
        <v>1</v>
      </c>
      <c r="I427" s="410">
        <v>175.21917808219177</v>
      </c>
      <c r="J427" s="410">
        <v>150</v>
      </c>
      <c r="K427" s="410">
        <v>26550</v>
      </c>
      <c r="L427" s="410">
        <v>1.0378391056211398</v>
      </c>
      <c r="M427" s="410">
        <v>177</v>
      </c>
      <c r="N427" s="410">
        <v>164</v>
      </c>
      <c r="O427" s="410">
        <v>30996</v>
      </c>
      <c r="P427" s="479">
        <v>1.2116331795793918</v>
      </c>
      <c r="Q427" s="411">
        <v>189</v>
      </c>
    </row>
    <row r="428" spans="1:17" ht="14.4" customHeight="1" x14ac:dyDescent="0.3">
      <c r="A428" s="406" t="s">
        <v>984</v>
      </c>
      <c r="B428" s="407" t="s">
        <v>808</v>
      </c>
      <c r="C428" s="407" t="s">
        <v>809</v>
      </c>
      <c r="D428" s="407" t="s">
        <v>824</v>
      </c>
      <c r="E428" s="407" t="s">
        <v>825</v>
      </c>
      <c r="F428" s="410">
        <v>32</v>
      </c>
      <c r="G428" s="410">
        <v>12220</v>
      </c>
      <c r="H428" s="410">
        <v>1</v>
      </c>
      <c r="I428" s="410">
        <v>381.875</v>
      </c>
      <c r="J428" s="410">
        <v>16</v>
      </c>
      <c r="K428" s="410">
        <v>6144</v>
      </c>
      <c r="L428" s="410">
        <v>0.50278232405891976</v>
      </c>
      <c r="M428" s="410">
        <v>384</v>
      </c>
      <c r="N428" s="410">
        <v>12</v>
      </c>
      <c r="O428" s="410">
        <v>4884</v>
      </c>
      <c r="P428" s="479">
        <v>0.39967266775777416</v>
      </c>
      <c r="Q428" s="411">
        <v>407</v>
      </c>
    </row>
    <row r="429" spans="1:17" ht="14.4" customHeight="1" x14ac:dyDescent="0.3">
      <c r="A429" s="406" t="s">
        <v>984</v>
      </c>
      <c r="B429" s="407" t="s">
        <v>808</v>
      </c>
      <c r="C429" s="407" t="s">
        <v>809</v>
      </c>
      <c r="D429" s="407" t="s">
        <v>826</v>
      </c>
      <c r="E429" s="407" t="s">
        <v>827</v>
      </c>
      <c r="F429" s="410">
        <v>203</v>
      </c>
      <c r="G429" s="410">
        <v>34413</v>
      </c>
      <c r="H429" s="410">
        <v>1</v>
      </c>
      <c r="I429" s="410">
        <v>169.52216748768473</v>
      </c>
      <c r="J429" s="410">
        <v>216</v>
      </c>
      <c r="K429" s="410">
        <v>37152</v>
      </c>
      <c r="L429" s="410">
        <v>1.0795920146456282</v>
      </c>
      <c r="M429" s="410">
        <v>172</v>
      </c>
      <c r="N429" s="410">
        <v>122</v>
      </c>
      <c r="O429" s="410">
        <v>21838</v>
      </c>
      <c r="P429" s="479">
        <v>0.63458576700665448</v>
      </c>
      <c r="Q429" s="411">
        <v>179</v>
      </c>
    </row>
    <row r="430" spans="1:17" ht="14.4" customHeight="1" x14ac:dyDescent="0.3">
      <c r="A430" s="406" t="s">
        <v>984</v>
      </c>
      <c r="B430" s="407" t="s">
        <v>808</v>
      </c>
      <c r="C430" s="407" t="s">
        <v>809</v>
      </c>
      <c r="D430" s="407" t="s">
        <v>830</v>
      </c>
      <c r="E430" s="407" t="s">
        <v>831</v>
      </c>
      <c r="F430" s="410">
        <v>31</v>
      </c>
      <c r="G430" s="410">
        <v>9860</v>
      </c>
      <c r="H430" s="410">
        <v>1</v>
      </c>
      <c r="I430" s="410">
        <v>318.06451612903226</v>
      </c>
      <c r="J430" s="410">
        <v>44</v>
      </c>
      <c r="K430" s="410">
        <v>14168</v>
      </c>
      <c r="L430" s="410">
        <v>1.4369168356997972</v>
      </c>
      <c r="M430" s="410">
        <v>322</v>
      </c>
      <c r="N430" s="410">
        <v>73</v>
      </c>
      <c r="O430" s="410">
        <v>24455</v>
      </c>
      <c r="P430" s="479">
        <v>2.4802231237322516</v>
      </c>
      <c r="Q430" s="411">
        <v>335</v>
      </c>
    </row>
    <row r="431" spans="1:17" ht="14.4" customHeight="1" x14ac:dyDescent="0.3">
      <c r="A431" s="406" t="s">
        <v>984</v>
      </c>
      <c r="B431" s="407" t="s">
        <v>808</v>
      </c>
      <c r="C431" s="407" t="s">
        <v>809</v>
      </c>
      <c r="D431" s="407" t="s">
        <v>834</v>
      </c>
      <c r="E431" s="407" t="s">
        <v>835</v>
      </c>
      <c r="F431" s="410">
        <v>496</v>
      </c>
      <c r="G431" s="410">
        <v>168190</v>
      </c>
      <c r="H431" s="410">
        <v>1</v>
      </c>
      <c r="I431" s="410">
        <v>339.09274193548384</v>
      </c>
      <c r="J431" s="410">
        <v>708</v>
      </c>
      <c r="K431" s="410">
        <v>241428</v>
      </c>
      <c r="L431" s="410">
        <v>1.4354480052321779</v>
      </c>
      <c r="M431" s="410">
        <v>341</v>
      </c>
      <c r="N431" s="410">
        <v>729</v>
      </c>
      <c r="O431" s="410">
        <v>254421</v>
      </c>
      <c r="P431" s="479">
        <v>1.512699922706463</v>
      </c>
      <c r="Q431" s="411">
        <v>349</v>
      </c>
    </row>
    <row r="432" spans="1:17" ht="14.4" customHeight="1" x14ac:dyDescent="0.3">
      <c r="A432" s="406" t="s">
        <v>984</v>
      </c>
      <c r="B432" s="407" t="s">
        <v>808</v>
      </c>
      <c r="C432" s="407" t="s">
        <v>809</v>
      </c>
      <c r="D432" s="407" t="s">
        <v>842</v>
      </c>
      <c r="E432" s="407" t="s">
        <v>843</v>
      </c>
      <c r="F432" s="410">
        <v>31</v>
      </c>
      <c r="G432" s="410">
        <v>3363</v>
      </c>
      <c r="H432" s="410">
        <v>1</v>
      </c>
      <c r="I432" s="410">
        <v>108.48387096774194</v>
      </c>
      <c r="J432" s="410">
        <v>17</v>
      </c>
      <c r="K432" s="410">
        <v>1853</v>
      </c>
      <c r="L432" s="410">
        <v>0.55099613440380613</v>
      </c>
      <c r="M432" s="410">
        <v>109</v>
      </c>
      <c r="N432" s="410">
        <v>11</v>
      </c>
      <c r="O432" s="410">
        <v>1287</v>
      </c>
      <c r="P432" s="479">
        <v>0.38269402319357715</v>
      </c>
      <c r="Q432" s="411">
        <v>117</v>
      </c>
    </row>
    <row r="433" spans="1:17" ht="14.4" customHeight="1" x14ac:dyDescent="0.3">
      <c r="A433" s="406" t="s">
        <v>984</v>
      </c>
      <c r="B433" s="407" t="s">
        <v>808</v>
      </c>
      <c r="C433" s="407" t="s">
        <v>809</v>
      </c>
      <c r="D433" s="407" t="s">
        <v>846</v>
      </c>
      <c r="E433" s="407" t="s">
        <v>847</v>
      </c>
      <c r="F433" s="410"/>
      <c r="G433" s="410"/>
      <c r="H433" s="410"/>
      <c r="I433" s="410"/>
      <c r="J433" s="410">
        <v>6</v>
      </c>
      <c r="K433" s="410">
        <v>2256</v>
      </c>
      <c r="L433" s="410"/>
      <c r="M433" s="410">
        <v>376</v>
      </c>
      <c r="N433" s="410">
        <v>3</v>
      </c>
      <c r="O433" s="410">
        <v>1161</v>
      </c>
      <c r="P433" s="479"/>
      <c r="Q433" s="411">
        <v>387</v>
      </c>
    </row>
    <row r="434" spans="1:17" ht="14.4" customHeight="1" x14ac:dyDescent="0.3">
      <c r="A434" s="406" t="s">
        <v>984</v>
      </c>
      <c r="B434" s="407" t="s">
        <v>808</v>
      </c>
      <c r="C434" s="407" t="s">
        <v>809</v>
      </c>
      <c r="D434" s="407" t="s">
        <v>848</v>
      </c>
      <c r="E434" s="407" t="s">
        <v>849</v>
      </c>
      <c r="F434" s="410">
        <v>19</v>
      </c>
      <c r="G434" s="410">
        <v>703</v>
      </c>
      <c r="H434" s="410">
        <v>1</v>
      </c>
      <c r="I434" s="410">
        <v>37</v>
      </c>
      <c r="J434" s="410">
        <v>14</v>
      </c>
      <c r="K434" s="410">
        <v>518</v>
      </c>
      <c r="L434" s="410">
        <v>0.73684210526315785</v>
      </c>
      <c r="M434" s="410">
        <v>37</v>
      </c>
      <c r="N434" s="410">
        <v>10</v>
      </c>
      <c r="O434" s="410">
        <v>380</v>
      </c>
      <c r="P434" s="479">
        <v>0.54054054054054057</v>
      </c>
      <c r="Q434" s="411">
        <v>38</v>
      </c>
    </row>
    <row r="435" spans="1:17" ht="14.4" customHeight="1" x14ac:dyDescent="0.3">
      <c r="A435" s="406" t="s">
        <v>984</v>
      </c>
      <c r="B435" s="407" t="s">
        <v>808</v>
      </c>
      <c r="C435" s="407" t="s">
        <v>809</v>
      </c>
      <c r="D435" s="407" t="s">
        <v>854</v>
      </c>
      <c r="E435" s="407" t="s">
        <v>855</v>
      </c>
      <c r="F435" s="410">
        <v>93</v>
      </c>
      <c r="G435" s="410">
        <v>62152</v>
      </c>
      <c r="H435" s="410">
        <v>1</v>
      </c>
      <c r="I435" s="410">
        <v>668.30107526881716</v>
      </c>
      <c r="J435" s="410">
        <v>146</v>
      </c>
      <c r="K435" s="410">
        <v>98696</v>
      </c>
      <c r="L435" s="410">
        <v>1.5879778607285364</v>
      </c>
      <c r="M435" s="410">
        <v>676</v>
      </c>
      <c r="N435" s="410">
        <v>144</v>
      </c>
      <c r="O435" s="410">
        <v>101376</v>
      </c>
      <c r="P435" s="479">
        <v>1.6310979534045567</v>
      </c>
      <c r="Q435" s="411">
        <v>704</v>
      </c>
    </row>
    <row r="436" spans="1:17" ht="14.4" customHeight="1" x14ac:dyDescent="0.3">
      <c r="A436" s="406" t="s">
        <v>984</v>
      </c>
      <c r="B436" s="407" t="s">
        <v>808</v>
      </c>
      <c r="C436" s="407" t="s">
        <v>809</v>
      </c>
      <c r="D436" s="407" t="s">
        <v>856</v>
      </c>
      <c r="E436" s="407" t="s">
        <v>857</v>
      </c>
      <c r="F436" s="410">
        <v>2</v>
      </c>
      <c r="G436" s="410">
        <v>272</v>
      </c>
      <c r="H436" s="410">
        <v>1</v>
      </c>
      <c r="I436" s="410">
        <v>136</v>
      </c>
      <c r="J436" s="410">
        <v>9</v>
      </c>
      <c r="K436" s="410">
        <v>1242</v>
      </c>
      <c r="L436" s="410">
        <v>4.5661764705882355</v>
      </c>
      <c r="M436" s="410">
        <v>138</v>
      </c>
      <c r="N436" s="410">
        <v>2</v>
      </c>
      <c r="O436" s="410">
        <v>294</v>
      </c>
      <c r="P436" s="479">
        <v>1.0808823529411764</v>
      </c>
      <c r="Q436" s="411">
        <v>147</v>
      </c>
    </row>
    <row r="437" spans="1:17" ht="14.4" customHeight="1" x14ac:dyDescent="0.3">
      <c r="A437" s="406" t="s">
        <v>984</v>
      </c>
      <c r="B437" s="407" t="s">
        <v>808</v>
      </c>
      <c r="C437" s="407" t="s">
        <v>809</v>
      </c>
      <c r="D437" s="407" t="s">
        <v>858</v>
      </c>
      <c r="E437" s="407" t="s">
        <v>859</v>
      </c>
      <c r="F437" s="410">
        <v>337</v>
      </c>
      <c r="G437" s="410">
        <v>95291</v>
      </c>
      <c r="H437" s="410">
        <v>1</v>
      </c>
      <c r="I437" s="410">
        <v>282.76261127596439</v>
      </c>
      <c r="J437" s="410">
        <v>432</v>
      </c>
      <c r="K437" s="410">
        <v>123120</v>
      </c>
      <c r="L437" s="410">
        <v>1.2920422705187269</v>
      </c>
      <c r="M437" s="410">
        <v>285</v>
      </c>
      <c r="N437" s="410">
        <v>503</v>
      </c>
      <c r="O437" s="410">
        <v>152912</v>
      </c>
      <c r="P437" s="479">
        <v>1.6046845977059743</v>
      </c>
      <c r="Q437" s="411">
        <v>304</v>
      </c>
    </row>
    <row r="438" spans="1:17" ht="14.4" customHeight="1" x14ac:dyDescent="0.3">
      <c r="A438" s="406" t="s">
        <v>984</v>
      </c>
      <c r="B438" s="407" t="s">
        <v>808</v>
      </c>
      <c r="C438" s="407" t="s">
        <v>809</v>
      </c>
      <c r="D438" s="407" t="s">
        <v>860</v>
      </c>
      <c r="E438" s="407" t="s">
        <v>861</v>
      </c>
      <c r="F438" s="410"/>
      <c r="G438" s="410"/>
      <c r="H438" s="410"/>
      <c r="I438" s="410"/>
      <c r="J438" s="410"/>
      <c r="K438" s="410"/>
      <c r="L438" s="410"/>
      <c r="M438" s="410"/>
      <c r="N438" s="410">
        <v>2</v>
      </c>
      <c r="O438" s="410">
        <v>7414</v>
      </c>
      <c r="P438" s="479"/>
      <c r="Q438" s="411">
        <v>3707</v>
      </c>
    </row>
    <row r="439" spans="1:17" ht="14.4" customHeight="1" x14ac:dyDescent="0.3">
      <c r="A439" s="406" t="s">
        <v>984</v>
      </c>
      <c r="B439" s="407" t="s">
        <v>808</v>
      </c>
      <c r="C439" s="407" t="s">
        <v>809</v>
      </c>
      <c r="D439" s="407" t="s">
        <v>862</v>
      </c>
      <c r="E439" s="407" t="s">
        <v>863</v>
      </c>
      <c r="F439" s="410">
        <v>778</v>
      </c>
      <c r="G439" s="410">
        <v>356432</v>
      </c>
      <c r="H439" s="410">
        <v>1</v>
      </c>
      <c r="I439" s="410">
        <v>458.13881748071981</v>
      </c>
      <c r="J439" s="410">
        <v>936</v>
      </c>
      <c r="K439" s="410">
        <v>432432</v>
      </c>
      <c r="L439" s="410">
        <v>1.2132244018494411</v>
      </c>
      <c r="M439" s="410">
        <v>462</v>
      </c>
      <c r="N439" s="410">
        <v>892</v>
      </c>
      <c r="O439" s="410">
        <v>440648</v>
      </c>
      <c r="P439" s="479">
        <v>1.2362750819230597</v>
      </c>
      <c r="Q439" s="411">
        <v>494</v>
      </c>
    </row>
    <row r="440" spans="1:17" ht="14.4" customHeight="1" x14ac:dyDescent="0.3">
      <c r="A440" s="406" t="s">
        <v>984</v>
      </c>
      <c r="B440" s="407" t="s">
        <v>808</v>
      </c>
      <c r="C440" s="407" t="s">
        <v>809</v>
      </c>
      <c r="D440" s="407" t="s">
        <v>866</v>
      </c>
      <c r="E440" s="407" t="s">
        <v>867</v>
      </c>
      <c r="F440" s="410">
        <v>1057</v>
      </c>
      <c r="G440" s="410">
        <v>371280</v>
      </c>
      <c r="H440" s="410">
        <v>1</v>
      </c>
      <c r="I440" s="410">
        <v>351.25827814569539</v>
      </c>
      <c r="J440" s="410">
        <v>1288</v>
      </c>
      <c r="K440" s="410">
        <v>458528</v>
      </c>
      <c r="L440" s="410">
        <v>1.2349924585218703</v>
      </c>
      <c r="M440" s="410">
        <v>356</v>
      </c>
      <c r="N440" s="410">
        <v>1196</v>
      </c>
      <c r="O440" s="410">
        <v>442520</v>
      </c>
      <c r="P440" s="479">
        <v>1.1918767507002801</v>
      </c>
      <c r="Q440" s="411">
        <v>370</v>
      </c>
    </row>
    <row r="441" spans="1:17" ht="14.4" customHeight="1" x14ac:dyDescent="0.3">
      <c r="A441" s="406" t="s">
        <v>984</v>
      </c>
      <c r="B441" s="407" t="s">
        <v>808</v>
      </c>
      <c r="C441" s="407" t="s">
        <v>809</v>
      </c>
      <c r="D441" s="407" t="s">
        <v>868</v>
      </c>
      <c r="E441" s="407" t="s">
        <v>869</v>
      </c>
      <c r="F441" s="410">
        <v>3</v>
      </c>
      <c r="G441" s="410">
        <v>8721</v>
      </c>
      <c r="H441" s="410">
        <v>1</v>
      </c>
      <c r="I441" s="410">
        <v>2907</v>
      </c>
      <c r="J441" s="410">
        <v>1</v>
      </c>
      <c r="K441" s="410">
        <v>2917</v>
      </c>
      <c r="L441" s="410">
        <v>0.33447999082674007</v>
      </c>
      <c r="M441" s="410">
        <v>2917</v>
      </c>
      <c r="N441" s="410"/>
      <c r="O441" s="410"/>
      <c r="P441" s="479"/>
      <c r="Q441" s="411"/>
    </row>
    <row r="442" spans="1:17" ht="14.4" customHeight="1" x14ac:dyDescent="0.3">
      <c r="A442" s="406" t="s">
        <v>984</v>
      </c>
      <c r="B442" s="407" t="s">
        <v>808</v>
      </c>
      <c r="C442" s="407" t="s">
        <v>809</v>
      </c>
      <c r="D442" s="407" t="s">
        <v>872</v>
      </c>
      <c r="E442" s="407" t="s">
        <v>873</v>
      </c>
      <c r="F442" s="410">
        <v>10</v>
      </c>
      <c r="G442" s="410">
        <v>1033</v>
      </c>
      <c r="H442" s="410">
        <v>1</v>
      </c>
      <c r="I442" s="410">
        <v>103.3</v>
      </c>
      <c r="J442" s="410">
        <v>2</v>
      </c>
      <c r="K442" s="410">
        <v>210</v>
      </c>
      <c r="L442" s="410">
        <v>0.20329138431752178</v>
      </c>
      <c r="M442" s="410">
        <v>105</v>
      </c>
      <c r="N442" s="410">
        <v>3</v>
      </c>
      <c r="O442" s="410">
        <v>333</v>
      </c>
      <c r="P442" s="479">
        <v>0.32236205227492737</v>
      </c>
      <c r="Q442" s="411">
        <v>111</v>
      </c>
    </row>
    <row r="443" spans="1:17" ht="14.4" customHeight="1" x14ac:dyDescent="0.3">
      <c r="A443" s="406" t="s">
        <v>984</v>
      </c>
      <c r="B443" s="407" t="s">
        <v>808</v>
      </c>
      <c r="C443" s="407" t="s">
        <v>809</v>
      </c>
      <c r="D443" s="407" t="s">
        <v>874</v>
      </c>
      <c r="E443" s="407" t="s">
        <v>875</v>
      </c>
      <c r="F443" s="410">
        <v>22</v>
      </c>
      <c r="G443" s="410">
        <v>2536</v>
      </c>
      <c r="H443" s="410">
        <v>1</v>
      </c>
      <c r="I443" s="410">
        <v>115.27272727272727</v>
      </c>
      <c r="J443" s="410">
        <v>30</v>
      </c>
      <c r="K443" s="410">
        <v>3510</v>
      </c>
      <c r="L443" s="410">
        <v>1.3840694006309149</v>
      </c>
      <c r="M443" s="410">
        <v>117</v>
      </c>
      <c r="N443" s="410">
        <v>29</v>
      </c>
      <c r="O443" s="410">
        <v>3625</v>
      </c>
      <c r="P443" s="479">
        <v>1.4294164037854891</v>
      </c>
      <c r="Q443" s="411">
        <v>125</v>
      </c>
    </row>
    <row r="444" spans="1:17" ht="14.4" customHeight="1" x14ac:dyDescent="0.3">
      <c r="A444" s="406" t="s">
        <v>984</v>
      </c>
      <c r="B444" s="407" t="s">
        <v>808</v>
      </c>
      <c r="C444" s="407" t="s">
        <v>809</v>
      </c>
      <c r="D444" s="407" t="s">
        <v>876</v>
      </c>
      <c r="E444" s="407" t="s">
        <v>877</v>
      </c>
      <c r="F444" s="410">
        <v>46</v>
      </c>
      <c r="G444" s="410">
        <v>21098</v>
      </c>
      <c r="H444" s="410">
        <v>1</v>
      </c>
      <c r="I444" s="410">
        <v>458.6521739130435</v>
      </c>
      <c r="J444" s="410">
        <v>44</v>
      </c>
      <c r="K444" s="410">
        <v>20372</v>
      </c>
      <c r="L444" s="410">
        <v>0.96558915537017731</v>
      </c>
      <c r="M444" s="410">
        <v>463</v>
      </c>
      <c r="N444" s="410">
        <v>34</v>
      </c>
      <c r="O444" s="410">
        <v>16830</v>
      </c>
      <c r="P444" s="479">
        <v>0.79770594369134518</v>
      </c>
      <c r="Q444" s="411">
        <v>495</v>
      </c>
    </row>
    <row r="445" spans="1:17" ht="14.4" customHeight="1" x14ac:dyDescent="0.3">
      <c r="A445" s="406" t="s">
        <v>984</v>
      </c>
      <c r="B445" s="407" t="s">
        <v>808</v>
      </c>
      <c r="C445" s="407" t="s">
        <v>809</v>
      </c>
      <c r="D445" s="407" t="s">
        <v>878</v>
      </c>
      <c r="E445" s="407" t="s">
        <v>879</v>
      </c>
      <c r="F445" s="410">
        <v>2</v>
      </c>
      <c r="G445" s="410">
        <v>2506</v>
      </c>
      <c r="H445" s="410">
        <v>1</v>
      </c>
      <c r="I445" s="410">
        <v>1253</v>
      </c>
      <c r="J445" s="410">
        <v>1</v>
      </c>
      <c r="K445" s="410">
        <v>1268</v>
      </c>
      <c r="L445" s="410">
        <v>0.50598563447725464</v>
      </c>
      <c r="M445" s="410">
        <v>1268</v>
      </c>
      <c r="N445" s="410">
        <v>7</v>
      </c>
      <c r="O445" s="410">
        <v>8981</v>
      </c>
      <c r="P445" s="479">
        <v>3.5837988826815641</v>
      </c>
      <c r="Q445" s="411">
        <v>1283</v>
      </c>
    </row>
    <row r="446" spans="1:17" ht="14.4" customHeight="1" x14ac:dyDescent="0.3">
      <c r="A446" s="406" t="s">
        <v>984</v>
      </c>
      <c r="B446" s="407" t="s">
        <v>808</v>
      </c>
      <c r="C446" s="407" t="s">
        <v>809</v>
      </c>
      <c r="D446" s="407" t="s">
        <v>880</v>
      </c>
      <c r="E446" s="407" t="s">
        <v>881</v>
      </c>
      <c r="F446" s="410">
        <v>16</v>
      </c>
      <c r="G446" s="410">
        <v>6909</v>
      </c>
      <c r="H446" s="410">
        <v>1</v>
      </c>
      <c r="I446" s="410">
        <v>431.8125</v>
      </c>
      <c r="J446" s="410">
        <v>22</v>
      </c>
      <c r="K446" s="410">
        <v>9614</v>
      </c>
      <c r="L446" s="410">
        <v>1.3915183094514401</v>
      </c>
      <c r="M446" s="410">
        <v>437</v>
      </c>
      <c r="N446" s="410">
        <v>18</v>
      </c>
      <c r="O446" s="410">
        <v>8208</v>
      </c>
      <c r="P446" s="479">
        <v>1.1880156317846287</v>
      </c>
      <c r="Q446" s="411">
        <v>456</v>
      </c>
    </row>
    <row r="447" spans="1:17" ht="14.4" customHeight="1" x14ac:dyDescent="0.3">
      <c r="A447" s="406" t="s">
        <v>984</v>
      </c>
      <c r="B447" s="407" t="s">
        <v>808</v>
      </c>
      <c r="C447" s="407" t="s">
        <v>809</v>
      </c>
      <c r="D447" s="407" t="s">
        <v>882</v>
      </c>
      <c r="E447" s="407" t="s">
        <v>883</v>
      </c>
      <c r="F447" s="410">
        <v>1156</v>
      </c>
      <c r="G447" s="410">
        <v>61956</v>
      </c>
      <c r="H447" s="410">
        <v>1</v>
      </c>
      <c r="I447" s="410">
        <v>53.595155709342563</v>
      </c>
      <c r="J447" s="410">
        <v>1746</v>
      </c>
      <c r="K447" s="410">
        <v>94284</v>
      </c>
      <c r="L447" s="410">
        <v>1.5217896571760605</v>
      </c>
      <c r="M447" s="410">
        <v>54</v>
      </c>
      <c r="N447" s="410">
        <v>1787</v>
      </c>
      <c r="O447" s="410">
        <v>103646</v>
      </c>
      <c r="P447" s="479">
        <v>1.6728968945703402</v>
      </c>
      <c r="Q447" s="411">
        <v>58</v>
      </c>
    </row>
    <row r="448" spans="1:17" ht="14.4" customHeight="1" x14ac:dyDescent="0.3">
      <c r="A448" s="406" t="s">
        <v>984</v>
      </c>
      <c r="B448" s="407" t="s">
        <v>808</v>
      </c>
      <c r="C448" s="407" t="s">
        <v>809</v>
      </c>
      <c r="D448" s="407" t="s">
        <v>886</v>
      </c>
      <c r="E448" s="407" t="s">
        <v>887</v>
      </c>
      <c r="F448" s="410">
        <v>5537</v>
      </c>
      <c r="G448" s="410">
        <v>923286</v>
      </c>
      <c r="H448" s="410">
        <v>1</v>
      </c>
      <c r="I448" s="410">
        <v>166.74841972187104</v>
      </c>
      <c r="J448" s="410">
        <v>7226</v>
      </c>
      <c r="K448" s="410">
        <v>1221194</v>
      </c>
      <c r="L448" s="410">
        <v>1.3226605840443806</v>
      </c>
      <c r="M448" s="410">
        <v>169</v>
      </c>
      <c r="N448" s="410">
        <v>6771</v>
      </c>
      <c r="O448" s="410">
        <v>1184925</v>
      </c>
      <c r="P448" s="479">
        <v>1.2833780648683073</v>
      </c>
      <c r="Q448" s="411">
        <v>175</v>
      </c>
    </row>
    <row r="449" spans="1:17" ht="14.4" customHeight="1" x14ac:dyDescent="0.3">
      <c r="A449" s="406" t="s">
        <v>984</v>
      </c>
      <c r="B449" s="407" t="s">
        <v>808</v>
      </c>
      <c r="C449" s="407" t="s">
        <v>809</v>
      </c>
      <c r="D449" s="407" t="s">
        <v>888</v>
      </c>
      <c r="E449" s="407" t="s">
        <v>889</v>
      </c>
      <c r="F449" s="410">
        <v>187</v>
      </c>
      <c r="G449" s="410">
        <v>14875</v>
      </c>
      <c r="H449" s="410">
        <v>1</v>
      </c>
      <c r="I449" s="410">
        <v>79.545454545454547</v>
      </c>
      <c r="J449" s="410">
        <v>295</v>
      </c>
      <c r="K449" s="410">
        <v>23895</v>
      </c>
      <c r="L449" s="410">
        <v>1.6063865546218488</v>
      </c>
      <c r="M449" s="410">
        <v>81</v>
      </c>
      <c r="N449" s="410">
        <v>296</v>
      </c>
      <c r="O449" s="410">
        <v>25160</v>
      </c>
      <c r="P449" s="479">
        <v>1.6914285714285715</v>
      </c>
      <c r="Q449" s="411">
        <v>85</v>
      </c>
    </row>
    <row r="450" spans="1:17" ht="14.4" customHeight="1" x14ac:dyDescent="0.3">
      <c r="A450" s="406" t="s">
        <v>984</v>
      </c>
      <c r="B450" s="407" t="s">
        <v>808</v>
      </c>
      <c r="C450" s="407" t="s">
        <v>809</v>
      </c>
      <c r="D450" s="407" t="s">
        <v>890</v>
      </c>
      <c r="E450" s="407" t="s">
        <v>891</v>
      </c>
      <c r="F450" s="410">
        <v>7</v>
      </c>
      <c r="G450" s="410">
        <v>1134</v>
      </c>
      <c r="H450" s="410">
        <v>1</v>
      </c>
      <c r="I450" s="410">
        <v>162</v>
      </c>
      <c r="J450" s="410">
        <v>7</v>
      </c>
      <c r="K450" s="410">
        <v>1141</v>
      </c>
      <c r="L450" s="410">
        <v>1.0061728395061729</v>
      </c>
      <c r="M450" s="410">
        <v>163</v>
      </c>
      <c r="N450" s="410">
        <v>11</v>
      </c>
      <c r="O450" s="410">
        <v>1859</v>
      </c>
      <c r="P450" s="479">
        <v>1.6393298059964727</v>
      </c>
      <c r="Q450" s="411">
        <v>169</v>
      </c>
    </row>
    <row r="451" spans="1:17" ht="14.4" customHeight="1" x14ac:dyDescent="0.3">
      <c r="A451" s="406" t="s">
        <v>984</v>
      </c>
      <c r="B451" s="407" t="s">
        <v>808</v>
      </c>
      <c r="C451" s="407" t="s">
        <v>809</v>
      </c>
      <c r="D451" s="407" t="s">
        <v>894</v>
      </c>
      <c r="E451" s="407" t="s">
        <v>895</v>
      </c>
      <c r="F451" s="410">
        <v>7</v>
      </c>
      <c r="G451" s="410">
        <v>7026</v>
      </c>
      <c r="H451" s="410">
        <v>1</v>
      </c>
      <c r="I451" s="410">
        <v>1003.7142857142857</v>
      </c>
      <c r="J451" s="410">
        <v>4</v>
      </c>
      <c r="K451" s="410">
        <v>4032</v>
      </c>
      <c r="L451" s="410">
        <v>0.57386848847139194</v>
      </c>
      <c r="M451" s="410">
        <v>1008</v>
      </c>
      <c r="N451" s="410">
        <v>26</v>
      </c>
      <c r="O451" s="410">
        <v>26286</v>
      </c>
      <c r="P451" s="479">
        <v>3.7412467976088815</v>
      </c>
      <c r="Q451" s="411">
        <v>1011</v>
      </c>
    </row>
    <row r="452" spans="1:17" ht="14.4" customHeight="1" x14ac:dyDescent="0.3">
      <c r="A452" s="406" t="s">
        <v>984</v>
      </c>
      <c r="B452" s="407" t="s">
        <v>808</v>
      </c>
      <c r="C452" s="407" t="s">
        <v>809</v>
      </c>
      <c r="D452" s="407" t="s">
        <v>896</v>
      </c>
      <c r="E452" s="407" t="s">
        <v>897</v>
      </c>
      <c r="F452" s="410"/>
      <c r="G452" s="410"/>
      <c r="H452" s="410"/>
      <c r="I452" s="410"/>
      <c r="J452" s="410"/>
      <c r="K452" s="410"/>
      <c r="L452" s="410"/>
      <c r="M452" s="410"/>
      <c r="N452" s="410">
        <v>1</v>
      </c>
      <c r="O452" s="410">
        <v>176</v>
      </c>
      <c r="P452" s="479"/>
      <c r="Q452" s="411">
        <v>176</v>
      </c>
    </row>
    <row r="453" spans="1:17" ht="14.4" customHeight="1" x14ac:dyDescent="0.3">
      <c r="A453" s="406" t="s">
        <v>984</v>
      </c>
      <c r="B453" s="407" t="s">
        <v>808</v>
      </c>
      <c r="C453" s="407" t="s">
        <v>809</v>
      </c>
      <c r="D453" s="407" t="s">
        <v>898</v>
      </c>
      <c r="E453" s="407" t="s">
        <v>899</v>
      </c>
      <c r="F453" s="410">
        <v>8</v>
      </c>
      <c r="G453" s="410">
        <v>17948</v>
      </c>
      <c r="H453" s="410">
        <v>1</v>
      </c>
      <c r="I453" s="410">
        <v>2243.5</v>
      </c>
      <c r="J453" s="410">
        <v>4</v>
      </c>
      <c r="K453" s="410">
        <v>9056</v>
      </c>
      <c r="L453" s="410">
        <v>0.50456875417873859</v>
      </c>
      <c r="M453" s="410">
        <v>2264</v>
      </c>
      <c r="N453" s="410">
        <v>36</v>
      </c>
      <c r="O453" s="410">
        <v>82584</v>
      </c>
      <c r="P453" s="479">
        <v>4.6012926231334967</v>
      </c>
      <c r="Q453" s="411">
        <v>2294</v>
      </c>
    </row>
    <row r="454" spans="1:17" ht="14.4" customHeight="1" x14ac:dyDescent="0.3">
      <c r="A454" s="406" t="s">
        <v>984</v>
      </c>
      <c r="B454" s="407" t="s">
        <v>808</v>
      </c>
      <c r="C454" s="407" t="s">
        <v>809</v>
      </c>
      <c r="D454" s="407" t="s">
        <v>900</v>
      </c>
      <c r="E454" s="407" t="s">
        <v>901</v>
      </c>
      <c r="F454" s="410">
        <v>81</v>
      </c>
      <c r="G454" s="410">
        <v>19824</v>
      </c>
      <c r="H454" s="410">
        <v>1</v>
      </c>
      <c r="I454" s="410">
        <v>244.74074074074073</v>
      </c>
      <c r="J454" s="410">
        <v>108</v>
      </c>
      <c r="K454" s="410">
        <v>26676</v>
      </c>
      <c r="L454" s="410">
        <v>1.3456416464891041</v>
      </c>
      <c r="M454" s="410">
        <v>247</v>
      </c>
      <c r="N454" s="410">
        <v>126</v>
      </c>
      <c r="O454" s="410">
        <v>33138</v>
      </c>
      <c r="P454" s="479">
        <v>1.6716101694915255</v>
      </c>
      <c r="Q454" s="411">
        <v>263</v>
      </c>
    </row>
    <row r="455" spans="1:17" ht="14.4" customHeight="1" x14ac:dyDescent="0.3">
      <c r="A455" s="406" t="s">
        <v>984</v>
      </c>
      <c r="B455" s="407" t="s">
        <v>808</v>
      </c>
      <c r="C455" s="407" t="s">
        <v>809</v>
      </c>
      <c r="D455" s="407" t="s">
        <v>902</v>
      </c>
      <c r="E455" s="407" t="s">
        <v>903</v>
      </c>
      <c r="F455" s="410">
        <v>4</v>
      </c>
      <c r="G455" s="410">
        <v>8024</v>
      </c>
      <c r="H455" s="410">
        <v>1</v>
      </c>
      <c r="I455" s="410">
        <v>2006</v>
      </c>
      <c r="J455" s="410">
        <v>11</v>
      </c>
      <c r="K455" s="410">
        <v>22132</v>
      </c>
      <c r="L455" s="410">
        <v>2.7582253240279164</v>
      </c>
      <c r="M455" s="410">
        <v>2012</v>
      </c>
      <c r="N455" s="410">
        <v>11</v>
      </c>
      <c r="O455" s="410">
        <v>23430</v>
      </c>
      <c r="P455" s="479">
        <v>2.9199900299102692</v>
      </c>
      <c r="Q455" s="411">
        <v>2130</v>
      </c>
    </row>
    <row r="456" spans="1:17" ht="14.4" customHeight="1" x14ac:dyDescent="0.3">
      <c r="A456" s="406" t="s">
        <v>984</v>
      </c>
      <c r="B456" s="407" t="s">
        <v>808</v>
      </c>
      <c r="C456" s="407" t="s">
        <v>809</v>
      </c>
      <c r="D456" s="407" t="s">
        <v>904</v>
      </c>
      <c r="E456" s="407" t="s">
        <v>905</v>
      </c>
      <c r="F456" s="410">
        <v>42</v>
      </c>
      <c r="G456" s="410">
        <v>9408</v>
      </c>
      <c r="H456" s="410">
        <v>1</v>
      </c>
      <c r="I456" s="410">
        <v>224</v>
      </c>
      <c r="J456" s="410">
        <v>18</v>
      </c>
      <c r="K456" s="410">
        <v>4068</v>
      </c>
      <c r="L456" s="410">
        <v>0.43239795918367346</v>
      </c>
      <c r="M456" s="410">
        <v>226</v>
      </c>
      <c r="N456" s="410">
        <v>23</v>
      </c>
      <c r="O456" s="410">
        <v>5566</v>
      </c>
      <c r="P456" s="479">
        <v>0.59162414965986398</v>
      </c>
      <c r="Q456" s="411">
        <v>242</v>
      </c>
    </row>
    <row r="457" spans="1:17" ht="14.4" customHeight="1" x14ac:dyDescent="0.3">
      <c r="A457" s="406" t="s">
        <v>984</v>
      </c>
      <c r="B457" s="407" t="s">
        <v>808</v>
      </c>
      <c r="C457" s="407" t="s">
        <v>809</v>
      </c>
      <c r="D457" s="407" t="s">
        <v>906</v>
      </c>
      <c r="E457" s="407" t="s">
        <v>907</v>
      </c>
      <c r="F457" s="410"/>
      <c r="G457" s="410"/>
      <c r="H457" s="410"/>
      <c r="I457" s="410"/>
      <c r="J457" s="410"/>
      <c r="K457" s="410"/>
      <c r="L457" s="410"/>
      <c r="M457" s="410"/>
      <c r="N457" s="410">
        <v>1</v>
      </c>
      <c r="O457" s="410">
        <v>423</v>
      </c>
      <c r="P457" s="479"/>
      <c r="Q457" s="411">
        <v>423</v>
      </c>
    </row>
    <row r="458" spans="1:17" ht="14.4" customHeight="1" x14ac:dyDescent="0.3">
      <c r="A458" s="406" t="s">
        <v>984</v>
      </c>
      <c r="B458" s="407" t="s">
        <v>808</v>
      </c>
      <c r="C458" s="407" t="s">
        <v>809</v>
      </c>
      <c r="D458" s="407" t="s">
        <v>910</v>
      </c>
      <c r="E458" s="407" t="s">
        <v>817</v>
      </c>
      <c r="F458" s="410"/>
      <c r="G458" s="410"/>
      <c r="H458" s="410"/>
      <c r="I458" s="410"/>
      <c r="J458" s="410"/>
      <c r="K458" s="410"/>
      <c r="L458" s="410"/>
      <c r="M458" s="410"/>
      <c r="N458" s="410">
        <v>2</v>
      </c>
      <c r="O458" s="410">
        <v>74</v>
      </c>
      <c r="P458" s="479"/>
      <c r="Q458" s="411">
        <v>37</v>
      </c>
    </row>
    <row r="459" spans="1:17" ht="14.4" customHeight="1" x14ac:dyDescent="0.3">
      <c r="A459" s="406" t="s">
        <v>984</v>
      </c>
      <c r="B459" s="407" t="s">
        <v>808</v>
      </c>
      <c r="C459" s="407" t="s">
        <v>809</v>
      </c>
      <c r="D459" s="407" t="s">
        <v>911</v>
      </c>
      <c r="E459" s="407" t="s">
        <v>912</v>
      </c>
      <c r="F459" s="410">
        <v>1</v>
      </c>
      <c r="G459" s="410">
        <v>5072</v>
      </c>
      <c r="H459" s="410">
        <v>1</v>
      </c>
      <c r="I459" s="410">
        <v>5072</v>
      </c>
      <c r="J459" s="410"/>
      <c r="K459" s="410"/>
      <c r="L459" s="410"/>
      <c r="M459" s="410"/>
      <c r="N459" s="410"/>
      <c r="O459" s="410"/>
      <c r="P459" s="479"/>
      <c r="Q459" s="411"/>
    </row>
    <row r="460" spans="1:17" ht="14.4" customHeight="1" x14ac:dyDescent="0.3">
      <c r="A460" s="406" t="s">
        <v>984</v>
      </c>
      <c r="B460" s="407" t="s">
        <v>808</v>
      </c>
      <c r="C460" s="407" t="s">
        <v>809</v>
      </c>
      <c r="D460" s="407" t="s">
        <v>913</v>
      </c>
      <c r="E460" s="407" t="s">
        <v>914</v>
      </c>
      <c r="F460" s="410">
        <v>723</v>
      </c>
      <c r="G460" s="410">
        <v>745690</v>
      </c>
      <c r="H460" s="410">
        <v>1</v>
      </c>
      <c r="I460" s="410">
        <v>1031.3831258644536</v>
      </c>
      <c r="J460" s="410">
        <v>772</v>
      </c>
      <c r="K460" s="410">
        <v>806740</v>
      </c>
      <c r="L460" s="410">
        <v>1.0818704823720313</v>
      </c>
      <c r="M460" s="410">
        <v>1045</v>
      </c>
      <c r="N460" s="410">
        <v>822</v>
      </c>
      <c r="O460" s="410">
        <v>867210</v>
      </c>
      <c r="P460" s="479">
        <v>1.1629631616355323</v>
      </c>
      <c r="Q460" s="411">
        <v>1055</v>
      </c>
    </row>
    <row r="461" spans="1:17" ht="14.4" customHeight="1" x14ac:dyDescent="0.3">
      <c r="A461" s="406" t="s">
        <v>984</v>
      </c>
      <c r="B461" s="407" t="s">
        <v>808</v>
      </c>
      <c r="C461" s="407" t="s">
        <v>809</v>
      </c>
      <c r="D461" s="407" t="s">
        <v>915</v>
      </c>
      <c r="E461" s="407" t="s">
        <v>916</v>
      </c>
      <c r="F461" s="410">
        <v>1</v>
      </c>
      <c r="G461" s="410">
        <v>266</v>
      </c>
      <c r="H461" s="410">
        <v>1</v>
      </c>
      <c r="I461" s="410">
        <v>266</v>
      </c>
      <c r="J461" s="410">
        <v>4</v>
      </c>
      <c r="K461" s="410">
        <v>1076</v>
      </c>
      <c r="L461" s="410">
        <v>4.0451127819548871</v>
      </c>
      <c r="M461" s="410">
        <v>269</v>
      </c>
      <c r="N461" s="410">
        <v>2</v>
      </c>
      <c r="O461" s="410">
        <v>576</v>
      </c>
      <c r="P461" s="479">
        <v>2.1654135338345863</v>
      </c>
      <c r="Q461" s="411">
        <v>288</v>
      </c>
    </row>
    <row r="462" spans="1:17" ht="14.4" customHeight="1" x14ac:dyDescent="0.3">
      <c r="A462" s="406" t="s">
        <v>984</v>
      </c>
      <c r="B462" s="407" t="s">
        <v>808</v>
      </c>
      <c r="C462" s="407" t="s">
        <v>809</v>
      </c>
      <c r="D462" s="407" t="s">
        <v>923</v>
      </c>
      <c r="E462" s="407" t="s">
        <v>924</v>
      </c>
      <c r="F462" s="410"/>
      <c r="G462" s="410"/>
      <c r="H462" s="410"/>
      <c r="I462" s="410"/>
      <c r="J462" s="410"/>
      <c r="K462" s="410"/>
      <c r="L462" s="410"/>
      <c r="M462" s="410"/>
      <c r="N462" s="410">
        <v>1</v>
      </c>
      <c r="O462" s="410">
        <v>314</v>
      </c>
      <c r="P462" s="479"/>
      <c r="Q462" s="411">
        <v>314</v>
      </c>
    </row>
    <row r="463" spans="1:17" ht="14.4" customHeight="1" x14ac:dyDescent="0.3">
      <c r="A463" s="406" t="s">
        <v>985</v>
      </c>
      <c r="B463" s="407" t="s">
        <v>808</v>
      </c>
      <c r="C463" s="407" t="s">
        <v>809</v>
      </c>
      <c r="D463" s="407" t="s">
        <v>816</v>
      </c>
      <c r="E463" s="407" t="s">
        <v>817</v>
      </c>
      <c r="F463" s="410">
        <v>436</v>
      </c>
      <c r="G463" s="410">
        <v>23354</v>
      </c>
      <c r="H463" s="410">
        <v>1</v>
      </c>
      <c r="I463" s="410">
        <v>53.564220183486242</v>
      </c>
      <c r="J463" s="410">
        <v>458</v>
      </c>
      <c r="K463" s="410">
        <v>24732</v>
      </c>
      <c r="L463" s="410">
        <v>1.0590048813907682</v>
      </c>
      <c r="M463" s="410">
        <v>54</v>
      </c>
      <c r="N463" s="410">
        <v>616</v>
      </c>
      <c r="O463" s="410">
        <v>35728</v>
      </c>
      <c r="P463" s="479">
        <v>1.5298449944335017</v>
      </c>
      <c r="Q463" s="411">
        <v>58</v>
      </c>
    </row>
    <row r="464" spans="1:17" ht="14.4" customHeight="1" x14ac:dyDescent="0.3">
      <c r="A464" s="406" t="s">
        <v>985</v>
      </c>
      <c r="B464" s="407" t="s">
        <v>808</v>
      </c>
      <c r="C464" s="407" t="s">
        <v>809</v>
      </c>
      <c r="D464" s="407" t="s">
        <v>818</v>
      </c>
      <c r="E464" s="407" t="s">
        <v>819</v>
      </c>
      <c r="F464" s="410">
        <v>218</v>
      </c>
      <c r="G464" s="410">
        <v>26502</v>
      </c>
      <c r="H464" s="410">
        <v>1</v>
      </c>
      <c r="I464" s="410">
        <v>121.56880733944953</v>
      </c>
      <c r="J464" s="410">
        <v>286</v>
      </c>
      <c r="K464" s="410">
        <v>35178</v>
      </c>
      <c r="L464" s="410">
        <v>1.3273715191306317</v>
      </c>
      <c r="M464" s="410">
        <v>123</v>
      </c>
      <c r="N464" s="410">
        <v>244</v>
      </c>
      <c r="O464" s="410">
        <v>31964</v>
      </c>
      <c r="P464" s="479">
        <v>1.2060976530073202</v>
      </c>
      <c r="Q464" s="411">
        <v>131</v>
      </c>
    </row>
    <row r="465" spans="1:17" ht="14.4" customHeight="1" x14ac:dyDescent="0.3">
      <c r="A465" s="406" t="s">
        <v>985</v>
      </c>
      <c r="B465" s="407" t="s">
        <v>808</v>
      </c>
      <c r="C465" s="407" t="s">
        <v>809</v>
      </c>
      <c r="D465" s="407" t="s">
        <v>820</v>
      </c>
      <c r="E465" s="407" t="s">
        <v>821</v>
      </c>
      <c r="F465" s="410">
        <v>29</v>
      </c>
      <c r="G465" s="410">
        <v>5086</v>
      </c>
      <c r="H465" s="410">
        <v>1</v>
      </c>
      <c r="I465" s="410">
        <v>175.37931034482759</v>
      </c>
      <c r="J465" s="410">
        <v>22</v>
      </c>
      <c r="K465" s="410">
        <v>3894</v>
      </c>
      <c r="L465" s="410">
        <v>0.76563114431773494</v>
      </c>
      <c r="M465" s="410">
        <v>177</v>
      </c>
      <c r="N465" s="410">
        <v>10</v>
      </c>
      <c r="O465" s="410">
        <v>1890</v>
      </c>
      <c r="P465" s="479">
        <v>0.37160833661030279</v>
      </c>
      <c r="Q465" s="411">
        <v>189</v>
      </c>
    </row>
    <row r="466" spans="1:17" ht="14.4" customHeight="1" x14ac:dyDescent="0.3">
      <c r="A466" s="406" t="s">
        <v>985</v>
      </c>
      <c r="B466" s="407" t="s">
        <v>808</v>
      </c>
      <c r="C466" s="407" t="s">
        <v>809</v>
      </c>
      <c r="D466" s="407" t="s">
        <v>824</v>
      </c>
      <c r="E466" s="407" t="s">
        <v>825</v>
      </c>
      <c r="F466" s="410">
        <v>17</v>
      </c>
      <c r="G466" s="410">
        <v>6499</v>
      </c>
      <c r="H466" s="410">
        <v>1</v>
      </c>
      <c r="I466" s="410">
        <v>382.29411764705884</v>
      </c>
      <c r="J466" s="410">
        <v>40</v>
      </c>
      <c r="K466" s="410">
        <v>15360</v>
      </c>
      <c r="L466" s="410">
        <v>2.3634405293122018</v>
      </c>
      <c r="M466" s="410">
        <v>384</v>
      </c>
      <c r="N466" s="410">
        <v>73</v>
      </c>
      <c r="O466" s="410">
        <v>29711</v>
      </c>
      <c r="P466" s="479">
        <v>4.5716264040621635</v>
      </c>
      <c r="Q466" s="411">
        <v>407</v>
      </c>
    </row>
    <row r="467" spans="1:17" ht="14.4" customHeight="1" x14ac:dyDescent="0.3">
      <c r="A467" s="406" t="s">
        <v>985</v>
      </c>
      <c r="B467" s="407" t="s">
        <v>808</v>
      </c>
      <c r="C467" s="407" t="s">
        <v>809</v>
      </c>
      <c r="D467" s="407" t="s">
        <v>826</v>
      </c>
      <c r="E467" s="407" t="s">
        <v>827</v>
      </c>
      <c r="F467" s="410">
        <v>92</v>
      </c>
      <c r="G467" s="410">
        <v>15666</v>
      </c>
      <c r="H467" s="410">
        <v>1</v>
      </c>
      <c r="I467" s="410">
        <v>170.28260869565219</v>
      </c>
      <c r="J467" s="410">
        <v>94</v>
      </c>
      <c r="K467" s="410">
        <v>16168</v>
      </c>
      <c r="L467" s="410">
        <v>1.0320439167624154</v>
      </c>
      <c r="M467" s="410">
        <v>172</v>
      </c>
      <c r="N467" s="410">
        <v>73</v>
      </c>
      <c r="O467" s="410">
        <v>13067</v>
      </c>
      <c r="P467" s="479">
        <v>0.83409932337546278</v>
      </c>
      <c r="Q467" s="411">
        <v>179</v>
      </c>
    </row>
    <row r="468" spans="1:17" ht="14.4" customHeight="1" x14ac:dyDescent="0.3">
      <c r="A468" s="406" t="s">
        <v>985</v>
      </c>
      <c r="B468" s="407" t="s">
        <v>808</v>
      </c>
      <c r="C468" s="407" t="s">
        <v>809</v>
      </c>
      <c r="D468" s="407" t="s">
        <v>830</v>
      </c>
      <c r="E468" s="407" t="s">
        <v>831</v>
      </c>
      <c r="F468" s="410">
        <v>53</v>
      </c>
      <c r="G468" s="410">
        <v>16820</v>
      </c>
      <c r="H468" s="410">
        <v>1</v>
      </c>
      <c r="I468" s="410">
        <v>317.35849056603774</v>
      </c>
      <c r="J468" s="410">
        <v>26</v>
      </c>
      <c r="K468" s="410">
        <v>8372</v>
      </c>
      <c r="L468" s="410">
        <v>0.49774078478002376</v>
      </c>
      <c r="M468" s="410">
        <v>322</v>
      </c>
      <c r="N468" s="410">
        <v>47</v>
      </c>
      <c r="O468" s="410">
        <v>15745</v>
      </c>
      <c r="P468" s="479">
        <v>0.9360879904875149</v>
      </c>
      <c r="Q468" s="411">
        <v>335</v>
      </c>
    </row>
    <row r="469" spans="1:17" ht="14.4" customHeight="1" x14ac:dyDescent="0.3">
      <c r="A469" s="406" t="s">
        <v>985</v>
      </c>
      <c r="B469" s="407" t="s">
        <v>808</v>
      </c>
      <c r="C469" s="407" t="s">
        <v>809</v>
      </c>
      <c r="D469" s="407" t="s">
        <v>834</v>
      </c>
      <c r="E469" s="407" t="s">
        <v>835</v>
      </c>
      <c r="F469" s="410">
        <v>286</v>
      </c>
      <c r="G469" s="410">
        <v>97008</v>
      </c>
      <c r="H469" s="410">
        <v>1</v>
      </c>
      <c r="I469" s="410">
        <v>339.1888111888112</v>
      </c>
      <c r="J469" s="410">
        <v>332</v>
      </c>
      <c r="K469" s="410">
        <v>113212</v>
      </c>
      <c r="L469" s="410">
        <v>1.1670377700808181</v>
      </c>
      <c r="M469" s="410">
        <v>341</v>
      </c>
      <c r="N469" s="410">
        <v>399</v>
      </c>
      <c r="O469" s="410">
        <v>139251</v>
      </c>
      <c r="P469" s="479">
        <v>1.4354589312221673</v>
      </c>
      <c r="Q469" s="411">
        <v>349</v>
      </c>
    </row>
    <row r="470" spans="1:17" ht="14.4" customHeight="1" x14ac:dyDescent="0.3">
      <c r="A470" s="406" t="s">
        <v>985</v>
      </c>
      <c r="B470" s="407" t="s">
        <v>808</v>
      </c>
      <c r="C470" s="407" t="s">
        <v>809</v>
      </c>
      <c r="D470" s="407" t="s">
        <v>842</v>
      </c>
      <c r="E470" s="407" t="s">
        <v>843</v>
      </c>
      <c r="F470" s="410">
        <v>15</v>
      </c>
      <c r="G470" s="410">
        <v>1632</v>
      </c>
      <c r="H470" s="410">
        <v>1</v>
      </c>
      <c r="I470" s="410">
        <v>108.8</v>
      </c>
      <c r="J470" s="410">
        <v>29</v>
      </c>
      <c r="K470" s="410">
        <v>3161</v>
      </c>
      <c r="L470" s="410">
        <v>1.9368872549019607</v>
      </c>
      <c r="M470" s="410">
        <v>109</v>
      </c>
      <c r="N470" s="410">
        <v>38</v>
      </c>
      <c r="O470" s="410">
        <v>4446</v>
      </c>
      <c r="P470" s="479">
        <v>2.7242647058823528</v>
      </c>
      <c r="Q470" s="411">
        <v>117</v>
      </c>
    </row>
    <row r="471" spans="1:17" ht="14.4" customHeight="1" x14ac:dyDescent="0.3">
      <c r="A471" s="406" t="s">
        <v>985</v>
      </c>
      <c r="B471" s="407" t="s">
        <v>808</v>
      </c>
      <c r="C471" s="407" t="s">
        <v>809</v>
      </c>
      <c r="D471" s="407" t="s">
        <v>844</v>
      </c>
      <c r="E471" s="407" t="s">
        <v>845</v>
      </c>
      <c r="F471" s="410"/>
      <c r="G471" s="410"/>
      <c r="H471" s="410"/>
      <c r="I471" s="410"/>
      <c r="J471" s="410"/>
      <c r="K471" s="410"/>
      <c r="L471" s="410"/>
      <c r="M471" s="410"/>
      <c r="N471" s="410">
        <v>2</v>
      </c>
      <c r="O471" s="410">
        <v>98</v>
      </c>
      <c r="P471" s="479"/>
      <c r="Q471" s="411">
        <v>49</v>
      </c>
    </row>
    <row r="472" spans="1:17" ht="14.4" customHeight="1" x14ac:dyDescent="0.3">
      <c r="A472" s="406" t="s">
        <v>985</v>
      </c>
      <c r="B472" s="407" t="s">
        <v>808</v>
      </c>
      <c r="C472" s="407" t="s">
        <v>809</v>
      </c>
      <c r="D472" s="407" t="s">
        <v>846</v>
      </c>
      <c r="E472" s="407" t="s">
        <v>847</v>
      </c>
      <c r="F472" s="410">
        <v>1</v>
      </c>
      <c r="G472" s="410">
        <v>365</v>
      </c>
      <c r="H472" s="410">
        <v>1</v>
      </c>
      <c r="I472" s="410">
        <v>365</v>
      </c>
      <c r="J472" s="410"/>
      <c r="K472" s="410"/>
      <c r="L472" s="410"/>
      <c r="M472" s="410"/>
      <c r="N472" s="410">
        <v>1</v>
      </c>
      <c r="O472" s="410">
        <v>387</v>
      </c>
      <c r="P472" s="479">
        <v>1.0602739726027397</v>
      </c>
      <c r="Q472" s="411">
        <v>387</v>
      </c>
    </row>
    <row r="473" spans="1:17" ht="14.4" customHeight="1" x14ac:dyDescent="0.3">
      <c r="A473" s="406" t="s">
        <v>985</v>
      </c>
      <c r="B473" s="407" t="s">
        <v>808</v>
      </c>
      <c r="C473" s="407" t="s">
        <v>809</v>
      </c>
      <c r="D473" s="407" t="s">
        <v>848</v>
      </c>
      <c r="E473" s="407" t="s">
        <v>849</v>
      </c>
      <c r="F473" s="410">
        <v>23</v>
      </c>
      <c r="G473" s="410">
        <v>851</v>
      </c>
      <c r="H473" s="410">
        <v>1</v>
      </c>
      <c r="I473" s="410">
        <v>37</v>
      </c>
      <c r="J473" s="410">
        <v>26</v>
      </c>
      <c r="K473" s="410">
        <v>962</v>
      </c>
      <c r="L473" s="410">
        <v>1.1304347826086956</v>
      </c>
      <c r="M473" s="410">
        <v>37</v>
      </c>
      <c r="N473" s="410">
        <v>33</v>
      </c>
      <c r="O473" s="410">
        <v>1254</v>
      </c>
      <c r="P473" s="479">
        <v>1.473560517038778</v>
      </c>
      <c r="Q473" s="411">
        <v>38</v>
      </c>
    </row>
    <row r="474" spans="1:17" ht="14.4" customHeight="1" x14ac:dyDescent="0.3">
      <c r="A474" s="406" t="s">
        <v>985</v>
      </c>
      <c r="B474" s="407" t="s">
        <v>808</v>
      </c>
      <c r="C474" s="407" t="s">
        <v>809</v>
      </c>
      <c r="D474" s="407" t="s">
        <v>854</v>
      </c>
      <c r="E474" s="407" t="s">
        <v>855</v>
      </c>
      <c r="F474" s="410"/>
      <c r="G474" s="410"/>
      <c r="H474" s="410"/>
      <c r="I474" s="410"/>
      <c r="J474" s="410">
        <v>2</v>
      </c>
      <c r="K474" s="410">
        <v>1352</v>
      </c>
      <c r="L474" s="410"/>
      <c r="M474" s="410">
        <v>676</v>
      </c>
      <c r="N474" s="410">
        <v>1</v>
      </c>
      <c r="O474" s="410">
        <v>704</v>
      </c>
      <c r="P474" s="479"/>
      <c r="Q474" s="411">
        <v>704</v>
      </c>
    </row>
    <row r="475" spans="1:17" ht="14.4" customHeight="1" x14ac:dyDescent="0.3">
      <c r="A475" s="406" t="s">
        <v>985</v>
      </c>
      <c r="B475" s="407" t="s">
        <v>808</v>
      </c>
      <c r="C475" s="407" t="s">
        <v>809</v>
      </c>
      <c r="D475" s="407" t="s">
        <v>856</v>
      </c>
      <c r="E475" s="407" t="s">
        <v>857</v>
      </c>
      <c r="F475" s="410">
        <v>5</v>
      </c>
      <c r="G475" s="410">
        <v>684</v>
      </c>
      <c r="H475" s="410">
        <v>1</v>
      </c>
      <c r="I475" s="410">
        <v>136.80000000000001</v>
      </c>
      <c r="J475" s="410">
        <v>2</v>
      </c>
      <c r="K475" s="410">
        <v>276</v>
      </c>
      <c r="L475" s="410">
        <v>0.40350877192982454</v>
      </c>
      <c r="M475" s="410">
        <v>138</v>
      </c>
      <c r="N475" s="410">
        <v>1</v>
      </c>
      <c r="O475" s="410">
        <v>147</v>
      </c>
      <c r="P475" s="479">
        <v>0.21491228070175439</v>
      </c>
      <c r="Q475" s="411">
        <v>147</v>
      </c>
    </row>
    <row r="476" spans="1:17" ht="14.4" customHeight="1" x14ac:dyDescent="0.3">
      <c r="A476" s="406" t="s">
        <v>985</v>
      </c>
      <c r="B476" s="407" t="s">
        <v>808</v>
      </c>
      <c r="C476" s="407" t="s">
        <v>809</v>
      </c>
      <c r="D476" s="407" t="s">
        <v>858</v>
      </c>
      <c r="E476" s="407" t="s">
        <v>859</v>
      </c>
      <c r="F476" s="410">
        <v>298</v>
      </c>
      <c r="G476" s="410">
        <v>84236</v>
      </c>
      <c r="H476" s="410">
        <v>1</v>
      </c>
      <c r="I476" s="410">
        <v>282.67114093959731</v>
      </c>
      <c r="J476" s="410">
        <v>332</v>
      </c>
      <c r="K476" s="410">
        <v>94620</v>
      </c>
      <c r="L476" s="410">
        <v>1.1232727100052233</v>
      </c>
      <c r="M476" s="410">
        <v>285</v>
      </c>
      <c r="N476" s="410">
        <v>364</v>
      </c>
      <c r="O476" s="410">
        <v>110656</v>
      </c>
      <c r="P476" s="479">
        <v>1.3136426231065104</v>
      </c>
      <c r="Q476" s="411">
        <v>304</v>
      </c>
    </row>
    <row r="477" spans="1:17" ht="14.4" customHeight="1" x14ac:dyDescent="0.3">
      <c r="A477" s="406" t="s">
        <v>985</v>
      </c>
      <c r="B477" s="407" t="s">
        <v>808</v>
      </c>
      <c r="C477" s="407" t="s">
        <v>809</v>
      </c>
      <c r="D477" s="407" t="s">
        <v>862</v>
      </c>
      <c r="E477" s="407" t="s">
        <v>863</v>
      </c>
      <c r="F477" s="410">
        <v>118</v>
      </c>
      <c r="G477" s="410">
        <v>54104</v>
      </c>
      <c r="H477" s="410">
        <v>1</v>
      </c>
      <c r="I477" s="410">
        <v>458.50847457627117</v>
      </c>
      <c r="J477" s="410">
        <v>144</v>
      </c>
      <c r="K477" s="410">
        <v>66528</v>
      </c>
      <c r="L477" s="410">
        <v>1.2296318201981369</v>
      </c>
      <c r="M477" s="410">
        <v>462</v>
      </c>
      <c r="N477" s="410">
        <v>159</v>
      </c>
      <c r="O477" s="410">
        <v>78546</v>
      </c>
      <c r="P477" s="479">
        <v>1.4517595741534821</v>
      </c>
      <c r="Q477" s="411">
        <v>494</v>
      </c>
    </row>
    <row r="478" spans="1:17" ht="14.4" customHeight="1" x14ac:dyDescent="0.3">
      <c r="A478" s="406" t="s">
        <v>985</v>
      </c>
      <c r="B478" s="407" t="s">
        <v>808</v>
      </c>
      <c r="C478" s="407" t="s">
        <v>809</v>
      </c>
      <c r="D478" s="407" t="s">
        <v>866</v>
      </c>
      <c r="E478" s="407" t="s">
        <v>867</v>
      </c>
      <c r="F478" s="410">
        <v>405</v>
      </c>
      <c r="G478" s="410">
        <v>142362</v>
      </c>
      <c r="H478" s="410">
        <v>1</v>
      </c>
      <c r="I478" s="410">
        <v>351.51111111111112</v>
      </c>
      <c r="J478" s="410">
        <v>440</v>
      </c>
      <c r="K478" s="410">
        <v>156640</v>
      </c>
      <c r="L478" s="410">
        <v>1.1002936176788749</v>
      </c>
      <c r="M478" s="410">
        <v>356</v>
      </c>
      <c r="N478" s="410">
        <v>444</v>
      </c>
      <c r="O478" s="410">
        <v>164280</v>
      </c>
      <c r="P478" s="479">
        <v>1.1539596240569816</v>
      </c>
      <c r="Q478" s="411">
        <v>370</v>
      </c>
    </row>
    <row r="479" spans="1:17" ht="14.4" customHeight="1" x14ac:dyDescent="0.3">
      <c r="A479" s="406" t="s">
        <v>985</v>
      </c>
      <c r="B479" s="407" t="s">
        <v>808</v>
      </c>
      <c r="C479" s="407" t="s">
        <v>809</v>
      </c>
      <c r="D479" s="407" t="s">
        <v>872</v>
      </c>
      <c r="E479" s="407" t="s">
        <v>873</v>
      </c>
      <c r="F479" s="410">
        <v>5</v>
      </c>
      <c r="G479" s="410">
        <v>519</v>
      </c>
      <c r="H479" s="410">
        <v>1</v>
      </c>
      <c r="I479" s="410">
        <v>103.8</v>
      </c>
      <c r="J479" s="410">
        <v>4</v>
      </c>
      <c r="K479" s="410">
        <v>420</v>
      </c>
      <c r="L479" s="410">
        <v>0.80924855491329484</v>
      </c>
      <c r="M479" s="410">
        <v>105</v>
      </c>
      <c r="N479" s="410">
        <v>9</v>
      </c>
      <c r="O479" s="410">
        <v>999</v>
      </c>
      <c r="P479" s="479">
        <v>1.9248554913294798</v>
      </c>
      <c r="Q479" s="411">
        <v>111</v>
      </c>
    </row>
    <row r="480" spans="1:17" ht="14.4" customHeight="1" x14ac:dyDescent="0.3">
      <c r="A480" s="406" t="s">
        <v>985</v>
      </c>
      <c r="B480" s="407" t="s">
        <v>808</v>
      </c>
      <c r="C480" s="407" t="s">
        <v>809</v>
      </c>
      <c r="D480" s="407" t="s">
        <v>874</v>
      </c>
      <c r="E480" s="407" t="s">
        <v>875</v>
      </c>
      <c r="F480" s="410">
        <v>7</v>
      </c>
      <c r="G480" s="410">
        <v>808</v>
      </c>
      <c r="H480" s="410">
        <v>1</v>
      </c>
      <c r="I480" s="410">
        <v>115.42857142857143</v>
      </c>
      <c r="J480" s="410">
        <v>9</v>
      </c>
      <c r="K480" s="410">
        <v>1053</v>
      </c>
      <c r="L480" s="410">
        <v>1.3032178217821782</v>
      </c>
      <c r="M480" s="410">
        <v>117</v>
      </c>
      <c r="N480" s="410">
        <v>16</v>
      </c>
      <c r="O480" s="410">
        <v>2000</v>
      </c>
      <c r="P480" s="479">
        <v>2.4752475247524752</v>
      </c>
      <c r="Q480" s="411">
        <v>125</v>
      </c>
    </row>
    <row r="481" spans="1:17" ht="14.4" customHeight="1" x14ac:dyDescent="0.3">
      <c r="A481" s="406" t="s">
        <v>985</v>
      </c>
      <c r="B481" s="407" t="s">
        <v>808</v>
      </c>
      <c r="C481" s="407" t="s">
        <v>809</v>
      </c>
      <c r="D481" s="407" t="s">
        <v>876</v>
      </c>
      <c r="E481" s="407" t="s">
        <v>877</v>
      </c>
      <c r="F481" s="410">
        <v>21</v>
      </c>
      <c r="G481" s="410">
        <v>9657</v>
      </c>
      <c r="H481" s="410">
        <v>1</v>
      </c>
      <c r="I481" s="410">
        <v>459.85714285714283</v>
      </c>
      <c r="J481" s="410">
        <v>40</v>
      </c>
      <c r="K481" s="410">
        <v>18520</v>
      </c>
      <c r="L481" s="410">
        <v>1.9177798488143316</v>
      </c>
      <c r="M481" s="410">
        <v>463</v>
      </c>
      <c r="N481" s="410">
        <v>54</v>
      </c>
      <c r="O481" s="410">
        <v>26730</v>
      </c>
      <c r="P481" s="479">
        <v>2.7679403541472505</v>
      </c>
      <c r="Q481" s="411">
        <v>495</v>
      </c>
    </row>
    <row r="482" spans="1:17" ht="14.4" customHeight="1" x14ac:dyDescent="0.3">
      <c r="A482" s="406" t="s">
        <v>985</v>
      </c>
      <c r="B482" s="407" t="s">
        <v>808</v>
      </c>
      <c r="C482" s="407" t="s">
        <v>809</v>
      </c>
      <c r="D482" s="407" t="s">
        <v>878</v>
      </c>
      <c r="E482" s="407" t="s">
        <v>879</v>
      </c>
      <c r="F482" s="410">
        <v>4</v>
      </c>
      <c r="G482" s="410">
        <v>5012</v>
      </c>
      <c r="H482" s="410">
        <v>1</v>
      </c>
      <c r="I482" s="410">
        <v>1253</v>
      </c>
      <c r="J482" s="410">
        <v>1</v>
      </c>
      <c r="K482" s="410">
        <v>1268</v>
      </c>
      <c r="L482" s="410">
        <v>0.25299281723862732</v>
      </c>
      <c r="M482" s="410">
        <v>1268</v>
      </c>
      <c r="N482" s="410">
        <v>1</v>
      </c>
      <c r="O482" s="410">
        <v>1283</v>
      </c>
      <c r="P482" s="479">
        <v>0.25598563447725459</v>
      </c>
      <c r="Q482" s="411">
        <v>1283</v>
      </c>
    </row>
    <row r="483" spans="1:17" ht="14.4" customHeight="1" x14ac:dyDescent="0.3">
      <c r="A483" s="406" t="s">
        <v>985</v>
      </c>
      <c r="B483" s="407" t="s">
        <v>808</v>
      </c>
      <c r="C483" s="407" t="s">
        <v>809</v>
      </c>
      <c r="D483" s="407" t="s">
        <v>880</v>
      </c>
      <c r="E483" s="407" t="s">
        <v>881</v>
      </c>
      <c r="F483" s="410">
        <v>12</v>
      </c>
      <c r="G483" s="410">
        <v>5198</v>
      </c>
      <c r="H483" s="410">
        <v>1</v>
      </c>
      <c r="I483" s="410">
        <v>433.16666666666669</v>
      </c>
      <c r="J483" s="410">
        <v>18</v>
      </c>
      <c r="K483" s="410">
        <v>7866</v>
      </c>
      <c r="L483" s="410">
        <v>1.5132743362831858</v>
      </c>
      <c r="M483" s="410">
        <v>437</v>
      </c>
      <c r="N483" s="410">
        <v>40</v>
      </c>
      <c r="O483" s="410">
        <v>18240</v>
      </c>
      <c r="P483" s="479">
        <v>3.5090419392073873</v>
      </c>
      <c r="Q483" s="411">
        <v>456</v>
      </c>
    </row>
    <row r="484" spans="1:17" ht="14.4" customHeight="1" x14ac:dyDescent="0.3">
      <c r="A484" s="406" t="s">
        <v>985</v>
      </c>
      <c r="B484" s="407" t="s">
        <v>808</v>
      </c>
      <c r="C484" s="407" t="s">
        <v>809</v>
      </c>
      <c r="D484" s="407" t="s">
        <v>882</v>
      </c>
      <c r="E484" s="407" t="s">
        <v>883</v>
      </c>
      <c r="F484" s="410">
        <v>272</v>
      </c>
      <c r="G484" s="410">
        <v>14558</v>
      </c>
      <c r="H484" s="410">
        <v>1</v>
      </c>
      <c r="I484" s="410">
        <v>53.522058823529413</v>
      </c>
      <c r="J484" s="410">
        <v>336</v>
      </c>
      <c r="K484" s="410">
        <v>18144</v>
      </c>
      <c r="L484" s="410">
        <v>1.2463250446489902</v>
      </c>
      <c r="M484" s="410">
        <v>54</v>
      </c>
      <c r="N484" s="410">
        <v>360</v>
      </c>
      <c r="O484" s="410">
        <v>20880</v>
      </c>
      <c r="P484" s="479">
        <v>1.4342629482071714</v>
      </c>
      <c r="Q484" s="411">
        <v>58</v>
      </c>
    </row>
    <row r="485" spans="1:17" ht="14.4" customHeight="1" x14ac:dyDescent="0.3">
      <c r="A485" s="406" t="s">
        <v>985</v>
      </c>
      <c r="B485" s="407" t="s">
        <v>808</v>
      </c>
      <c r="C485" s="407" t="s">
        <v>809</v>
      </c>
      <c r="D485" s="407" t="s">
        <v>886</v>
      </c>
      <c r="E485" s="407" t="s">
        <v>887</v>
      </c>
      <c r="F485" s="410">
        <v>907</v>
      </c>
      <c r="G485" s="410">
        <v>151410</v>
      </c>
      <c r="H485" s="410">
        <v>1</v>
      </c>
      <c r="I485" s="410">
        <v>166.93495038588753</v>
      </c>
      <c r="J485" s="410">
        <v>1143</v>
      </c>
      <c r="K485" s="410">
        <v>193167</v>
      </c>
      <c r="L485" s="410">
        <v>1.2757875965920349</v>
      </c>
      <c r="M485" s="410">
        <v>169</v>
      </c>
      <c r="N485" s="410">
        <v>950</v>
      </c>
      <c r="O485" s="410">
        <v>166250</v>
      </c>
      <c r="P485" s="479">
        <v>1.0980120203421175</v>
      </c>
      <c r="Q485" s="411">
        <v>175</v>
      </c>
    </row>
    <row r="486" spans="1:17" ht="14.4" customHeight="1" x14ac:dyDescent="0.3">
      <c r="A486" s="406" t="s">
        <v>985</v>
      </c>
      <c r="B486" s="407" t="s">
        <v>808</v>
      </c>
      <c r="C486" s="407" t="s">
        <v>809</v>
      </c>
      <c r="D486" s="407" t="s">
        <v>888</v>
      </c>
      <c r="E486" s="407" t="s">
        <v>889</v>
      </c>
      <c r="F486" s="410">
        <v>43</v>
      </c>
      <c r="G486" s="410">
        <v>3425</v>
      </c>
      <c r="H486" s="410">
        <v>1</v>
      </c>
      <c r="I486" s="410">
        <v>79.651162790697668</v>
      </c>
      <c r="J486" s="410">
        <v>27</v>
      </c>
      <c r="K486" s="410">
        <v>2187</v>
      </c>
      <c r="L486" s="410">
        <v>0.63854014598540143</v>
      </c>
      <c r="M486" s="410">
        <v>81</v>
      </c>
      <c r="N486" s="410">
        <v>19</v>
      </c>
      <c r="O486" s="410">
        <v>1615</v>
      </c>
      <c r="P486" s="479">
        <v>0.47153284671532847</v>
      </c>
      <c r="Q486" s="411">
        <v>85</v>
      </c>
    </row>
    <row r="487" spans="1:17" ht="14.4" customHeight="1" x14ac:dyDescent="0.3">
      <c r="A487" s="406" t="s">
        <v>985</v>
      </c>
      <c r="B487" s="407" t="s">
        <v>808</v>
      </c>
      <c r="C487" s="407" t="s">
        <v>809</v>
      </c>
      <c r="D487" s="407" t="s">
        <v>973</v>
      </c>
      <c r="E487" s="407" t="s">
        <v>974</v>
      </c>
      <c r="F487" s="410"/>
      <c r="G487" s="410"/>
      <c r="H487" s="410"/>
      <c r="I487" s="410"/>
      <c r="J487" s="410"/>
      <c r="K487" s="410"/>
      <c r="L487" s="410"/>
      <c r="M487" s="410"/>
      <c r="N487" s="410">
        <v>4</v>
      </c>
      <c r="O487" s="410">
        <v>712</v>
      </c>
      <c r="P487" s="479"/>
      <c r="Q487" s="411">
        <v>178</v>
      </c>
    </row>
    <row r="488" spans="1:17" ht="14.4" customHeight="1" x14ac:dyDescent="0.3">
      <c r="A488" s="406" t="s">
        <v>985</v>
      </c>
      <c r="B488" s="407" t="s">
        <v>808</v>
      </c>
      <c r="C488" s="407" t="s">
        <v>809</v>
      </c>
      <c r="D488" s="407" t="s">
        <v>890</v>
      </c>
      <c r="E488" s="407" t="s">
        <v>891</v>
      </c>
      <c r="F488" s="410">
        <v>7</v>
      </c>
      <c r="G488" s="410">
        <v>1128</v>
      </c>
      <c r="H488" s="410">
        <v>1</v>
      </c>
      <c r="I488" s="410">
        <v>161.14285714285714</v>
      </c>
      <c r="J488" s="410">
        <v>16</v>
      </c>
      <c r="K488" s="410">
        <v>2608</v>
      </c>
      <c r="L488" s="410">
        <v>2.3120567375886525</v>
      </c>
      <c r="M488" s="410">
        <v>163</v>
      </c>
      <c r="N488" s="410">
        <v>11</v>
      </c>
      <c r="O488" s="410">
        <v>1859</v>
      </c>
      <c r="P488" s="479">
        <v>1.6480496453900708</v>
      </c>
      <c r="Q488" s="411">
        <v>169</v>
      </c>
    </row>
    <row r="489" spans="1:17" ht="14.4" customHeight="1" x14ac:dyDescent="0.3">
      <c r="A489" s="406" t="s">
        <v>985</v>
      </c>
      <c r="B489" s="407" t="s">
        <v>808</v>
      </c>
      <c r="C489" s="407" t="s">
        <v>809</v>
      </c>
      <c r="D489" s="407" t="s">
        <v>892</v>
      </c>
      <c r="E489" s="407" t="s">
        <v>893</v>
      </c>
      <c r="F489" s="410">
        <v>4</v>
      </c>
      <c r="G489" s="410">
        <v>109</v>
      </c>
      <c r="H489" s="410">
        <v>1</v>
      </c>
      <c r="I489" s="410">
        <v>27.25</v>
      </c>
      <c r="J489" s="410"/>
      <c r="K489" s="410"/>
      <c r="L489" s="410"/>
      <c r="M489" s="410"/>
      <c r="N489" s="410">
        <v>4</v>
      </c>
      <c r="O489" s="410">
        <v>116</v>
      </c>
      <c r="P489" s="479">
        <v>1.0642201834862386</v>
      </c>
      <c r="Q489" s="411">
        <v>29</v>
      </c>
    </row>
    <row r="490" spans="1:17" ht="14.4" customHeight="1" x14ac:dyDescent="0.3">
      <c r="A490" s="406" t="s">
        <v>985</v>
      </c>
      <c r="B490" s="407" t="s">
        <v>808</v>
      </c>
      <c r="C490" s="407" t="s">
        <v>809</v>
      </c>
      <c r="D490" s="407" t="s">
        <v>894</v>
      </c>
      <c r="E490" s="407" t="s">
        <v>895</v>
      </c>
      <c r="F490" s="410">
        <v>15</v>
      </c>
      <c r="G490" s="410">
        <v>15054</v>
      </c>
      <c r="H490" s="410">
        <v>1</v>
      </c>
      <c r="I490" s="410">
        <v>1003.6</v>
      </c>
      <c r="J490" s="410">
        <v>7</v>
      </c>
      <c r="K490" s="410">
        <v>7056</v>
      </c>
      <c r="L490" s="410">
        <v>0.4687126345157433</v>
      </c>
      <c r="M490" s="410">
        <v>1008</v>
      </c>
      <c r="N490" s="410">
        <v>4</v>
      </c>
      <c r="O490" s="410">
        <v>4044</v>
      </c>
      <c r="P490" s="479">
        <v>0.26863292148266243</v>
      </c>
      <c r="Q490" s="411">
        <v>1011</v>
      </c>
    </row>
    <row r="491" spans="1:17" ht="14.4" customHeight="1" x14ac:dyDescent="0.3">
      <c r="A491" s="406" t="s">
        <v>985</v>
      </c>
      <c r="B491" s="407" t="s">
        <v>808</v>
      </c>
      <c r="C491" s="407" t="s">
        <v>809</v>
      </c>
      <c r="D491" s="407" t="s">
        <v>896</v>
      </c>
      <c r="E491" s="407" t="s">
        <v>897</v>
      </c>
      <c r="F491" s="410">
        <v>7</v>
      </c>
      <c r="G491" s="410">
        <v>1179</v>
      </c>
      <c r="H491" s="410">
        <v>1</v>
      </c>
      <c r="I491" s="410">
        <v>168.42857142857142</v>
      </c>
      <c r="J491" s="410">
        <v>4</v>
      </c>
      <c r="K491" s="410">
        <v>680</v>
      </c>
      <c r="L491" s="410">
        <v>0.57675996607294322</v>
      </c>
      <c r="M491" s="410">
        <v>170</v>
      </c>
      <c r="N491" s="410">
        <v>5</v>
      </c>
      <c r="O491" s="410">
        <v>880</v>
      </c>
      <c r="P491" s="479">
        <v>0.74639525021204411</v>
      </c>
      <c r="Q491" s="411">
        <v>176</v>
      </c>
    </row>
    <row r="492" spans="1:17" ht="14.4" customHeight="1" x14ac:dyDescent="0.3">
      <c r="A492" s="406" t="s">
        <v>985</v>
      </c>
      <c r="B492" s="407" t="s">
        <v>808</v>
      </c>
      <c r="C492" s="407" t="s">
        <v>809</v>
      </c>
      <c r="D492" s="407" t="s">
        <v>898</v>
      </c>
      <c r="E492" s="407" t="s">
        <v>899</v>
      </c>
      <c r="F492" s="410">
        <v>14</v>
      </c>
      <c r="G492" s="410">
        <v>31388</v>
      </c>
      <c r="H492" s="410">
        <v>1</v>
      </c>
      <c r="I492" s="410">
        <v>2242</v>
      </c>
      <c r="J492" s="410">
        <v>7</v>
      </c>
      <c r="K492" s="410">
        <v>15848</v>
      </c>
      <c r="L492" s="410">
        <v>0.50490633363068693</v>
      </c>
      <c r="M492" s="410">
        <v>2264</v>
      </c>
      <c r="N492" s="410">
        <v>4</v>
      </c>
      <c r="O492" s="410">
        <v>9176</v>
      </c>
      <c r="P492" s="479">
        <v>0.29234102204664203</v>
      </c>
      <c r="Q492" s="411">
        <v>2294</v>
      </c>
    </row>
    <row r="493" spans="1:17" ht="14.4" customHeight="1" x14ac:dyDescent="0.3">
      <c r="A493" s="406" t="s">
        <v>985</v>
      </c>
      <c r="B493" s="407" t="s">
        <v>808</v>
      </c>
      <c r="C493" s="407" t="s">
        <v>809</v>
      </c>
      <c r="D493" s="407" t="s">
        <v>900</v>
      </c>
      <c r="E493" s="407" t="s">
        <v>901</v>
      </c>
      <c r="F493" s="410">
        <v>7</v>
      </c>
      <c r="G493" s="410">
        <v>1710</v>
      </c>
      <c r="H493" s="410">
        <v>1</v>
      </c>
      <c r="I493" s="410">
        <v>244.28571428571428</v>
      </c>
      <c r="J493" s="410">
        <v>5</v>
      </c>
      <c r="K493" s="410">
        <v>1235</v>
      </c>
      <c r="L493" s="410">
        <v>0.72222222222222221</v>
      </c>
      <c r="M493" s="410">
        <v>247</v>
      </c>
      <c r="N493" s="410">
        <v>7</v>
      </c>
      <c r="O493" s="410">
        <v>1841</v>
      </c>
      <c r="P493" s="479">
        <v>1.076608187134503</v>
      </c>
      <c r="Q493" s="411">
        <v>263</v>
      </c>
    </row>
    <row r="494" spans="1:17" ht="14.4" customHeight="1" x14ac:dyDescent="0.3">
      <c r="A494" s="406" t="s">
        <v>985</v>
      </c>
      <c r="B494" s="407" t="s">
        <v>808</v>
      </c>
      <c r="C494" s="407" t="s">
        <v>809</v>
      </c>
      <c r="D494" s="407" t="s">
        <v>902</v>
      </c>
      <c r="E494" s="407" t="s">
        <v>903</v>
      </c>
      <c r="F494" s="410">
        <v>2</v>
      </c>
      <c r="G494" s="410">
        <v>3999</v>
      </c>
      <c r="H494" s="410">
        <v>1</v>
      </c>
      <c r="I494" s="410">
        <v>1999.5</v>
      </c>
      <c r="J494" s="410">
        <v>4</v>
      </c>
      <c r="K494" s="410">
        <v>8048</v>
      </c>
      <c r="L494" s="410">
        <v>2.0125031257814454</v>
      </c>
      <c r="M494" s="410">
        <v>2012</v>
      </c>
      <c r="N494" s="410">
        <v>5</v>
      </c>
      <c r="O494" s="410">
        <v>10650</v>
      </c>
      <c r="P494" s="479">
        <v>2.6631657914478621</v>
      </c>
      <c r="Q494" s="411">
        <v>2130</v>
      </c>
    </row>
    <row r="495" spans="1:17" ht="14.4" customHeight="1" x14ac:dyDescent="0.3">
      <c r="A495" s="406" t="s">
        <v>985</v>
      </c>
      <c r="B495" s="407" t="s">
        <v>808</v>
      </c>
      <c r="C495" s="407" t="s">
        <v>809</v>
      </c>
      <c r="D495" s="407" t="s">
        <v>904</v>
      </c>
      <c r="E495" s="407" t="s">
        <v>905</v>
      </c>
      <c r="F495" s="410">
        <v>16</v>
      </c>
      <c r="G495" s="410">
        <v>3592</v>
      </c>
      <c r="H495" s="410">
        <v>1</v>
      </c>
      <c r="I495" s="410">
        <v>224.5</v>
      </c>
      <c r="J495" s="410">
        <v>39</v>
      </c>
      <c r="K495" s="410">
        <v>8814</v>
      </c>
      <c r="L495" s="410">
        <v>2.4537861915367483</v>
      </c>
      <c r="M495" s="410">
        <v>226</v>
      </c>
      <c r="N495" s="410">
        <v>57</v>
      </c>
      <c r="O495" s="410">
        <v>13794</v>
      </c>
      <c r="P495" s="479">
        <v>3.8402004454342986</v>
      </c>
      <c r="Q495" s="411">
        <v>242</v>
      </c>
    </row>
    <row r="496" spans="1:17" ht="14.4" customHeight="1" x14ac:dyDescent="0.3">
      <c r="A496" s="406" t="s">
        <v>985</v>
      </c>
      <c r="B496" s="407" t="s">
        <v>808</v>
      </c>
      <c r="C496" s="407" t="s">
        <v>809</v>
      </c>
      <c r="D496" s="407" t="s">
        <v>911</v>
      </c>
      <c r="E496" s="407" t="s">
        <v>912</v>
      </c>
      <c r="F496" s="410">
        <v>2</v>
      </c>
      <c r="G496" s="410">
        <v>10144</v>
      </c>
      <c r="H496" s="410">
        <v>1</v>
      </c>
      <c r="I496" s="410">
        <v>5072</v>
      </c>
      <c r="J496" s="410"/>
      <c r="K496" s="410"/>
      <c r="L496" s="410"/>
      <c r="M496" s="410"/>
      <c r="N496" s="410"/>
      <c r="O496" s="410"/>
      <c r="P496" s="479"/>
      <c r="Q496" s="411"/>
    </row>
    <row r="497" spans="1:17" ht="14.4" customHeight="1" x14ac:dyDescent="0.3">
      <c r="A497" s="406" t="s">
        <v>985</v>
      </c>
      <c r="B497" s="407" t="s">
        <v>808</v>
      </c>
      <c r="C497" s="407" t="s">
        <v>809</v>
      </c>
      <c r="D497" s="407" t="s">
        <v>913</v>
      </c>
      <c r="E497" s="407" t="s">
        <v>914</v>
      </c>
      <c r="F497" s="410"/>
      <c r="G497" s="410"/>
      <c r="H497" s="410"/>
      <c r="I497" s="410"/>
      <c r="J497" s="410"/>
      <c r="K497" s="410"/>
      <c r="L497" s="410"/>
      <c r="M497" s="410"/>
      <c r="N497" s="410">
        <v>1</v>
      </c>
      <c r="O497" s="410">
        <v>1055</v>
      </c>
      <c r="P497" s="479"/>
      <c r="Q497" s="411">
        <v>1055</v>
      </c>
    </row>
    <row r="498" spans="1:17" ht="14.4" customHeight="1" x14ac:dyDescent="0.3">
      <c r="A498" s="406" t="s">
        <v>985</v>
      </c>
      <c r="B498" s="407" t="s">
        <v>808</v>
      </c>
      <c r="C498" s="407" t="s">
        <v>809</v>
      </c>
      <c r="D498" s="407" t="s">
        <v>923</v>
      </c>
      <c r="E498" s="407" t="s">
        <v>924</v>
      </c>
      <c r="F498" s="410"/>
      <c r="G498" s="410"/>
      <c r="H498" s="410"/>
      <c r="I498" s="410"/>
      <c r="J498" s="410">
        <v>2</v>
      </c>
      <c r="K498" s="410">
        <v>612</v>
      </c>
      <c r="L498" s="410"/>
      <c r="M498" s="410">
        <v>306</v>
      </c>
      <c r="N498" s="410"/>
      <c r="O498" s="410"/>
      <c r="P498" s="479"/>
      <c r="Q498" s="411"/>
    </row>
    <row r="499" spans="1:17" ht="14.4" customHeight="1" x14ac:dyDescent="0.3">
      <c r="A499" s="406" t="s">
        <v>986</v>
      </c>
      <c r="B499" s="407" t="s">
        <v>808</v>
      </c>
      <c r="C499" s="407" t="s">
        <v>809</v>
      </c>
      <c r="D499" s="407" t="s">
        <v>816</v>
      </c>
      <c r="E499" s="407" t="s">
        <v>817</v>
      </c>
      <c r="F499" s="410">
        <v>54</v>
      </c>
      <c r="G499" s="410">
        <v>2900</v>
      </c>
      <c r="H499" s="410">
        <v>1</v>
      </c>
      <c r="I499" s="410">
        <v>53.703703703703702</v>
      </c>
      <c r="J499" s="410">
        <v>38</v>
      </c>
      <c r="K499" s="410">
        <v>2052</v>
      </c>
      <c r="L499" s="410">
        <v>0.70758620689655172</v>
      </c>
      <c r="M499" s="410">
        <v>54</v>
      </c>
      <c r="N499" s="410">
        <v>26</v>
      </c>
      <c r="O499" s="410">
        <v>1508</v>
      </c>
      <c r="P499" s="479">
        <v>0.52</v>
      </c>
      <c r="Q499" s="411">
        <v>58</v>
      </c>
    </row>
    <row r="500" spans="1:17" ht="14.4" customHeight="1" x14ac:dyDescent="0.3">
      <c r="A500" s="406" t="s">
        <v>986</v>
      </c>
      <c r="B500" s="407" t="s">
        <v>808</v>
      </c>
      <c r="C500" s="407" t="s">
        <v>809</v>
      </c>
      <c r="D500" s="407" t="s">
        <v>818</v>
      </c>
      <c r="E500" s="407" t="s">
        <v>819</v>
      </c>
      <c r="F500" s="410">
        <v>8</v>
      </c>
      <c r="G500" s="410">
        <v>970</v>
      </c>
      <c r="H500" s="410">
        <v>1</v>
      </c>
      <c r="I500" s="410">
        <v>121.25</v>
      </c>
      <c r="J500" s="410">
        <v>14</v>
      </c>
      <c r="K500" s="410">
        <v>1722</v>
      </c>
      <c r="L500" s="410">
        <v>1.7752577319587628</v>
      </c>
      <c r="M500" s="410">
        <v>123</v>
      </c>
      <c r="N500" s="410">
        <v>4</v>
      </c>
      <c r="O500" s="410">
        <v>524</v>
      </c>
      <c r="P500" s="479">
        <v>0.54020618556701028</v>
      </c>
      <c r="Q500" s="411">
        <v>131</v>
      </c>
    </row>
    <row r="501" spans="1:17" ht="14.4" customHeight="1" x14ac:dyDescent="0.3">
      <c r="A501" s="406" t="s">
        <v>986</v>
      </c>
      <c r="B501" s="407" t="s">
        <v>808</v>
      </c>
      <c r="C501" s="407" t="s">
        <v>809</v>
      </c>
      <c r="D501" s="407" t="s">
        <v>820</v>
      </c>
      <c r="E501" s="407" t="s">
        <v>821</v>
      </c>
      <c r="F501" s="410">
        <v>1</v>
      </c>
      <c r="G501" s="410">
        <v>176</v>
      </c>
      <c r="H501" s="410">
        <v>1</v>
      </c>
      <c r="I501" s="410">
        <v>176</v>
      </c>
      <c r="J501" s="410">
        <v>1</v>
      </c>
      <c r="K501" s="410">
        <v>177</v>
      </c>
      <c r="L501" s="410">
        <v>1.0056818181818181</v>
      </c>
      <c r="M501" s="410">
        <v>177</v>
      </c>
      <c r="N501" s="410"/>
      <c r="O501" s="410"/>
      <c r="P501" s="479"/>
      <c r="Q501" s="411"/>
    </row>
    <row r="502" spans="1:17" ht="14.4" customHeight="1" x14ac:dyDescent="0.3">
      <c r="A502" s="406" t="s">
        <v>986</v>
      </c>
      <c r="B502" s="407" t="s">
        <v>808</v>
      </c>
      <c r="C502" s="407" t="s">
        <v>809</v>
      </c>
      <c r="D502" s="407" t="s">
        <v>826</v>
      </c>
      <c r="E502" s="407" t="s">
        <v>827</v>
      </c>
      <c r="F502" s="410">
        <v>4</v>
      </c>
      <c r="G502" s="410">
        <v>678</v>
      </c>
      <c r="H502" s="410">
        <v>1</v>
      </c>
      <c r="I502" s="410">
        <v>169.5</v>
      </c>
      <c r="J502" s="410">
        <v>9</v>
      </c>
      <c r="K502" s="410">
        <v>1548</v>
      </c>
      <c r="L502" s="410">
        <v>2.2831858407079646</v>
      </c>
      <c r="M502" s="410">
        <v>172</v>
      </c>
      <c r="N502" s="410">
        <v>7</v>
      </c>
      <c r="O502" s="410">
        <v>1253</v>
      </c>
      <c r="P502" s="479">
        <v>1.8480825958702065</v>
      </c>
      <c r="Q502" s="411">
        <v>179</v>
      </c>
    </row>
    <row r="503" spans="1:17" ht="14.4" customHeight="1" x14ac:dyDescent="0.3">
      <c r="A503" s="406" t="s">
        <v>986</v>
      </c>
      <c r="B503" s="407" t="s">
        <v>808</v>
      </c>
      <c r="C503" s="407" t="s">
        <v>809</v>
      </c>
      <c r="D503" s="407" t="s">
        <v>830</v>
      </c>
      <c r="E503" s="407" t="s">
        <v>831</v>
      </c>
      <c r="F503" s="410">
        <v>3</v>
      </c>
      <c r="G503" s="410">
        <v>960</v>
      </c>
      <c r="H503" s="410">
        <v>1</v>
      </c>
      <c r="I503" s="410">
        <v>320</v>
      </c>
      <c r="J503" s="410">
        <v>1</v>
      </c>
      <c r="K503" s="410">
        <v>322</v>
      </c>
      <c r="L503" s="410">
        <v>0.33541666666666664</v>
      </c>
      <c r="M503" s="410">
        <v>322</v>
      </c>
      <c r="N503" s="410">
        <v>2</v>
      </c>
      <c r="O503" s="410">
        <v>670</v>
      </c>
      <c r="P503" s="479">
        <v>0.69791666666666663</v>
      </c>
      <c r="Q503" s="411">
        <v>335</v>
      </c>
    </row>
    <row r="504" spans="1:17" ht="14.4" customHeight="1" x14ac:dyDescent="0.3">
      <c r="A504" s="406" t="s">
        <v>986</v>
      </c>
      <c r="B504" s="407" t="s">
        <v>808</v>
      </c>
      <c r="C504" s="407" t="s">
        <v>809</v>
      </c>
      <c r="D504" s="407" t="s">
        <v>834</v>
      </c>
      <c r="E504" s="407" t="s">
        <v>835</v>
      </c>
      <c r="F504" s="410">
        <v>9</v>
      </c>
      <c r="G504" s="410">
        <v>3046</v>
      </c>
      <c r="H504" s="410">
        <v>1</v>
      </c>
      <c r="I504" s="410">
        <v>338.44444444444446</v>
      </c>
      <c r="J504" s="410">
        <v>33</v>
      </c>
      <c r="K504" s="410">
        <v>11253</v>
      </c>
      <c r="L504" s="410">
        <v>3.6943532501641498</v>
      </c>
      <c r="M504" s="410">
        <v>341</v>
      </c>
      <c r="N504" s="410">
        <v>31</v>
      </c>
      <c r="O504" s="410">
        <v>10819</v>
      </c>
      <c r="P504" s="479">
        <v>3.5518713066316479</v>
      </c>
      <c r="Q504" s="411">
        <v>349</v>
      </c>
    </row>
    <row r="505" spans="1:17" ht="14.4" customHeight="1" x14ac:dyDescent="0.3">
      <c r="A505" s="406" t="s">
        <v>986</v>
      </c>
      <c r="B505" s="407" t="s">
        <v>808</v>
      </c>
      <c r="C505" s="407" t="s">
        <v>809</v>
      </c>
      <c r="D505" s="407" t="s">
        <v>854</v>
      </c>
      <c r="E505" s="407" t="s">
        <v>855</v>
      </c>
      <c r="F505" s="410"/>
      <c r="G505" s="410"/>
      <c r="H505" s="410"/>
      <c r="I505" s="410"/>
      <c r="J505" s="410">
        <v>1</v>
      </c>
      <c r="K505" s="410">
        <v>676</v>
      </c>
      <c r="L505" s="410"/>
      <c r="M505" s="410">
        <v>676</v>
      </c>
      <c r="N505" s="410"/>
      <c r="O505" s="410"/>
      <c r="P505" s="479"/>
      <c r="Q505" s="411"/>
    </row>
    <row r="506" spans="1:17" ht="14.4" customHeight="1" x14ac:dyDescent="0.3">
      <c r="A506" s="406" t="s">
        <v>986</v>
      </c>
      <c r="B506" s="407" t="s">
        <v>808</v>
      </c>
      <c r="C506" s="407" t="s">
        <v>809</v>
      </c>
      <c r="D506" s="407" t="s">
        <v>858</v>
      </c>
      <c r="E506" s="407" t="s">
        <v>859</v>
      </c>
      <c r="F506" s="410">
        <v>25</v>
      </c>
      <c r="G506" s="410">
        <v>7070</v>
      </c>
      <c r="H506" s="410">
        <v>1</v>
      </c>
      <c r="I506" s="410">
        <v>282.8</v>
      </c>
      <c r="J506" s="410">
        <v>17</v>
      </c>
      <c r="K506" s="410">
        <v>4845</v>
      </c>
      <c r="L506" s="410">
        <v>0.68528995756718525</v>
      </c>
      <c r="M506" s="410">
        <v>285</v>
      </c>
      <c r="N506" s="410">
        <v>11</v>
      </c>
      <c r="O506" s="410">
        <v>3344</v>
      </c>
      <c r="P506" s="479">
        <v>0.47298444130127298</v>
      </c>
      <c r="Q506" s="411">
        <v>304</v>
      </c>
    </row>
    <row r="507" spans="1:17" ht="14.4" customHeight="1" x14ac:dyDescent="0.3">
      <c r="A507" s="406" t="s">
        <v>986</v>
      </c>
      <c r="B507" s="407" t="s">
        <v>808</v>
      </c>
      <c r="C507" s="407" t="s">
        <v>809</v>
      </c>
      <c r="D507" s="407" t="s">
        <v>862</v>
      </c>
      <c r="E507" s="407" t="s">
        <v>863</v>
      </c>
      <c r="F507" s="410">
        <v>9</v>
      </c>
      <c r="G507" s="410">
        <v>4136</v>
      </c>
      <c r="H507" s="410">
        <v>1</v>
      </c>
      <c r="I507" s="410">
        <v>459.55555555555554</v>
      </c>
      <c r="J507" s="410">
        <v>18</v>
      </c>
      <c r="K507" s="410">
        <v>8316</v>
      </c>
      <c r="L507" s="410">
        <v>2.0106382978723403</v>
      </c>
      <c r="M507" s="410">
        <v>462</v>
      </c>
      <c r="N507" s="410">
        <v>6</v>
      </c>
      <c r="O507" s="410">
        <v>2964</v>
      </c>
      <c r="P507" s="479">
        <v>0.7166344294003868</v>
      </c>
      <c r="Q507" s="411">
        <v>494</v>
      </c>
    </row>
    <row r="508" spans="1:17" ht="14.4" customHeight="1" x14ac:dyDescent="0.3">
      <c r="A508" s="406" t="s">
        <v>986</v>
      </c>
      <c r="B508" s="407" t="s">
        <v>808</v>
      </c>
      <c r="C508" s="407" t="s">
        <v>809</v>
      </c>
      <c r="D508" s="407" t="s">
        <v>866</v>
      </c>
      <c r="E508" s="407" t="s">
        <v>867</v>
      </c>
      <c r="F508" s="410">
        <v>34</v>
      </c>
      <c r="G508" s="410">
        <v>11964</v>
      </c>
      <c r="H508" s="410">
        <v>1</v>
      </c>
      <c r="I508" s="410">
        <v>351.88235294117646</v>
      </c>
      <c r="J508" s="410">
        <v>32</v>
      </c>
      <c r="K508" s="410">
        <v>11392</v>
      </c>
      <c r="L508" s="410">
        <v>0.95218990304246076</v>
      </c>
      <c r="M508" s="410">
        <v>356</v>
      </c>
      <c r="N508" s="410">
        <v>18</v>
      </c>
      <c r="O508" s="410">
        <v>6660</v>
      </c>
      <c r="P508" s="479">
        <v>0.55667001003009031</v>
      </c>
      <c r="Q508" s="411">
        <v>370</v>
      </c>
    </row>
    <row r="509" spans="1:17" ht="14.4" customHeight="1" x14ac:dyDescent="0.3">
      <c r="A509" s="406" t="s">
        <v>986</v>
      </c>
      <c r="B509" s="407" t="s">
        <v>808</v>
      </c>
      <c r="C509" s="407" t="s">
        <v>809</v>
      </c>
      <c r="D509" s="407" t="s">
        <v>874</v>
      </c>
      <c r="E509" s="407" t="s">
        <v>875</v>
      </c>
      <c r="F509" s="410">
        <v>1</v>
      </c>
      <c r="G509" s="410">
        <v>115</v>
      </c>
      <c r="H509" s="410">
        <v>1</v>
      </c>
      <c r="I509" s="410">
        <v>115</v>
      </c>
      <c r="J509" s="410"/>
      <c r="K509" s="410"/>
      <c r="L509" s="410"/>
      <c r="M509" s="410"/>
      <c r="N509" s="410"/>
      <c r="O509" s="410"/>
      <c r="P509" s="479"/>
      <c r="Q509" s="411"/>
    </row>
    <row r="510" spans="1:17" ht="14.4" customHeight="1" x14ac:dyDescent="0.3">
      <c r="A510" s="406" t="s">
        <v>986</v>
      </c>
      <c r="B510" s="407" t="s">
        <v>808</v>
      </c>
      <c r="C510" s="407" t="s">
        <v>809</v>
      </c>
      <c r="D510" s="407" t="s">
        <v>880</v>
      </c>
      <c r="E510" s="407" t="s">
        <v>881</v>
      </c>
      <c r="F510" s="410">
        <v>2</v>
      </c>
      <c r="G510" s="410">
        <v>868</v>
      </c>
      <c r="H510" s="410">
        <v>1</v>
      </c>
      <c r="I510" s="410">
        <v>434</v>
      </c>
      <c r="J510" s="410">
        <v>3</v>
      </c>
      <c r="K510" s="410">
        <v>1311</v>
      </c>
      <c r="L510" s="410">
        <v>1.51036866359447</v>
      </c>
      <c r="M510" s="410">
        <v>437</v>
      </c>
      <c r="N510" s="410">
        <v>1</v>
      </c>
      <c r="O510" s="410">
        <v>456</v>
      </c>
      <c r="P510" s="479">
        <v>0.52534562211981561</v>
      </c>
      <c r="Q510" s="411">
        <v>456</v>
      </c>
    </row>
    <row r="511" spans="1:17" ht="14.4" customHeight="1" x14ac:dyDescent="0.3">
      <c r="A511" s="406" t="s">
        <v>986</v>
      </c>
      <c r="B511" s="407" t="s">
        <v>808</v>
      </c>
      <c r="C511" s="407" t="s">
        <v>809</v>
      </c>
      <c r="D511" s="407" t="s">
        <v>882</v>
      </c>
      <c r="E511" s="407" t="s">
        <v>883</v>
      </c>
      <c r="F511" s="410">
        <v>6</v>
      </c>
      <c r="G511" s="410">
        <v>322</v>
      </c>
      <c r="H511" s="410">
        <v>1</v>
      </c>
      <c r="I511" s="410">
        <v>53.666666666666664</v>
      </c>
      <c r="J511" s="410">
        <v>10</v>
      </c>
      <c r="K511" s="410">
        <v>540</v>
      </c>
      <c r="L511" s="410">
        <v>1.6770186335403727</v>
      </c>
      <c r="M511" s="410">
        <v>54</v>
      </c>
      <c r="N511" s="410">
        <v>10</v>
      </c>
      <c r="O511" s="410">
        <v>580</v>
      </c>
      <c r="P511" s="479">
        <v>1.8012422360248448</v>
      </c>
      <c r="Q511" s="411">
        <v>58</v>
      </c>
    </row>
    <row r="512" spans="1:17" ht="14.4" customHeight="1" x14ac:dyDescent="0.3">
      <c r="A512" s="406" t="s">
        <v>986</v>
      </c>
      <c r="B512" s="407" t="s">
        <v>808</v>
      </c>
      <c r="C512" s="407" t="s">
        <v>809</v>
      </c>
      <c r="D512" s="407" t="s">
        <v>886</v>
      </c>
      <c r="E512" s="407" t="s">
        <v>887</v>
      </c>
      <c r="F512" s="410">
        <v>24</v>
      </c>
      <c r="G512" s="410">
        <v>3999</v>
      </c>
      <c r="H512" s="410">
        <v>1</v>
      </c>
      <c r="I512" s="410">
        <v>166.625</v>
      </c>
      <c r="J512" s="410">
        <v>36</v>
      </c>
      <c r="K512" s="410">
        <v>6084</v>
      </c>
      <c r="L512" s="410">
        <v>1.5213803450862715</v>
      </c>
      <c r="M512" s="410">
        <v>169</v>
      </c>
      <c r="N512" s="410">
        <v>18</v>
      </c>
      <c r="O512" s="410">
        <v>3150</v>
      </c>
      <c r="P512" s="479">
        <v>0.78769692423105775</v>
      </c>
      <c r="Q512" s="411">
        <v>175</v>
      </c>
    </row>
    <row r="513" spans="1:17" ht="14.4" customHeight="1" x14ac:dyDescent="0.3">
      <c r="A513" s="406" t="s">
        <v>986</v>
      </c>
      <c r="B513" s="407" t="s">
        <v>808</v>
      </c>
      <c r="C513" s="407" t="s">
        <v>809</v>
      </c>
      <c r="D513" s="407" t="s">
        <v>888</v>
      </c>
      <c r="E513" s="407" t="s">
        <v>889</v>
      </c>
      <c r="F513" s="410"/>
      <c r="G513" s="410"/>
      <c r="H513" s="410"/>
      <c r="I513" s="410"/>
      <c r="J513" s="410">
        <v>2</v>
      </c>
      <c r="K513" s="410">
        <v>162</v>
      </c>
      <c r="L513" s="410"/>
      <c r="M513" s="410">
        <v>81</v>
      </c>
      <c r="N513" s="410"/>
      <c r="O513" s="410"/>
      <c r="P513" s="479"/>
      <c r="Q513" s="411"/>
    </row>
    <row r="514" spans="1:17" ht="14.4" customHeight="1" x14ac:dyDescent="0.3">
      <c r="A514" s="406" t="s">
        <v>986</v>
      </c>
      <c r="B514" s="407" t="s">
        <v>808</v>
      </c>
      <c r="C514" s="407" t="s">
        <v>809</v>
      </c>
      <c r="D514" s="407" t="s">
        <v>900</v>
      </c>
      <c r="E514" s="407" t="s">
        <v>901</v>
      </c>
      <c r="F514" s="410"/>
      <c r="G514" s="410"/>
      <c r="H514" s="410"/>
      <c r="I514" s="410"/>
      <c r="J514" s="410">
        <v>1</v>
      </c>
      <c r="K514" s="410">
        <v>247</v>
      </c>
      <c r="L514" s="410"/>
      <c r="M514" s="410">
        <v>247</v>
      </c>
      <c r="N514" s="410"/>
      <c r="O514" s="410"/>
      <c r="P514" s="479"/>
      <c r="Q514" s="411"/>
    </row>
    <row r="515" spans="1:17" ht="14.4" customHeight="1" x14ac:dyDescent="0.3">
      <c r="A515" s="406" t="s">
        <v>987</v>
      </c>
      <c r="B515" s="407" t="s">
        <v>808</v>
      </c>
      <c r="C515" s="407" t="s">
        <v>809</v>
      </c>
      <c r="D515" s="407" t="s">
        <v>810</v>
      </c>
      <c r="E515" s="407" t="s">
        <v>811</v>
      </c>
      <c r="F515" s="410"/>
      <c r="G515" s="410"/>
      <c r="H515" s="410"/>
      <c r="I515" s="410"/>
      <c r="J515" s="410"/>
      <c r="K515" s="410"/>
      <c r="L515" s="410"/>
      <c r="M515" s="410"/>
      <c r="N515" s="410">
        <v>1</v>
      </c>
      <c r="O515" s="410">
        <v>2226</v>
      </c>
      <c r="P515" s="479"/>
      <c r="Q515" s="411">
        <v>2226</v>
      </c>
    </row>
    <row r="516" spans="1:17" ht="14.4" customHeight="1" x14ac:dyDescent="0.3">
      <c r="A516" s="406" t="s">
        <v>987</v>
      </c>
      <c r="B516" s="407" t="s">
        <v>808</v>
      </c>
      <c r="C516" s="407" t="s">
        <v>809</v>
      </c>
      <c r="D516" s="407" t="s">
        <v>816</v>
      </c>
      <c r="E516" s="407" t="s">
        <v>817</v>
      </c>
      <c r="F516" s="410">
        <v>40</v>
      </c>
      <c r="G516" s="410">
        <v>2140</v>
      </c>
      <c r="H516" s="410">
        <v>1</v>
      </c>
      <c r="I516" s="410">
        <v>53.5</v>
      </c>
      <c r="J516" s="410">
        <v>64</v>
      </c>
      <c r="K516" s="410">
        <v>3456</v>
      </c>
      <c r="L516" s="410">
        <v>1.6149532710280374</v>
      </c>
      <c r="M516" s="410">
        <v>54</v>
      </c>
      <c r="N516" s="410">
        <v>46</v>
      </c>
      <c r="O516" s="410">
        <v>2668</v>
      </c>
      <c r="P516" s="479">
        <v>1.2467289719626169</v>
      </c>
      <c r="Q516" s="411">
        <v>58</v>
      </c>
    </row>
    <row r="517" spans="1:17" ht="14.4" customHeight="1" x14ac:dyDescent="0.3">
      <c r="A517" s="406" t="s">
        <v>987</v>
      </c>
      <c r="B517" s="407" t="s">
        <v>808</v>
      </c>
      <c r="C517" s="407" t="s">
        <v>809</v>
      </c>
      <c r="D517" s="407" t="s">
        <v>818</v>
      </c>
      <c r="E517" s="407" t="s">
        <v>819</v>
      </c>
      <c r="F517" s="410">
        <v>17</v>
      </c>
      <c r="G517" s="410">
        <v>2059</v>
      </c>
      <c r="H517" s="410">
        <v>1</v>
      </c>
      <c r="I517" s="410">
        <v>121.11764705882354</v>
      </c>
      <c r="J517" s="410"/>
      <c r="K517" s="410"/>
      <c r="L517" s="410"/>
      <c r="M517" s="410"/>
      <c r="N517" s="410"/>
      <c r="O517" s="410"/>
      <c r="P517" s="479"/>
      <c r="Q517" s="411"/>
    </row>
    <row r="518" spans="1:17" ht="14.4" customHeight="1" x14ac:dyDescent="0.3">
      <c r="A518" s="406" t="s">
        <v>987</v>
      </c>
      <c r="B518" s="407" t="s">
        <v>808</v>
      </c>
      <c r="C518" s="407" t="s">
        <v>809</v>
      </c>
      <c r="D518" s="407" t="s">
        <v>826</v>
      </c>
      <c r="E518" s="407" t="s">
        <v>827</v>
      </c>
      <c r="F518" s="410">
        <v>179</v>
      </c>
      <c r="G518" s="410">
        <v>30369</v>
      </c>
      <c r="H518" s="410">
        <v>1</v>
      </c>
      <c r="I518" s="410">
        <v>169.65921787709496</v>
      </c>
      <c r="J518" s="410">
        <v>195</v>
      </c>
      <c r="K518" s="410">
        <v>33540</v>
      </c>
      <c r="L518" s="410">
        <v>1.1044156870492936</v>
      </c>
      <c r="M518" s="410">
        <v>172</v>
      </c>
      <c r="N518" s="410">
        <v>265</v>
      </c>
      <c r="O518" s="410">
        <v>47435</v>
      </c>
      <c r="P518" s="479">
        <v>1.5619546247818499</v>
      </c>
      <c r="Q518" s="411">
        <v>179</v>
      </c>
    </row>
    <row r="519" spans="1:17" ht="14.4" customHeight="1" x14ac:dyDescent="0.3">
      <c r="A519" s="406" t="s">
        <v>987</v>
      </c>
      <c r="B519" s="407" t="s">
        <v>808</v>
      </c>
      <c r="C519" s="407" t="s">
        <v>809</v>
      </c>
      <c r="D519" s="407" t="s">
        <v>830</v>
      </c>
      <c r="E519" s="407" t="s">
        <v>831</v>
      </c>
      <c r="F519" s="410">
        <v>283</v>
      </c>
      <c r="G519" s="410">
        <v>90096</v>
      </c>
      <c r="H519" s="410">
        <v>1</v>
      </c>
      <c r="I519" s="410">
        <v>318.36042402826854</v>
      </c>
      <c r="J519" s="410">
        <v>301</v>
      </c>
      <c r="K519" s="410">
        <v>96922</v>
      </c>
      <c r="L519" s="410">
        <v>1.0757636299058781</v>
      </c>
      <c r="M519" s="410">
        <v>322</v>
      </c>
      <c r="N519" s="410">
        <v>216</v>
      </c>
      <c r="O519" s="410">
        <v>72360</v>
      </c>
      <c r="P519" s="479">
        <v>0.80314331379861481</v>
      </c>
      <c r="Q519" s="411">
        <v>335</v>
      </c>
    </row>
    <row r="520" spans="1:17" ht="14.4" customHeight="1" x14ac:dyDescent="0.3">
      <c r="A520" s="406" t="s">
        <v>987</v>
      </c>
      <c r="B520" s="407" t="s">
        <v>808</v>
      </c>
      <c r="C520" s="407" t="s">
        <v>809</v>
      </c>
      <c r="D520" s="407" t="s">
        <v>832</v>
      </c>
      <c r="E520" s="407" t="s">
        <v>833</v>
      </c>
      <c r="F520" s="410">
        <v>2</v>
      </c>
      <c r="G520" s="410">
        <v>873</v>
      </c>
      <c r="H520" s="410">
        <v>1</v>
      </c>
      <c r="I520" s="410">
        <v>436.5</v>
      </c>
      <c r="J520" s="410"/>
      <c r="K520" s="410"/>
      <c r="L520" s="410"/>
      <c r="M520" s="410"/>
      <c r="N520" s="410">
        <v>3</v>
      </c>
      <c r="O520" s="410">
        <v>1374</v>
      </c>
      <c r="P520" s="479">
        <v>1.5738831615120275</v>
      </c>
      <c r="Q520" s="411">
        <v>458</v>
      </c>
    </row>
    <row r="521" spans="1:17" ht="14.4" customHeight="1" x14ac:dyDescent="0.3">
      <c r="A521" s="406" t="s">
        <v>987</v>
      </c>
      <c r="B521" s="407" t="s">
        <v>808</v>
      </c>
      <c r="C521" s="407" t="s">
        <v>809</v>
      </c>
      <c r="D521" s="407" t="s">
        <v>834</v>
      </c>
      <c r="E521" s="407" t="s">
        <v>835</v>
      </c>
      <c r="F521" s="410">
        <v>451</v>
      </c>
      <c r="G521" s="410">
        <v>152986</v>
      </c>
      <c r="H521" s="410">
        <v>1</v>
      </c>
      <c r="I521" s="410">
        <v>339.21507760532148</v>
      </c>
      <c r="J521" s="410">
        <v>608</v>
      </c>
      <c r="K521" s="410">
        <v>207328</v>
      </c>
      <c r="L521" s="410">
        <v>1.3552089733701123</v>
      </c>
      <c r="M521" s="410">
        <v>341</v>
      </c>
      <c r="N521" s="410">
        <v>524</v>
      </c>
      <c r="O521" s="410">
        <v>182876</v>
      </c>
      <c r="P521" s="479">
        <v>1.1953773547906343</v>
      </c>
      <c r="Q521" s="411">
        <v>349</v>
      </c>
    </row>
    <row r="522" spans="1:17" ht="14.4" customHeight="1" x14ac:dyDescent="0.3">
      <c r="A522" s="406" t="s">
        <v>987</v>
      </c>
      <c r="B522" s="407" t="s">
        <v>808</v>
      </c>
      <c r="C522" s="407" t="s">
        <v>809</v>
      </c>
      <c r="D522" s="407" t="s">
        <v>842</v>
      </c>
      <c r="E522" s="407" t="s">
        <v>843</v>
      </c>
      <c r="F522" s="410">
        <v>1</v>
      </c>
      <c r="G522" s="410">
        <v>109</v>
      </c>
      <c r="H522" s="410">
        <v>1</v>
      </c>
      <c r="I522" s="410">
        <v>109</v>
      </c>
      <c r="J522" s="410"/>
      <c r="K522" s="410"/>
      <c r="L522" s="410"/>
      <c r="M522" s="410"/>
      <c r="N522" s="410">
        <v>1</v>
      </c>
      <c r="O522" s="410">
        <v>117</v>
      </c>
      <c r="P522" s="479">
        <v>1.073394495412844</v>
      </c>
      <c r="Q522" s="411">
        <v>117</v>
      </c>
    </row>
    <row r="523" spans="1:17" ht="14.4" customHeight="1" x14ac:dyDescent="0.3">
      <c r="A523" s="406" t="s">
        <v>987</v>
      </c>
      <c r="B523" s="407" t="s">
        <v>808</v>
      </c>
      <c r="C523" s="407" t="s">
        <v>809</v>
      </c>
      <c r="D523" s="407" t="s">
        <v>844</v>
      </c>
      <c r="E523" s="407" t="s">
        <v>845</v>
      </c>
      <c r="F523" s="410"/>
      <c r="G523" s="410"/>
      <c r="H523" s="410"/>
      <c r="I523" s="410"/>
      <c r="J523" s="410"/>
      <c r="K523" s="410"/>
      <c r="L523" s="410"/>
      <c r="M523" s="410"/>
      <c r="N523" s="410">
        <v>1</v>
      </c>
      <c r="O523" s="410">
        <v>49</v>
      </c>
      <c r="P523" s="479"/>
      <c r="Q523" s="411">
        <v>49</v>
      </c>
    </row>
    <row r="524" spans="1:17" ht="14.4" customHeight="1" x14ac:dyDescent="0.3">
      <c r="A524" s="406" t="s">
        <v>987</v>
      </c>
      <c r="B524" s="407" t="s">
        <v>808</v>
      </c>
      <c r="C524" s="407" t="s">
        <v>809</v>
      </c>
      <c r="D524" s="407" t="s">
        <v>846</v>
      </c>
      <c r="E524" s="407" t="s">
        <v>847</v>
      </c>
      <c r="F524" s="410">
        <v>26</v>
      </c>
      <c r="G524" s="410">
        <v>9594</v>
      </c>
      <c r="H524" s="410">
        <v>1</v>
      </c>
      <c r="I524" s="410">
        <v>369</v>
      </c>
      <c r="J524" s="410">
        <v>27</v>
      </c>
      <c r="K524" s="410">
        <v>10152</v>
      </c>
      <c r="L524" s="410">
        <v>1.0581613508442778</v>
      </c>
      <c r="M524" s="410">
        <v>376</v>
      </c>
      <c r="N524" s="410">
        <v>67</v>
      </c>
      <c r="O524" s="410">
        <v>25929</v>
      </c>
      <c r="P524" s="479">
        <v>2.7026266416510318</v>
      </c>
      <c r="Q524" s="411">
        <v>387</v>
      </c>
    </row>
    <row r="525" spans="1:17" ht="14.4" customHeight="1" x14ac:dyDescent="0.3">
      <c r="A525" s="406" t="s">
        <v>987</v>
      </c>
      <c r="B525" s="407" t="s">
        <v>808</v>
      </c>
      <c r="C525" s="407" t="s">
        <v>809</v>
      </c>
      <c r="D525" s="407" t="s">
        <v>848</v>
      </c>
      <c r="E525" s="407" t="s">
        <v>849</v>
      </c>
      <c r="F525" s="410">
        <v>3</v>
      </c>
      <c r="G525" s="410">
        <v>111</v>
      </c>
      <c r="H525" s="410">
        <v>1</v>
      </c>
      <c r="I525" s="410">
        <v>37</v>
      </c>
      <c r="J525" s="410">
        <v>1</v>
      </c>
      <c r="K525" s="410">
        <v>37</v>
      </c>
      <c r="L525" s="410">
        <v>0.33333333333333331</v>
      </c>
      <c r="M525" s="410">
        <v>37</v>
      </c>
      <c r="N525" s="410">
        <v>2</v>
      </c>
      <c r="O525" s="410">
        <v>76</v>
      </c>
      <c r="P525" s="479">
        <v>0.68468468468468469</v>
      </c>
      <c r="Q525" s="411">
        <v>38</v>
      </c>
    </row>
    <row r="526" spans="1:17" ht="14.4" customHeight="1" x14ac:dyDescent="0.3">
      <c r="A526" s="406" t="s">
        <v>987</v>
      </c>
      <c r="B526" s="407" t="s">
        <v>808</v>
      </c>
      <c r="C526" s="407" t="s">
        <v>809</v>
      </c>
      <c r="D526" s="407" t="s">
        <v>854</v>
      </c>
      <c r="E526" s="407" t="s">
        <v>855</v>
      </c>
      <c r="F526" s="410">
        <v>20</v>
      </c>
      <c r="G526" s="410">
        <v>13392</v>
      </c>
      <c r="H526" s="410">
        <v>1</v>
      </c>
      <c r="I526" s="410">
        <v>669.6</v>
      </c>
      <c r="J526" s="410">
        <v>29</v>
      </c>
      <c r="K526" s="410">
        <v>19604</v>
      </c>
      <c r="L526" s="410">
        <v>1.4638590203106332</v>
      </c>
      <c r="M526" s="410">
        <v>676</v>
      </c>
      <c r="N526" s="410">
        <v>32</v>
      </c>
      <c r="O526" s="410">
        <v>22528</v>
      </c>
      <c r="P526" s="479">
        <v>1.6821983273596177</v>
      </c>
      <c r="Q526" s="411">
        <v>704</v>
      </c>
    </row>
    <row r="527" spans="1:17" ht="14.4" customHeight="1" x14ac:dyDescent="0.3">
      <c r="A527" s="406" t="s">
        <v>987</v>
      </c>
      <c r="B527" s="407" t="s">
        <v>808</v>
      </c>
      <c r="C527" s="407" t="s">
        <v>809</v>
      </c>
      <c r="D527" s="407" t="s">
        <v>856</v>
      </c>
      <c r="E527" s="407" t="s">
        <v>857</v>
      </c>
      <c r="F527" s="410">
        <v>2</v>
      </c>
      <c r="G527" s="410">
        <v>272</v>
      </c>
      <c r="H527" s="410">
        <v>1</v>
      </c>
      <c r="I527" s="410">
        <v>136</v>
      </c>
      <c r="J527" s="410">
        <v>1</v>
      </c>
      <c r="K527" s="410">
        <v>138</v>
      </c>
      <c r="L527" s="410">
        <v>0.50735294117647056</v>
      </c>
      <c r="M527" s="410">
        <v>138</v>
      </c>
      <c r="N527" s="410">
        <v>1</v>
      </c>
      <c r="O527" s="410">
        <v>147</v>
      </c>
      <c r="P527" s="479">
        <v>0.5404411764705882</v>
      </c>
      <c r="Q527" s="411">
        <v>147</v>
      </c>
    </row>
    <row r="528" spans="1:17" ht="14.4" customHeight="1" x14ac:dyDescent="0.3">
      <c r="A528" s="406" t="s">
        <v>987</v>
      </c>
      <c r="B528" s="407" t="s">
        <v>808</v>
      </c>
      <c r="C528" s="407" t="s">
        <v>809</v>
      </c>
      <c r="D528" s="407" t="s">
        <v>858</v>
      </c>
      <c r="E528" s="407" t="s">
        <v>859</v>
      </c>
      <c r="F528" s="410">
        <v>12</v>
      </c>
      <c r="G528" s="410">
        <v>3387</v>
      </c>
      <c r="H528" s="410">
        <v>1</v>
      </c>
      <c r="I528" s="410">
        <v>282.25</v>
      </c>
      <c r="J528" s="410">
        <v>9</v>
      </c>
      <c r="K528" s="410">
        <v>2565</v>
      </c>
      <c r="L528" s="410">
        <v>0.75730735163861829</v>
      </c>
      <c r="M528" s="410">
        <v>285</v>
      </c>
      <c r="N528" s="410">
        <v>13</v>
      </c>
      <c r="O528" s="410">
        <v>3952</v>
      </c>
      <c r="P528" s="479">
        <v>1.1668142899320932</v>
      </c>
      <c r="Q528" s="411">
        <v>304</v>
      </c>
    </row>
    <row r="529" spans="1:17" ht="14.4" customHeight="1" x14ac:dyDescent="0.3">
      <c r="A529" s="406" t="s">
        <v>987</v>
      </c>
      <c r="B529" s="407" t="s">
        <v>808</v>
      </c>
      <c r="C529" s="407" t="s">
        <v>809</v>
      </c>
      <c r="D529" s="407" t="s">
        <v>860</v>
      </c>
      <c r="E529" s="407" t="s">
        <v>861</v>
      </c>
      <c r="F529" s="410">
        <v>1</v>
      </c>
      <c r="G529" s="410">
        <v>3485</v>
      </c>
      <c r="H529" s="410">
        <v>1</v>
      </c>
      <c r="I529" s="410">
        <v>3485</v>
      </c>
      <c r="J529" s="410"/>
      <c r="K529" s="410"/>
      <c r="L529" s="410"/>
      <c r="M529" s="410"/>
      <c r="N529" s="410">
        <v>2</v>
      </c>
      <c r="O529" s="410">
        <v>7414</v>
      </c>
      <c r="P529" s="479">
        <v>2.1274031563845051</v>
      </c>
      <c r="Q529" s="411">
        <v>3707</v>
      </c>
    </row>
    <row r="530" spans="1:17" ht="14.4" customHeight="1" x14ac:dyDescent="0.3">
      <c r="A530" s="406" t="s">
        <v>987</v>
      </c>
      <c r="B530" s="407" t="s">
        <v>808</v>
      </c>
      <c r="C530" s="407" t="s">
        <v>809</v>
      </c>
      <c r="D530" s="407" t="s">
        <v>862</v>
      </c>
      <c r="E530" s="407" t="s">
        <v>863</v>
      </c>
      <c r="F530" s="410">
        <v>235</v>
      </c>
      <c r="G530" s="410">
        <v>107696</v>
      </c>
      <c r="H530" s="410">
        <v>1</v>
      </c>
      <c r="I530" s="410">
        <v>458.2808510638298</v>
      </c>
      <c r="J530" s="410">
        <v>256</v>
      </c>
      <c r="K530" s="410">
        <v>118272</v>
      </c>
      <c r="L530" s="410">
        <v>1.0982023473480909</v>
      </c>
      <c r="M530" s="410">
        <v>462</v>
      </c>
      <c r="N530" s="410">
        <v>212</v>
      </c>
      <c r="O530" s="410">
        <v>104728</v>
      </c>
      <c r="P530" s="479">
        <v>0.97244094488188981</v>
      </c>
      <c r="Q530" s="411">
        <v>494</v>
      </c>
    </row>
    <row r="531" spans="1:17" ht="14.4" customHeight="1" x14ac:dyDescent="0.3">
      <c r="A531" s="406" t="s">
        <v>987</v>
      </c>
      <c r="B531" s="407" t="s">
        <v>808</v>
      </c>
      <c r="C531" s="407" t="s">
        <v>809</v>
      </c>
      <c r="D531" s="407" t="s">
        <v>866</v>
      </c>
      <c r="E531" s="407" t="s">
        <v>867</v>
      </c>
      <c r="F531" s="410">
        <v>246</v>
      </c>
      <c r="G531" s="410">
        <v>86442</v>
      </c>
      <c r="H531" s="410">
        <v>1</v>
      </c>
      <c r="I531" s="410">
        <v>351.39024390243901</v>
      </c>
      <c r="J531" s="410">
        <v>253</v>
      </c>
      <c r="K531" s="410">
        <v>90068</v>
      </c>
      <c r="L531" s="410">
        <v>1.0419472015918188</v>
      </c>
      <c r="M531" s="410">
        <v>356</v>
      </c>
      <c r="N531" s="410">
        <v>222</v>
      </c>
      <c r="O531" s="410">
        <v>82140</v>
      </c>
      <c r="P531" s="479">
        <v>0.9502325258554869</v>
      </c>
      <c r="Q531" s="411">
        <v>370</v>
      </c>
    </row>
    <row r="532" spans="1:17" ht="14.4" customHeight="1" x14ac:dyDescent="0.3">
      <c r="A532" s="406" t="s">
        <v>987</v>
      </c>
      <c r="B532" s="407" t="s">
        <v>808</v>
      </c>
      <c r="C532" s="407" t="s">
        <v>809</v>
      </c>
      <c r="D532" s="407" t="s">
        <v>868</v>
      </c>
      <c r="E532" s="407" t="s">
        <v>869</v>
      </c>
      <c r="F532" s="410">
        <v>1</v>
      </c>
      <c r="G532" s="410">
        <v>2907</v>
      </c>
      <c r="H532" s="410">
        <v>1</v>
      </c>
      <c r="I532" s="410">
        <v>2907</v>
      </c>
      <c r="J532" s="410">
        <v>1</v>
      </c>
      <c r="K532" s="410">
        <v>2917</v>
      </c>
      <c r="L532" s="410">
        <v>1.0034399724802201</v>
      </c>
      <c r="M532" s="410">
        <v>2917</v>
      </c>
      <c r="N532" s="410">
        <v>1</v>
      </c>
      <c r="O532" s="410">
        <v>3105</v>
      </c>
      <c r="P532" s="479">
        <v>1.068111455108359</v>
      </c>
      <c r="Q532" s="411">
        <v>3105</v>
      </c>
    </row>
    <row r="533" spans="1:17" ht="14.4" customHeight="1" x14ac:dyDescent="0.3">
      <c r="A533" s="406" t="s">
        <v>987</v>
      </c>
      <c r="B533" s="407" t="s">
        <v>808</v>
      </c>
      <c r="C533" s="407" t="s">
        <v>809</v>
      </c>
      <c r="D533" s="407" t="s">
        <v>872</v>
      </c>
      <c r="E533" s="407" t="s">
        <v>873</v>
      </c>
      <c r="F533" s="410">
        <v>11</v>
      </c>
      <c r="G533" s="410">
        <v>1137</v>
      </c>
      <c r="H533" s="410">
        <v>1</v>
      </c>
      <c r="I533" s="410">
        <v>103.36363636363636</v>
      </c>
      <c r="J533" s="410">
        <v>29</v>
      </c>
      <c r="K533" s="410">
        <v>3045</v>
      </c>
      <c r="L533" s="410">
        <v>2.6781002638522429</v>
      </c>
      <c r="M533" s="410">
        <v>105</v>
      </c>
      <c r="N533" s="410">
        <v>24</v>
      </c>
      <c r="O533" s="410">
        <v>2664</v>
      </c>
      <c r="P533" s="479">
        <v>2.3430079155672825</v>
      </c>
      <c r="Q533" s="411">
        <v>111</v>
      </c>
    </row>
    <row r="534" spans="1:17" ht="14.4" customHeight="1" x14ac:dyDescent="0.3">
      <c r="A534" s="406" t="s">
        <v>987</v>
      </c>
      <c r="B534" s="407" t="s">
        <v>808</v>
      </c>
      <c r="C534" s="407" t="s">
        <v>809</v>
      </c>
      <c r="D534" s="407" t="s">
        <v>874</v>
      </c>
      <c r="E534" s="407" t="s">
        <v>875</v>
      </c>
      <c r="F534" s="410">
        <v>1</v>
      </c>
      <c r="G534" s="410">
        <v>115</v>
      </c>
      <c r="H534" s="410">
        <v>1</v>
      </c>
      <c r="I534" s="410">
        <v>115</v>
      </c>
      <c r="J534" s="410">
        <v>2</v>
      </c>
      <c r="K534" s="410">
        <v>234</v>
      </c>
      <c r="L534" s="410">
        <v>2.034782608695652</v>
      </c>
      <c r="M534" s="410">
        <v>117</v>
      </c>
      <c r="N534" s="410">
        <v>5</v>
      </c>
      <c r="O534" s="410">
        <v>625</v>
      </c>
      <c r="P534" s="479">
        <v>5.4347826086956523</v>
      </c>
      <c r="Q534" s="411">
        <v>125</v>
      </c>
    </row>
    <row r="535" spans="1:17" ht="14.4" customHeight="1" x14ac:dyDescent="0.3">
      <c r="A535" s="406" t="s">
        <v>987</v>
      </c>
      <c r="B535" s="407" t="s">
        <v>808</v>
      </c>
      <c r="C535" s="407" t="s">
        <v>809</v>
      </c>
      <c r="D535" s="407" t="s">
        <v>876</v>
      </c>
      <c r="E535" s="407" t="s">
        <v>877</v>
      </c>
      <c r="F535" s="410">
        <v>14</v>
      </c>
      <c r="G535" s="410">
        <v>6438</v>
      </c>
      <c r="H535" s="410">
        <v>1</v>
      </c>
      <c r="I535" s="410">
        <v>459.85714285714283</v>
      </c>
      <c r="J535" s="410">
        <v>24</v>
      </c>
      <c r="K535" s="410">
        <v>11112</v>
      </c>
      <c r="L535" s="410">
        <v>1.7260018639328985</v>
      </c>
      <c r="M535" s="410">
        <v>463</v>
      </c>
      <c r="N535" s="410">
        <v>38</v>
      </c>
      <c r="O535" s="410">
        <v>18810</v>
      </c>
      <c r="P535" s="479">
        <v>2.9217148182665422</v>
      </c>
      <c r="Q535" s="411">
        <v>495</v>
      </c>
    </row>
    <row r="536" spans="1:17" ht="14.4" customHeight="1" x14ac:dyDescent="0.3">
      <c r="A536" s="406" t="s">
        <v>987</v>
      </c>
      <c r="B536" s="407" t="s">
        <v>808</v>
      </c>
      <c r="C536" s="407" t="s">
        <v>809</v>
      </c>
      <c r="D536" s="407" t="s">
        <v>878</v>
      </c>
      <c r="E536" s="407" t="s">
        <v>879</v>
      </c>
      <c r="F536" s="410">
        <v>2</v>
      </c>
      <c r="G536" s="410">
        <v>2522</v>
      </c>
      <c r="H536" s="410">
        <v>1</v>
      </c>
      <c r="I536" s="410">
        <v>1261</v>
      </c>
      <c r="J536" s="410">
        <v>2</v>
      </c>
      <c r="K536" s="410">
        <v>2536</v>
      </c>
      <c r="L536" s="410">
        <v>1.0055511498810468</v>
      </c>
      <c r="M536" s="410">
        <v>1268</v>
      </c>
      <c r="N536" s="410">
        <v>2</v>
      </c>
      <c r="O536" s="410">
        <v>2566</v>
      </c>
      <c r="P536" s="479">
        <v>1.0174464710547184</v>
      </c>
      <c r="Q536" s="411">
        <v>1283</v>
      </c>
    </row>
    <row r="537" spans="1:17" ht="14.4" customHeight="1" x14ac:dyDescent="0.3">
      <c r="A537" s="406" t="s">
        <v>987</v>
      </c>
      <c r="B537" s="407" t="s">
        <v>808</v>
      </c>
      <c r="C537" s="407" t="s">
        <v>809</v>
      </c>
      <c r="D537" s="407" t="s">
        <v>880</v>
      </c>
      <c r="E537" s="407" t="s">
        <v>881</v>
      </c>
      <c r="F537" s="410">
        <v>92</v>
      </c>
      <c r="G537" s="410">
        <v>39738</v>
      </c>
      <c r="H537" s="410">
        <v>1</v>
      </c>
      <c r="I537" s="410">
        <v>431.93478260869563</v>
      </c>
      <c r="J537" s="410">
        <v>107</v>
      </c>
      <c r="K537" s="410">
        <v>46759</v>
      </c>
      <c r="L537" s="410">
        <v>1.1766822688610399</v>
      </c>
      <c r="M537" s="410">
        <v>437</v>
      </c>
      <c r="N537" s="410">
        <v>89</v>
      </c>
      <c r="O537" s="410">
        <v>40584</v>
      </c>
      <c r="P537" s="479">
        <v>1.0212894458704516</v>
      </c>
      <c r="Q537" s="411">
        <v>456</v>
      </c>
    </row>
    <row r="538" spans="1:17" ht="14.4" customHeight="1" x14ac:dyDescent="0.3">
      <c r="A538" s="406" t="s">
        <v>987</v>
      </c>
      <c r="B538" s="407" t="s">
        <v>808</v>
      </c>
      <c r="C538" s="407" t="s">
        <v>809</v>
      </c>
      <c r="D538" s="407" t="s">
        <v>882</v>
      </c>
      <c r="E538" s="407" t="s">
        <v>883</v>
      </c>
      <c r="F538" s="410">
        <v>518</v>
      </c>
      <c r="G538" s="410">
        <v>27762</v>
      </c>
      <c r="H538" s="410">
        <v>1</v>
      </c>
      <c r="I538" s="410">
        <v>53.594594594594597</v>
      </c>
      <c r="J538" s="410">
        <v>532</v>
      </c>
      <c r="K538" s="410">
        <v>28728</v>
      </c>
      <c r="L538" s="410">
        <v>1.0347957639939485</v>
      </c>
      <c r="M538" s="410">
        <v>54</v>
      </c>
      <c r="N538" s="410">
        <v>502</v>
      </c>
      <c r="O538" s="410">
        <v>29116</v>
      </c>
      <c r="P538" s="479">
        <v>1.0487717023269216</v>
      </c>
      <c r="Q538" s="411">
        <v>58</v>
      </c>
    </row>
    <row r="539" spans="1:17" ht="14.4" customHeight="1" x14ac:dyDescent="0.3">
      <c r="A539" s="406" t="s">
        <v>987</v>
      </c>
      <c r="B539" s="407" t="s">
        <v>808</v>
      </c>
      <c r="C539" s="407" t="s">
        <v>809</v>
      </c>
      <c r="D539" s="407" t="s">
        <v>884</v>
      </c>
      <c r="E539" s="407" t="s">
        <v>885</v>
      </c>
      <c r="F539" s="410"/>
      <c r="G539" s="410"/>
      <c r="H539" s="410"/>
      <c r="I539" s="410"/>
      <c r="J539" s="410"/>
      <c r="K539" s="410"/>
      <c r="L539" s="410"/>
      <c r="M539" s="410"/>
      <c r="N539" s="410">
        <v>31</v>
      </c>
      <c r="O539" s="410">
        <v>67363</v>
      </c>
      <c r="P539" s="479"/>
      <c r="Q539" s="411">
        <v>2173</v>
      </c>
    </row>
    <row r="540" spans="1:17" ht="14.4" customHeight="1" x14ac:dyDescent="0.3">
      <c r="A540" s="406" t="s">
        <v>987</v>
      </c>
      <c r="B540" s="407" t="s">
        <v>808</v>
      </c>
      <c r="C540" s="407" t="s">
        <v>809</v>
      </c>
      <c r="D540" s="407" t="s">
        <v>965</v>
      </c>
      <c r="E540" s="407" t="s">
        <v>966</v>
      </c>
      <c r="F540" s="410">
        <v>3</v>
      </c>
      <c r="G540" s="410">
        <v>714</v>
      </c>
      <c r="H540" s="410">
        <v>1</v>
      </c>
      <c r="I540" s="410">
        <v>238</v>
      </c>
      <c r="J540" s="410"/>
      <c r="K540" s="410"/>
      <c r="L540" s="410"/>
      <c r="M540" s="410"/>
      <c r="N540" s="410"/>
      <c r="O540" s="410"/>
      <c r="P540" s="479"/>
      <c r="Q540" s="411"/>
    </row>
    <row r="541" spans="1:17" ht="14.4" customHeight="1" x14ac:dyDescent="0.3">
      <c r="A541" s="406" t="s">
        <v>987</v>
      </c>
      <c r="B541" s="407" t="s">
        <v>808</v>
      </c>
      <c r="C541" s="407" t="s">
        <v>809</v>
      </c>
      <c r="D541" s="407" t="s">
        <v>886</v>
      </c>
      <c r="E541" s="407" t="s">
        <v>887</v>
      </c>
      <c r="F541" s="410">
        <v>15</v>
      </c>
      <c r="G541" s="410">
        <v>2514</v>
      </c>
      <c r="H541" s="410">
        <v>1</v>
      </c>
      <c r="I541" s="410">
        <v>167.6</v>
      </c>
      <c r="J541" s="410">
        <v>15</v>
      </c>
      <c r="K541" s="410">
        <v>2535</v>
      </c>
      <c r="L541" s="410">
        <v>1.0083532219570406</v>
      </c>
      <c r="M541" s="410">
        <v>169</v>
      </c>
      <c r="N541" s="410">
        <v>84</v>
      </c>
      <c r="O541" s="410">
        <v>14700</v>
      </c>
      <c r="P541" s="479">
        <v>5.8472553699284013</v>
      </c>
      <c r="Q541" s="411">
        <v>175</v>
      </c>
    </row>
    <row r="542" spans="1:17" ht="14.4" customHeight="1" x14ac:dyDescent="0.3">
      <c r="A542" s="406" t="s">
        <v>987</v>
      </c>
      <c r="B542" s="407" t="s">
        <v>808</v>
      </c>
      <c r="C542" s="407" t="s">
        <v>809</v>
      </c>
      <c r="D542" s="407" t="s">
        <v>888</v>
      </c>
      <c r="E542" s="407" t="s">
        <v>889</v>
      </c>
      <c r="F542" s="410">
        <v>48</v>
      </c>
      <c r="G542" s="410">
        <v>3821</v>
      </c>
      <c r="H542" s="410">
        <v>1</v>
      </c>
      <c r="I542" s="410">
        <v>79.604166666666671</v>
      </c>
      <c r="J542" s="410">
        <v>70</v>
      </c>
      <c r="K542" s="410">
        <v>5670</v>
      </c>
      <c r="L542" s="410">
        <v>1.4839047369798481</v>
      </c>
      <c r="M542" s="410">
        <v>81</v>
      </c>
      <c r="N542" s="410">
        <v>57</v>
      </c>
      <c r="O542" s="410">
        <v>4845</v>
      </c>
      <c r="P542" s="479">
        <v>1.2679926720753729</v>
      </c>
      <c r="Q542" s="411">
        <v>85</v>
      </c>
    </row>
    <row r="543" spans="1:17" ht="14.4" customHeight="1" x14ac:dyDescent="0.3">
      <c r="A543" s="406" t="s">
        <v>987</v>
      </c>
      <c r="B543" s="407" t="s">
        <v>808</v>
      </c>
      <c r="C543" s="407" t="s">
        <v>809</v>
      </c>
      <c r="D543" s="407" t="s">
        <v>973</v>
      </c>
      <c r="E543" s="407" t="s">
        <v>974</v>
      </c>
      <c r="F543" s="410"/>
      <c r="G543" s="410"/>
      <c r="H543" s="410"/>
      <c r="I543" s="410"/>
      <c r="J543" s="410"/>
      <c r="K543" s="410"/>
      <c r="L543" s="410"/>
      <c r="M543" s="410"/>
      <c r="N543" s="410">
        <v>1</v>
      </c>
      <c r="O543" s="410">
        <v>178</v>
      </c>
      <c r="P543" s="479"/>
      <c r="Q543" s="411">
        <v>178</v>
      </c>
    </row>
    <row r="544" spans="1:17" ht="14.4" customHeight="1" x14ac:dyDescent="0.3">
      <c r="A544" s="406" t="s">
        <v>987</v>
      </c>
      <c r="B544" s="407" t="s">
        <v>808</v>
      </c>
      <c r="C544" s="407" t="s">
        <v>809</v>
      </c>
      <c r="D544" s="407" t="s">
        <v>890</v>
      </c>
      <c r="E544" s="407" t="s">
        <v>891</v>
      </c>
      <c r="F544" s="410">
        <v>4</v>
      </c>
      <c r="G544" s="410">
        <v>644</v>
      </c>
      <c r="H544" s="410">
        <v>1</v>
      </c>
      <c r="I544" s="410">
        <v>161</v>
      </c>
      <c r="J544" s="410"/>
      <c r="K544" s="410"/>
      <c r="L544" s="410"/>
      <c r="M544" s="410"/>
      <c r="N544" s="410">
        <v>4</v>
      </c>
      <c r="O544" s="410">
        <v>676</v>
      </c>
      <c r="P544" s="479">
        <v>1.0496894409937889</v>
      </c>
      <c r="Q544" s="411">
        <v>169</v>
      </c>
    </row>
    <row r="545" spans="1:17" ht="14.4" customHeight="1" x14ac:dyDescent="0.3">
      <c r="A545" s="406" t="s">
        <v>987</v>
      </c>
      <c r="B545" s="407" t="s">
        <v>808</v>
      </c>
      <c r="C545" s="407" t="s">
        <v>809</v>
      </c>
      <c r="D545" s="407" t="s">
        <v>894</v>
      </c>
      <c r="E545" s="407" t="s">
        <v>895</v>
      </c>
      <c r="F545" s="410">
        <v>4</v>
      </c>
      <c r="G545" s="410">
        <v>4024</v>
      </c>
      <c r="H545" s="410">
        <v>1</v>
      </c>
      <c r="I545" s="410">
        <v>1006</v>
      </c>
      <c r="J545" s="410">
        <v>5</v>
      </c>
      <c r="K545" s="410">
        <v>5040</v>
      </c>
      <c r="L545" s="410">
        <v>1.2524850894632207</v>
      </c>
      <c r="M545" s="410">
        <v>1008</v>
      </c>
      <c r="N545" s="410">
        <v>4</v>
      </c>
      <c r="O545" s="410">
        <v>4044</v>
      </c>
      <c r="P545" s="479">
        <v>1.0049701789264414</v>
      </c>
      <c r="Q545" s="411">
        <v>1011</v>
      </c>
    </row>
    <row r="546" spans="1:17" ht="14.4" customHeight="1" x14ac:dyDescent="0.3">
      <c r="A546" s="406" t="s">
        <v>987</v>
      </c>
      <c r="B546" s="407" t="s">
        <v>808</v>
      </c>
      <c r="C546" s="407" t="s">
        <v>809</v>
      </c>
      <c r="D546" s="407" t="s">
        <v>896</v>
      </c>
      <c r="E546" s="407" t="s">
        <v>897</v>
      </c>
      <c r="F546" s="410">
        <v>3</v>
      </c>
      <c r="G546" s="410">
        <v>503</v>
      </c>
      <c r="H546" s="410">
        <v>1</v>
      </c>
      <c r="I546" s="410">
        <v>167.66666666666666</v>
      </c>
      <c r="J546" s="410">
        <v>3</v>
      </c>
      <c r="K546" s="410">
        <v>510</v>
      </c>
      <c r="L546" s="410">
        <v>1.0139165009940359</v>
      </c>
      <c r="M546" s="410">
        <v>170</v>
      </c>
      <c r="N546" s="410">
        <v>2</v>
      </c>
      <c r="O546" s="410">
        <v>352</v>
      </c>
      <c r="P546" s="479">
        <v>0.6998011928429424</v>
      </c>
      <c r="Q546" s="411">
        <v>176</v>
      </c>
    </row>
    <row r="547" spans="1:17" ht="14.4" customHeight="1" x14ac:dyDescent="0.3">
      <c r="A547" s="406" t="s">
        <v>987</v>
      </c>
      <c r="B547" s="407" t="s">
        <v>808</v>
      </c>
      <c r="C547" s="407" t="s">
        <v>809</v>
      </c>
      <c r="D547" s="407" t="s">
        <v>898</v>
      </c>
      <c r="E547" s="407" t="s">
        <v>899</v>
      </c>
      <c r="F547" s="410">
        <v>4</v>
      </c>
      <c r="G547" s="410">
        <v>9016</v>
      </c>
      <c r="H547" s="410">
        <v>1</v>
      </c>
      <c r="I547" s="410">
        <v>2254</v>
      </c>
      <c r="J547" s="410">
        <v>9</v>
      </c>
      <c r="K547" s="410">
        <v>20376</v>
      </c>
      <c r="L547" s="410">
        <v>2.2599822537710739</v>
      </c>
      <c r="M547" s="410">
        <v>2264</v>
      </c>
      <c r="N547" s="410">
        <v>4</v>
      </c>
      <c r="O547" s="410">
        <v>9176</v>
      </c>
      <c r="P547" s="479">
        <v>1.0177462289263532</v>
      </c>
      <c r="Q547" s="411">
        <v>2294</v>
      </c>
    </row>
    <row r="548" spans="1:17" ht="14.4" customHeight="1" x14ac:dyDescent="0.3">
      <c r="A548" s="406" t="s">
        <v>987</v>
      </c>
      <c r="B548" s="407" t="s">
        <v>808</v>
      </c>
      <c r="C548" s="407" t="s">
        <v>809</v>
      </c>
      <c r="D548" s="407" t="s">
        <v>900</v>
      </c>
      <c r="E548" s="407" t="s">
        <v>901</v>
      </c>
      <c r="F548" s="410">
        <v>12</v>
      </c>
      <c r="G548" s="410">
        <v>2934</v>
      </c>
      <c r="H548" s="410">
        <v>1</v>
      </c>
      <c r="I548" s="410">
        <v>244.5</v>
      </c>
      <c r="J548" s="410">
        <v>10</v>
      </c>
      <c r="K548" s="410">
        <v>2470</v>
      </c>
      <c r="L548" s="410">
        <v>0.84185412406271298</v>
      </c>
      <c r="M548" s="410">
        <v>247</v>
      </c>
      <c r="N548" s="410">
        <v>27</v>
      </c>
      <c r="O548" s="410">
        <v>7101</v>
      </c>
      <c r="P548" s="479">
        <v>2.4202453987730062</v>
      </c>
      <c r="Q548" s="411">
        <v>263</v>
      </c>
    </row>
    <row r="549" spans="1:17" ht="14.4" customHeight="1" x14ac:dyDescent="0.3">
      <c r="A549" s="406" t="s">
        <v>987</v>
      </c>
      <c r="B549" s="407" t="s">
        <v>808</v>
      </c>
      <c r="C549" s="407" t="s">
        <v>809</v>
      </c>
      <c r="D549" s="407" t="s">
        <v>902</v>
      </c>
      <c r="E549" s="407" t="s">
        <v>903</v>
      </c>
      <c r="F549" s="410">
        <v>9</v>
      </c>
      <c r="G549" s="410">
        <v>18015</v>
      </c>
      <c r="H549" s="410">
        <v>1</v>
      </c>
      <c r="I549" s="410">
        <v>2001.6666666666667</v>
      </c>
      <c r="J549" s="410">
        <v>9</v>
      </c>
      <c r="K549" s="410">
        <v>18108</v>
      </c>
      <c r="L549" s="410">
        <v>1.0051623646960866</v>
      </c>
      <c r="M549" s="410">
        <v>2012</v>
      </c>
      <c r="N549" s="410">
        <v>34</v>
      </c>
      <c r="O549" s="410">
        <v>72420</v>
      </c>
      <c r="P549" s="479">
        <v>4.0199833472106574</v>
      </c>
      <c r="Q549" s="411">
        <v>2130</v>
      </c>
    </row>
    <row r="550" spans="1:17" ht="14.4" customHeight="1" x14ac:dyDescent="0.3">
      <c r="A550" s="406" t="s">
        <v>987</v>
      </c>
      <c r="B550" s="407" t="s">
        <v>808</v>
      </c>
      <c r="C550" s="407" t="s">
        <v>809</v>
      </c>
      <c r="D550" s="407" t="s">
        <v>904</v>
      </c>
      <c r="E550" s="407" t="s">
        <v>905</v>
      </c>
      <c r="F550" s="410">
        <v>1</v>
      </c>
      <c r="G550" s="410">
        <v>225</v>
      </c>
      <c r="H550" s="410">
        <v>1</v>
      </c>
      <c r="I550" s="410">
        <v>225</v>
      </c>
      <c r="J550" s="410"/>
      <c r="K550" s="410"/>
      <c r="L550" s="410"/>
      <c r="M550" s="410"/>
      <c r="N550" s="410">
        <v>5</v>
      </c>
      <c r="O550" s="410">
        <v>1210</v>
      </c>
      <c r="P550" s="479">
        <v>5.3777777777777782</v>
      </c>
      <c r="Q550" s="411">
        <v>242</v>
      </c>
    </row>
    <row r="551" spans="1:17" ht="14.4" customHeight="1" x14ac:dyDescent="0.3">
      <c r="A551" s="406" t="s">
        <v>987</v>
      </c>
      <c r="B551" s="407" t="s">
        <v>808</v>
      </c>
      <c r="C551" s="407" t="s">
        <v>809</v>
      </c>
      <c r="D551" s="407" t="s">
        <v>906</v>
      </c>
      <c r="E551" s="407" t="s">
        <v>907</v>
      </c>
      <c r="F551" s="410"/>
      <c r="G551" s="410"/>
      <c r="H551" s="410"/>
      <c r="I551" s="410"/>
      <c r="J551" s="410"/>
      <c r="K551" s="410"/>
      <c r="L551" s="410"/>
      <c r="M551" s="410"/>
      <c r="N551" s="410">
        <v>2</v>
      </c>
      <c r="O551" s="410">
        <v>846</v>
      </c>
      <c r="P551" s="479"/>
      <c r="Q551" s="411">
        <v>423</v>
      </c>
    </row>
    <row r="552" spans="1:17" ht="14.4" customHeight="1" x14ac:dyDescent="0.3">
      <c r="A552" s="406" t="s">
        <v>987</v>
      </c>
      <c r="B552" s="407" t="s">
        <v>808</v>
      </c>
      <c r="C552" s="407" t="s">
        <v>809</v>
      </c>
      <c r="D552" s="407" t="s">
        <v>915</v>
      </c>
      <c r="E552" s="407" t="s">
        <v>916</v>
      </c>
      <c r="F552" s="410">
        <v>1</v>
      </c>
      <c r="G552" s="410">
        <v>268</v>
      </c>
      <c r="H552" s="410">
        <v>1</v>
      </c>
      <c r="I552" s="410">
        <v>268</v>
      </c>
      <c r="J552" s="410">
        <v>3</v>
      </c>
      <c r="K552" s="410">
        <v>807</v>
      </c>
      <c r="L552" s="410">
        <v>3.0111940298507465</v>
      </c>
      <c r="M552" s="410">
        <v>269</v>
      </c>
      <c r="N552" s="410">
        <v>11</v>
      </c>
      <c r="O552" s="410">
        <v>3168</v>
      </c>
      <c r="P552" s="479">
        <v>11.82089552238806</v>
      </c>
      <c r="Q552" s="411">
        <v>288</v>
      </c>
    </row>
    <row r="553" spans="1:17" ht="14.4" customHeight="1" x14ac:dyDescent="0.3">
      <c r="A553" s="406" t="s">
        <v>987</v>
      </c>
      <c r="B553" s="407" t="s">
        <v>808</v>
      </c>
      <c r="C553" s="407" t="s">
        <v>809</v>
      </c>
      <c r="D553" s="407" t="s">
        <v>917</v>
      </c>
      <c r="E553" s="407" t="s">
        <v>918</v>
      </c>
      <c r="F553" s="410"/>
      <c r="G553" s="410"/>
      <c r="H553" s="410"/>
      <c r="I553" s="410"/>
      <c r="J553" s="410"/>
      <c r="K553" s="410"/>
      <c r="L553" s="410"/>
      <c r="M553" s="410"/>
      <c r="N553" s="410">
        <v>1</v>
      </c>
      <c r="O553" s="410">
        <v>1096</v>
      </c>
      <c r="P553" s="479"/>
      <c r="Q553" s="411">
        <v>1096</v>
      </c>
    </row>
    <row r="554" spans="1:17" ht="14.4" customHeight="1" x14ac:dyDescent="0.3">
      <c r="A554" s="406" t="s">
        <v>987</v>
      </c>
      <c r="B554" s="407" t="s">
        <v>808</v>
      </c>
      <c r="C554" s="407" t="s">
        <v>809</v>
      </c>
      <c r="D554" s="407" t="s">
        <v>923</v>
      </c>
      <c r="E554" s="407" t="s">
        <v>924</v>
      </c>
      <c r="F554" s="410"/>
      <c r="G554" s="410"/>
      <c r="H554" s="410"/>
      <c r="I554" s="410"/>
      <c r="J554" s="410">
        <v>4</v>
      </c>
      <c r="K554" s="410">
        <v>1224</v>
      </c>
      <c r="L554" s="410"/>
      <c r="M554" s="410">
        <v>306</v>
      </c>
      <c r="N554" s="410"/>
      <c r="O554" s="410"/>
      <c r="P554" s="479"/>
      <c r="Q554" s="411"/>
    </row>
    <row r="555" spans="1:17" ht="14.4" customHeight="1" x14ac:dyDescent="0.3">
      <c r="A555" s="406" t="s">
        <v>987</v>
      </c>
      <c r="B555" s="407" t="s">
        <v>808</v>
      </c>
      <c r="C555" s="407" t="s">
        <v>809</v>
      </c>
      <c r="D555" s="407" t="s">
        <v>929</v>
      </c>
      <c r="E555" s="407" t="s">
        <v>930</v>
      </c>
      <c r="F555" s="410"/>
      <c r="G555" s="410"/>
      <c r="H555" s="410"/>
      <c r="I555" s="410"/>
      <c r="J555" s="410"/>
      <c r="K555" s="410"/>
      <c r="L555" s="410"/>
      <c r="M555" s="410"/>
      <c r="N555" s="410">
        <v>1</v>
      </c>
      <c r="O555" s="410">
        <v>0</v>
      </c>
      <c r="P555" s="479"/>
      <c r="Q555" s="411">
        <v>0</v>
      </c>
    </row>
    <row r="556" spans="1:17" ht="14.4" customHeight="1" x14ac:dyDescent="0.3">
      <c r="A556" s="406" t="s">
        <v>987</v>
      </c>
      <c r="B556" s="407" t="s">
        <v>808</v>
      </c>
      <c r="C556" s="407" t="s">
        <v>809</v>
      </c>
      <c r="D556" s="407" t="s">
        <v>931</v>
      </c>
      <c r="E556" s="407" t="s">
        <v>932</v>
      </c>
      <c r="F556" s="410"/>
      <c r="G556" s="410"/>
      <c r="H556" s="410"/>
      <c r="I556" s="410"/>
      <c r="J556" s="410"/>
      <c r="K556" s="410"/>
      <c r="L556" s="410"/>
      <c r="M556" s="410"/>
      <c r="N556" s="410">
        <v>1</v>
      </c>
      <c r="O556" s="410">
        <v>0</v>
      </c>
      <c r="P556" s="479"/>
      <c r="Q556" s="411">
        <v>0</v>
      </c>
    </row>
    <row r="557" spans="1:17" ht="14.4" customHeight="1" x14ac:dyDescent="0.3">
      <c r="A557" s="406" t="s">
        <v>988</v>
      </c>
      <c r="B557" s="407" t="s">
        <v>808</v>
      </c>
      <c r="C557" s="407" t="s">
        <v>809</v>
      </c>
      <c r="D557" s="407" t="s">
        <v>810</v>
      </c>
      <c r="E557" s="407" t="s">
        <v>811</v>
      </c>
      <c r="F557" s="410"/>
      <c r="G557" s="410"/>
      <c r="H557" s="410"/>
      <c r="I557" s="410"/>
      <c r="J557" s="410"/>
      <c r="K557" s="410"/>
      <c r="L557" s="410"/>
      <c r="M557" s="410"/>
      <c r="N557" s="410">
        <v>1</v>
      </c>
      <c r="O557" s="410">
        <v>2226</v>
      </c>
      <c r="P557" s="479"/>
      <c r="Q557" s="411">
        <v>2226</v>
      </c>
    </row>
    <row r="558" spans="1:17" ht="14.4" customHeight="1" x14ac:dyDescent="0.3">
      <c r="A558" s="406" t="s">
        <v>988</v>
      </c>
      <c r="B558" s="407" t="s">
        <v>808</v>
      </c>
      <c r="C558" s="407" t="s">
        <v>809</v>
      </c>
      <c r="D558" s="407" t="s">
        <v>816</v>
      </c>
      <c r="E558" s="407" t="s">
        <v>817</v>
      </c>
      <c r="F558" s="410">
        <v>8</v>
      </c>
      <c r="G558" s="410">
        <v>428</v>
      </c>
      <c r="H558" s="410">
        <v>1</v>
      </c>
      <c r="I558" s="410">
        <v>53.5</v>
      </c>
      <c r="J558" s="410">
        <v>2</v>
      </c>
      <c r="K558" s="410">
        <v>108</v>
      </c>
      <c r="L558" s="410">
        <v>0.25233644859813081</v>
      </c>
      <c r="M558" s="410">
        <v>54</v>
      </c>
      <c r="N558" s="410">
        <v>22</v>
      </c>
      <c r="O558" s="410">
        <v>1276</v>
      </c>
      <c r="P558" s="479">
        <v>2.9813084112149535</v>
      </c>
      <c r="Q558" s="411">
        <v>58</v>
      </c>
    </row>
    <row r="559" spans="1:17" ht="14.4" customHeight="1" x14ac:dyDescent="0.3">
      <c r="A559" s="406" t="s">
        <v>988</v>
      </c>
      <c r="B559" s="407" t="s">
        <v>808</v>
      </c>
      <c r="C559" s="407" t="s">
        <v>809</v>
      </c>
      <c r="D559" s="407" t="s">
        <v>818</v>
      </c>
      <c r="E559" s="407" t="s">
        <v>819</v>
      </c>
      <c r="F559" s="410">
        <v>2</v>
      </c>
      <c r="G559" s="410">
        <v>244</v>
      </c>
      <c r="H559" s="410">
        <v>1</v>
      </c>
      <c r="I559" s="410">
        <v>122</v>
      </c>
      <c r="J559" s="410"/>
      <c r="K559" s="410"/>
      <c r="L559" s="410"/>
      <c r="M559" s="410"/>
      <c r="N559" s="410">
        <v>2</v>
      </c>
      <c r="O559" s="410">
        <v>262</v>
      </c>
      <c r="P559" s="479">
        <v>1.0737704918032787</v>
      </c>
      <c r="Q559" s="411">
        <v>131</v>
      </c>
    </row>
    <row r="560" spans="1:17" ht="14.4" customHeight="1" x14ac:dyDescent="0.3">
      <c r="A560" s="406" t="s">
        <v>988</v>
      </c>
      <c r="B560" s="407" t="s">
        <v>808</v>
      </c>
      <c r="C560" s="407" t="s">
        <v>809</v>
      </c>
      <c r="D560" s="407" t="s">
        <v>826</v>
      </c>
      <c r="E560" s="407" t="s">
        <v>827</v>
      </c>
      <c r="F560" s="410">
        <v>5</v>
      </c>
      <c r="G560" s="410">
        <v>852</v>
      </c>
      <c r="H560" s="410">
        <v>1</v>
      </c>
      <c r="I560" s="410">
        <v>170.4</v>
      </c>
      <c r="J560" s="410">
        <v>2</v>
      </c>
      <c r="K560" s="410">
        <v>344</v>
      </c>
      <c r="L560" s="410">
        <v>0.40375586854460094</v>
      </c>
      <c r="M560" s="410">
        <v>172</v>
      </c>
      <c r="N560" s="410">
        <v>9</v>
      </c>
      <c r="O560" s="410">
        <v>1611</v>
      </c>
      <c r="P560" s="479">
        <v>1.8908450704225352</v>
      </c>
      <c r="Q560" s="411">
        <v>179</v>
      </c>
    </row>
    <row r="561" spans="1:17" ht="14.4" customHeight="1" x14ac:dyDescent="0.3">
      <c r="A561" s="406" t="s">
        <v>988</v>
      </c>
      <c r="B561" s="407" t="s">
        <v>808</v>
      </c>
      <c r="C561" s="407" t="s">
        <v>809</v>
      </c>
      <c r="D561" s="407" t="s">
        <v>830</v>
      </c>
      <c r="E561" s="407" t="s">
        <v>831</v>
      </c>
      <c r="F561" s="410">
        <v>3</v>
      </c>
      <c r="G561" s="410">
        <v>960</v>
      </c>
      <c r="H561" s="410">
        <v>1</v>
      </c>
      <c r="I561" s="410">
        <v>320</v>
      </c>
      <c r="J561" s="410"/>
      <c r="K561" s="410"/>
      <c r="L561" s="410"/>
      <c r="M561" s="410"/>
      <c r="N561" s="410">
        <v>6</v>
      </c>
      <c r="O561" s="410">
        <v>2010</v>
      </c>
      <c r="P561" s="479">
        <v>2.09375</v>
      </c>
      <c r="Q561" s="411">
        <v>335</v>
      </c>
    </row>
    <row r="562" spans="1:17" ht="14.4" customHeight="1" x14ac:dyDescent="0.3">
      <c r="A562" s="406" t="s">
        <v>988</v>
      </c>
      <c r="B562" s="407" t="s">
        <v>808</v>
      </c>
      <c r="C562" s="407" t="s">
        <v>809</v>
      </c>
      <c r="D562" s="407" t="s">
        <v>834</v>
      </c>
      <c r="E562" s="407" t="s">
        <v>835</v>
      </c>
      <c r="F562" s="410">
        <v>21</v>
      </c>
      <c r="G562" s="410">
        <v>7116</v>
      </c>
      <c r="H562" s="410">
        <v>1</v>
      </c>
      <c r="I562" s="410">
        <v>338.85714285714283</v>
      </c>
      <c r="J562" s="410">
        <v>26</v>
      </c>
      <c r="K562" s="410">
        <v>8866</v>
      </c>
      <c r="L562" s="410">
        <v>1.2459246767847105</v>
      </c>
      <c r="M562" s="410">
        <v>341</v>
      </c>
      <c r="N562" s="410">
        <v>54</v>
      </c>
      <c r="O562" s="410">
        <v>18846</v>
      </c>
      <c r="P562" s="479">
        <v>2.6483979763912311</v>
      </c>
      <c r="Q562" s="411">
        <v>349</v>
      </c>
    </row>
    <row r="563" spans="1:17" ht="14.4" customHeight="1" x14ac:dyDescent="0.3">
      <c r="A563" s="406" t="s">
        <v>988</v>
      </c>
      <c r="B563" s="407" t="s">
        <v>808</v>
      </c>
      <c r="C563" s="407" t="s">
        <v>809</v>
      </c>
      <c r="D563" s="407" t="s">
        <v>858</v>
      </c>
      <c r="E563" s="407" t="s">
        <v>859</v>
      </c>
      <c r="F563" s="410">
        <v>2</v>
      </c>
      <c r="G563" s="410">
        <v>568</v>
      </c>
      <c r="H563" s="410">
        <v>1</v>
      </c>
      <c r="I563" s="410">
        <v>284</v>
      </c>
      <c r="J563" s="410"/>
      <c r="K563" s="410"/>
      <c r="L563" s="410"/>
      <c r="M563" s="410"/>
      <c r="N563" s="410">
        <v>4</v>
      </c>
      <c r="O563" s="410">
        <v>1216</v>
      </c>
      <c r="P563" s="479">
        <v>2.140845070422535</v>
      </c>
      <c r="Q563" s="411">
        <v>304</v>
      </c>
    </row>
    <row r="564" spans="1:17" ht="14.4" customHeight="1" x14ac:dyDescent="0.3">
      <c r="A564" s="406" t="s">
        <v>988</v>
      </c>
      <c r="B564" s="407" t="s">
        <v>808</v>
      </c>
      <c r="C564" s="407" t="s">
        <v>809</v>
      </c>
      <c r="D564" s="407" t="s">
        <v>860</v>
      </c>
      <c r="E564" s="407" t="s">
        <v>861</v>
      </c>
      <c r="F564" s="410">
        <v>1</v>
      </c>
      <c r="G564" s="410">
        <v>3485</v>
      </c>
      <c r="H564" s="410">
        <v>1</v>
      </c>
      <c r="I564" s="410">
        <v>3485</v>
      </c>
      <c r="J564" s="410"/>
      <c r="K564" s="410"/>
      <c r="L564" s="410"/>
      <c r="M564" s="410"/>
      <c r="N564" s="410">
        <v>2</v>
      </c>
      <c r="O564" s="410">
        <v>7414</v>
      </c>
      <c r="P564" s="479">
        <v>2.1274031563845051</v>
      </c>
      <c r="Q564" s="411">
        <v>3707</v>
      </c>
    </row>
    <row r="565" spans="1:17" ht="14.4" customHeight="1" x14ac:dyDescent="0.3">
      <c r="A565" s="406" t="s">
        <v>988</v>
      </c>
      <c r="B565" s="407" t="s">
        <v>808</v>
      </c>
      <c r="C565" s="407" t="s">
        <v>809</v>
      </c>
      <c r="D565" s="407" t="s">
        <v>862</v>
      </c>
      <c r="E565" s="407" t="s">
        <v>863</v>
      </c>
      <c r="F565" s="410">
        <v>5</v>
      </c>
      <c r="G565" s="410">
        <v>2288</v>
      </c>
      <c r="H565" s="410">
        <v>1</v>
      </c>
      <c r="I565" s="410">
        <v>457.6</v>
      </c>
      <c r="J565" s="410">
        <v>5</v>
      </c>
      <c r="K565" s="410">
        <v>2310</v>
      </c>
      <c r="L565" s="410">
        <v>1.0096153846153846</v>
      </c>
      <c r="M565" s="410">
        <v>462</v>
      </c>
      <c r="N565" s="410">
        <v>12</v>
      </c>
      <c r="O565" s="410">
        <v>5928</v>
      </c>
      <c r="P565" s="479">
        <v>2.5909090909090908</v>
      </c>
      <c r="Q565" s="411">
        <v>494</v>
      </c>
    </row>
    <row r="566" spans="1:17" ht="14.4" customHeight="1" x14ac:dyDescent="0.3">
      <c r="A566" s="406" t="s">
        <v>988</v>
      </c>
      <c r="B566" s="407" t="s">
        <v>808</v>
      </c>
      <c r="C566" s="407" t="s">
        <v>809</v>
      </c>
      <c r="D566" s="407" t="s">
        <v>866</v>
      </c>
      <c r="E566" s="407" t="s">
        <v>867</v>
      </c>
      <c r="F566" s="410">
        <v>7</v>
      </c>
      <c r="G566" s="410">
        <v>2460</v>
      </c>
      <c r="H566" s="410">
        <v>1</v>
      </c>
      <c r="I566" s="410">
        <v>351.42857142857144</v>
      </c>
      <c r="J566" s="410">
        <v>5</v>
      </c>
      <c r="K566" s="410">
        <v>1780</v>
      </c>
      <c r="L566" s="410">
        <v>0.72357723577235777</v>
      </c>
      <c r="M566" s="410">
        <v>356</v>
      </c>
      <c r="N566" s="410">
        <v>14</v>
      </c>
      <c r="O566" s="410">
        <v>5180</v>
      </c>
      <c r="P566" s="479">
        <v>2.1056910569105689</v>
      </c>
      <c r="Q566" s="411">
        <v>370</v>
      </c>
    </row>
    <row r="567" spans="1:17" ht="14.4" customHeight="1" x14ac:dyDescent="0.3">
      <c r="A567" s="406" t="s">
        <v>988</v>
      </c>
      <c r="B567" s="407" t="s">
        <v>808</v>
      </c>
      <c r="C567" s="407" t="s">
        <v>809</v>
      </c>
      <c r="D567" s="407" t="s">
        <v>872</v>
      </c>
      <c r="E567" s="407" t="s">
        <v>873</v>
      </c>
      <c r="F567" s="410">
        <v>2</v>
      </c>
      <c r="G567" s="410">
        <v>208</v>
      </c>
      <c r="H567" s="410">
        <v>1</v>
      </c>
      <c r="I567" s="410">
        <v>104</v>
      </c>
      <c r="J567" s="410"/>
      <c r="K567" s="410"/>
      <c r="L567" s="410"/>
      <c r="M567" s="410"/>
      <c r="N567" s="410">
        <v>1</v>
      </c>
      <c r="O567" s="410">
        <v>111</v>
      </c>
      <c r="P567" s="479">
        <v>0.53365384615384615</v>
      </c>
      <c r="Q567" s="411">
        <v>111</v>
      </c>
    </row>
    <row r="568" spans="1:17" ht="14.4" customHeight="1" x14ac:dyDescent="0.3">
      <c r="A568" s="406" t="s">
        <v>988</v>
      </c>
      <c r="B568" s="407" t="s">
        <v>808</v>
      </c>
      <c r="C568" s="407" t="s">
        <v>809</v>
      </c>
      <c r="D568" s="407" t="s">
        <v>878</v>
      </c>
      <c r="E568" s="407" t="s">
        <v>879</v>
      </c>
      <c r="F568" s="410"/>
      <c r="G568" s="410"/>
      <c r="H568" s="410"/>
      <c r="I568" s="410"/>
      <c r="J568" s="410">
        <v>1</v>
      </c>
      <c r="K568" s="410">
        <v>1268</v>
      </c>
      <c r="L568" s="410"/>
      <c r="M568" s="410">
        <v>1268</v>
      </c>
      <c r="N568" s="410"/>
      <c r="O568" s="410"/>
      <c r="P568" s="479"/>
      <c r="Q568" s="411"/>
    </row>
    <row r="569" spans="1:17" ht="14.4" customHeight="1" x14ac:dyDescent="0.3">
      <c r="A569" s="406" t="s">
        <v>988</v>
      </c>
      <c r="B569" s="407" t="s">
        <v>808</v>
      </c>
      <c r="C569" s="407" t="s">
        <v>809</v>
      </c>
      <c r="D569" s="407" t="s">
        <v>880</v>
      </c>
      <c r="E569" s="407" t="s">
        <v>881</v>
      </c>
      <c r="F569" s="410">
        <v>3</v>
      </c>
      <c r="G569" s="410">
        <v>1302</v>
      </c>
      <c r="H569" s="410">
        <v>1</v>
      </c>
      <c r="I569" s="410">
        <v>434</v>
      </c>
      <c r="J569" s="410"/>
      <c r="K569" s="410"/>
      <c r="L569" s="410"/>
      <c r="M569" s="410"/>
      <c r="N569" s="410">
        <v>1</v>
      </c>
      <c r="O569" s="410">
        <v>456</v>
      </c>
      <c r="P569" s="479">
        <v>0.35023041474654376</v>
      </c>
      <c r="Q569" s="411">
        <v>456</v>
      </c>
    </row>
    <row r="570" spans="1:17" ht="14.4" customHeight="1" x14ac:dyDescent="0.3">
      <c r="A570" s="406" t="s">
        <v>988</v>
      </c>
      <c r="B570" s="407" t="s">
        <v>808</v>
      </c>
      <c r="C570" s="407" t="s">
        <v>809</v>
      </c>
      <c r="D570" s="407" t="s">
        <v>882</v>
      </c>
      <c r="E570" s="407" t="s">
        <v>883</v>
      </c>
      <c r="F570" s="410">
        <v>8</v>
      </c>
      <c r="G570" s="410">
        <v>430</v>
      </c>
      <c r="H570" s="410">
        <v>1</v>
      </c>
      <c r="I570" s="410">
        <v>53.75</v>
      </c>
      <c r="J570" s="410">
        <v>12</v>
      </c>
      <c r="K570" s="410">
        <v>648</v>
      </c>
      <c r="L570" s="410">
        <v>1.5069767441860464</v>
      </c>
      <c r="M570" s="410">
        <v>54</v>
      </c>
      <c r="N570" s="410">
        <v>30</v>
      </c>
      <c r="O570" s="410">
        <v>1740</v>
      </c>
      <c r="P570" s="479">
        <v>4.0465116279069768</v>
      </c>
      <c r="Q570" s="411">
        <v>58</v>
      </c>
    </row>
    <row r="571" spans="1:17" ht="14.4" customHeight="1" x14ac:dyDescent="0.3">
      <c r="A571" s="406" t="s">
        <v>988</v>
      </c>
      <c r="B571" s="407" t="s">
        <v>808</v>
      </c>
      <c r="C571" s="407" t="s">
        <v>809</v>
      </c>
      <c r="D571" s="407" t="s">
        <v>884</v>
      </c>
      <c r="E571" s="407" t="s">
        <v>885</v>
      </c>
      <c r="F571" s="410"/>
      <c r="G571" s="410"/>
      <c r="H571" s="410"/>
      <c r="I571" s="410"/>
      <c r="J571" s="410"/>
      <c r="K571" s="410"/>
      <c r="L571" s="410"/>
      <c r="M571" s="410"/>
      <c r="N571" s="410">
        <v>1</v>
      </c>
      <c r="O571" s="410">
        <v>2173</v>
      </c>
      <c r="P571" s="479"/>
      <c r="Q571" s="411">
        <v>2173</v>
      </c>
    </row>
    <row r="572" spans="1:17" ht="14.4" customHeight="1" x14ac:dyDescent="0.3">
      <c r="A572" s="406" t="s">
        <v>988</v>
      </c>
      <c r="B572" s="407" t="s">
        <v>808</v>
      </c>
      <c r="C572" s="407" t="s">
        <v>809</v>
      </c>
      <c r="D572" s="407" t="s">
        <v>886</v>
      </c>
      <c r="E572" s="407" t="s">
        <v>887</v>
      </c>
      <c r="F572" s="410">
        <v>15</v>
      </c>
      <c r="G572" s="410">
        <v>2517</v>
      </c>
      <c r="H572" s="410">
        <v>1</v>
      </c>
      <c r="I572" s="410">
        <v>167.8</v>
      </c>
      <c r="J572" s="410">
        <v>1</v>
      </c>
      <c r="K572" s="410">
        <v>169</v>
      </c>
      <c r="L572" s="410">
        <v>6.714342471195868E-2</v>
      </c>
      <c r="M572" s="410">
        <v>169</v>
      </c>
      <c r="N572" s="410">
        <v>51</v>
      </c>
      <c r="O572" s="410">
        <v>8925</v>
      </c>
      <c r="P572" s="479">
        <v>3.5458879618593562</v>
      </c>
      <c r="Q572" s="411">
        <v>175</v>
      </c>
    </row>
    <row r="573" spans="1:17" ht="14.4" customHeight="1" x14ac:dyDescent="0.3">
      <c r="A573" s="406" t="s">
        <v>988</v>
      </c>
      <c r="B573" s="407" t="s">
        <v>808</v>
      </c>
      <c r="C573" s="407" t="s">
        <v>809</v>
      </c>
      <c r="D573" s="407" t="s">
        <v>890</v>
      </c>
      <c r="E573" s="407" t="s">
        <v>891</v>
      </c>
      <c r="F573" s="410">
        <v>1</v>
      </c>
      <c r="G573" s="410">
        <v>162</v>
      </c>
      <c r="H573" s="410">
        <v>1</v>
      </c>
      <c r="I573" s="410">
        <v>162</v>
      </c>
      <c r="J573" s="410"/>
      <c r="K573" s="410"/>
      <c r="L573" s="410"/>
      <c r="M573" s="410"/>
      <c r="N573" s="410"/>
      <c r="O573" s="410"/>
      <c r="P573" s="479"/>
      <c r="Q573" s="411"/>
    </row>
    <row r="574" spans="1:17" ht="14.4" customHeight="1" x14ac:dyDescent="0.3">
      <c r="A574" s="406" t="s">
        <v>988</v>
      </c>
      <c r="B574" s="407" t="s">
        <v>808</v>
      </c>
      <c r="C574" s="407" t="s">
        <v>809</v>
      </c>
      <c r="D574" s="407" t="s">
        <v>894</v>
      </c>
      <c r="E574" s="407" t="s">
        <v>895</v>
      </c>
      <c r="F574" s="410"/>
      <c r="G574" s="410"/>
      <c r="H574" s="410"/>
      <c r="I574" s="410"/>
      <c r="J574" s="410">
        <v>1</v>
      </c>
      <c r="K574" s="410">
        <v>1008</v>
      </c>
      <c r="L574" s="410"/>
      <c r="M574" s="410">
        <v>1008</v>
      </c>
      <c r="N574" s="410"/>
      <c r="O574" s="410"/>
      <c r="P574" s="479"/>
      <c r="Q574" s="411"/>
    </row>
    <row r="575" spans="1:17" ht="14.4" customHeight="1" x14ac:dyDescent="0.3">
      <c r="A575" s="406" t="s">
        <v>988</v>
      </c>
      <c r="B575" s="407" t="s">
        <v>808</v>
      </c>
      <c r="C575" s="407" t="s">
        <v>809</v>
      </c>
      <c r="D575" s="407" t="s">
        <v>898</v>
      </c>
      <c r="E575" s="407" t="s">
        <v>899</v>
      </c>
      <c r="F575" s="410"/>
      <c r="G575" s="410"/>
      <c r="H575" s="410"/>
      <c r="I575" s="410"/>
      <c r="J575" s="410">
        <v>4</v>
      </c>
      <c r="K575" s="410">
        <v>9056</v>
      </c>
      <c r="L575" s="410"/>
      <c r="M575" s="410">
        <v>2264</v>
      </c>
      <c r="N575" s="410"/>
      <c r="O575" s="410"/>
      <c r="P575" s="479"/>
      <c r="Q575" s="411"/>
    </row>
    <row r="576" spans="1:17" ht="14.4" customHeight="1" x14ac:dyDescent="0.3">
      <c r="A576" s="406" t="s">
        <v>988</v>
      </c>
      <c r="B576" s="407" t="s">
        <v>808</v>
      </c>
      <c r="C576" s="407" t="s">
        <v>809</v>
      </c>
      <c r="D576" s="407" t="s">
        <v>902</v>
      </c>
      <c r="E576" s="407" t="s">
        <v>903</v>
      </c>
      <c r="F576" s="410"/>
      <c r="G576" s="410"/>
      <c r="H576" s="410"/>
      <c r="I576" s="410"/>
      <c r="J576" s="410">
        <v>6</v>
      </c>
      <c r="K576" s="410">
        <v>12072</v>
      </c>
      <c r="L576" s="410"/>
      <c r="M576" s="410">
        <v>2012</v>
      </c>
      <c r="N576" s="410">
        <v>13</v>
      </c>
      <c r="O576" s="410">
        <v>27690</v>
      </c>
      <c r="P576" s="479"/>
      <c r="Q576" s="411">
        <v>2130</v>
      </c>
    </row>
    <row r="577" spans="1:17" ht="14.4" customHeight="1" x14ac:dyDescent="0.3">
      <c r="A577" s="406" t="s">
        <v>988</v>
      </c>
      <c r="B577" s="407" t="s">
        <v>808</v>
      </c>
      <c r="C577" s="407" t="s">
        <v>809</v>
      </c>
      <c r="D577" s="407" t="s">
        <v>906</v>
      </c>
      <c r="E577" s="407" t="s">
        <v>907</v>
      </c>
      <c r="F577" s="410">
        <v>1</v>
      </c>
      <c r="G577" s="410">
        <v>414</v>
      </c>
      <c r="H577" s="410">
        <v>1</v>
      </c>
      <c r="I577" s="410">
        <v>414</v>
      </c>
      <c r="J577" s="410"/>
      <c r="K577" s="410"/>
      <c r="L577" s="410"/>
      <c r="M577" s="410"/>
      <c r="N577" s="410">
        <v>2</v>
      </c>
      <c r="O577" s="410">
        <v>846</v>
      </c>
      <c r="P577" s="479">
        <v>2.0434782608695654</v>
      </c>
      <c r="Q577" s="411">
        <v>423</v>
      </c>
    </row>
    <row r="578" spans="1:17" ht="14.4" customHeight="1" x14ac:dyDescent="0.3">
      <c r="A578" s="406" t="s">
        <v>988</v>
      </c>
      <c r="B578" s="407" t="s">
        <v>808</v>
      </c>
      <c r="C578" s="407" t="s">
        <v>809</v>
      </c>
      <c r="D578" s="407" t="s">
        <v>915</v>
      </c>
      <c r="E578" s="407" t="s">
        <v>916</v>
      </c>
      <c r="F578" s="410"/>
      <c r="G578" s="410"/>
      <c r="H578" s="410"/>
      <c r="I578" s="410"/>
      <c r="J578" s="410"/>
      <c r="K578" s="410"/>
      <c r="L578" s="410"/>
      <c r="M578" s="410"/>
      <c r="N578" s="410">
        <v>1</v>
      </c>
      <c r="O578" s="410">
        <v>288</v>
      </c>
      <c r="P578" s="479"/>
      <c r="Q578" s="411">
        <v>288</v>
      </c>
    </row>
    <row r="579" spans="1:17" ht="14.4" customHeight="1" x14ac:dyDescent="0.3">
      <c r="A579" s="406" t="s">
        <v>988</v>
      </c>
      <c r="B579" s="407" t="s">
        <v>808</v>
      </c>
      <c r="C579" s="407" t="s">
        <v>809</v>
      </c>
      <c r="D579" s="407" t="s">
        <v>917</v>
      </c>
      <c r="E579" s="407" t="s">
        <v>918</v>
      </c>
      <c r="F579" s="410"/>
      <c r="G579" s="410"/>
      <c r="H579" s="410"/>
      <c r="I579" s="410"/>
      <c r="J579" s="410"/>
      <c r="K579" s="410"/>
      <c r="L579" s="410"/>
      <c r="M579" s="410"/>
      <c r="N579" s="410">
        <v>1</v>
      </c>
      <c r="O579" s="410">
        <v>1096</v>
      </c>
      <c r="P579" s="479"/>
      <c r="Q579" s="411">
        <v>1096</v>
      </c>
    </row>
    <row r="580" spans="1:17" ht="14.4" customHeight="1" x14ac:dyDescent="0.3">
      <c r="A580" s="406" t="s">
        <v>988</v>
      </c>
      <c r="B580" s="407" t="s">
        <v>808</v>
      </c>
      <c r="C580" s="407" t="s">
        <v>809</v>
      </c>
      <c r="D580" s="407" t="s">
        <v>925</v>
      </c>
      <c r="E580" s="407" t="s">
        <v>926</v>
      </c>
      <c r="F580" s="410">
        <v>1</v>
      </c>
      <c r="G580" s="410">
        <v>487</v>
      </c>
      <c r="H580" s="410">
        <v>1</v>
      </c>
      <c r="I580" s="410">
        <v>487</v>
      </c>
      <c r="J580" s="410"/>
      <c r="K580" s="410"/>
      <c r="L580" s="410"/>
      <c r="M580" s="410"/>
      <c r="N580" s="410"/>
      <c r="O580" s="410"/>
      <c r="P580" s="479"/>
      <c r="Q580" s="411"/>
    </row>
    <row r="581" spans="1:17" ht="14.4" customHeight="1" x14ac:dyDescent="0.3">
      <c r="A581" s="406" t="s">
        <v>988</v>
      </c>
      <c r="B581" s="407" t="s">
        <v>808</v>
      </c>
      <c r="C581" s="407" t="s">
        <v>809</v>
      </c>
      <c r="D581" s="407" t="s">
        <v>929</v>
      </c>
      <c r="E581" s="407" t="s">
        <v>930</v>
      </c>
      <c r="F581" s="410"/>
      <c r="G581" s="410"/>
      <c r="H581" s="410"/>
      <c r="I581" s="410"/>
      <c r="J581" s="410"/>
      <c r="K581" s="410"/>
      <c r="L581" s="410"/>
      <c r="M581" s="410"/>
      <c r="N581" s="410">
        <v>1</v>
      </c>
      <c r="O581" s="410">
        <v>0</v>
      </c>
      <c r="P581" s="479"/>
      <c r="Q581" s="411">
        <v>0</v>
      </c>
    </row>
    <row r="582" spans="1:17" ht="14.4" customHeight="1" x14ac:dyDescent="0.3">
      <c r="A582" s="406" t="s">
        <v>989</v>
      </c>
      <c r="B582" s="407" t="s">
        <v>808</v>
      </c>
      <c r="C582" s="407" t="s">
        <v>809</v>
      </c>
      <c r="D582" s="407" t="s">
        <v>816</v>
      </c>
      <c r="E582" s="407" t="s">
        <v>817</v>
      </c>
      <c r="F582" s="410"/>
      <c r="G582" s="410"/>
      <c r="H582" s="410"/>
      <c r="I582" s="410"/>
      <c r="J582" s="410">
        <v>6</v>
      </c>
      <c r="K582" s="410">
        <v>324</v>
      </c>
      <c r="L582" s="410"/>
      <c r="M582" s="410">
        <v>54</v>
      </c>
      <c r="N582" s="410"/>
      <c r="O582" s="410"/>
      <c r="P582" s="479"/>
      <c r="Q582" s="411"/>
    </row>
    <row r="583" spans="1:17" ht="14.4" customHeight="1" x14ac:dyDescent="0.3">
      <c r="A583" s="406" t="s">
        <v>989</v>
      </c>
      <c r="B583" s="407" t="s">
        <v>808</v>
      </c>
      <c r="C583" s="407" t="s">
        <v>809</v>
      </c>
      <c r="D583" s="407" t="s">
        <v>818</v>
      </c>
      <c r="E583" s="407" t="s">
        <v>819</v>
      </c>
      <c r="F583" s="410"/>
      <c r="G583" s="410"/>
      <c r="H583" s="410"/>
      <c r="I583" s="410"/>
      <c r="J583" s="410">
        <v>8</v>
      </c>
      <c r="K583" s="410">
        <v>984</v>
      </c>
      <c r="L583" s="410"/>
      <c r="M583" s="410">
        <v>123</v>
      </c>
      <c r="N583" s="410"/>
      <c r="O583" s="410"/>
      <c r="P583" s="479"/>
      <c r="Q583" s="411"/>
    </row>
    <row r="584" spans="1:17" ht="14.4" customHeight="1" x14ac:dyDescent="0.3">
      <c r="A584" s="406" t="s">
        <v>989</v>
      </c>
      <c r="B584" s="407" t="s">
        <v>808</v>
      </c>
      <c r="C584" s="407" t="s">
        <v>809</v>
      </c>
      <c r="D584" s="407" t="s">
        <v>820</v>
      </c>
      <c r="E584" s="407" t="s">
        <v>821</v>
      </c>
      <c r="F584" s="410"/>
      <c r="G584" s="410"/>
      <c r="H584" s="410"/>
      <c r="I584" s="410"/>
      <c r="J584" s="410">
        <v>2</v>
      </c>
      <c r="K584" s="410">
        <v>354</v>
      </c>
      <c r="L584" s="410"/>
      <c r="M584" s="410">
        <v>177</v>
      </c>
      <c r="N584" s="410"/>
      <c r="O584" s="410"/>
      <c r="P584" s="479"/>
      <c r="Q584" s="411"/>
    </row>
    <row r="585" spans="1:17" ht="14.4" customHeight="1" x14ac:dyDescent="0.3">
      <c r="A585" s="406" t="s">
        <v>989</v>
      </c>
      <c r="B585" s="407" t="s">
        <v>808</v>
      </c>
      <c r="C585" s="407" t="s">
        <v>809</v>
      </c>
      <c r="D585" s="407" t="s">
        <v>826</v>
      </c>
      <c r="E585" s="407" t="s">
        <v>827</v>
      </c>
      <c r="F585" s="410"/>
      <c r="G585" s="410"/>
      <c r="H585" s="410"/>
      <c r="I585" s="410"/>
      <c r="J585" s="410">
        <v>1</v>
      </c>
      <c r="K585" s="410">
        <v>172</v>
      </c>
      <c r="L585" s="410"/>
      <c r="M585" s="410">
        <v>172</v>
      </c>
      <c r="N585" s="410"/>
      <c r="O585" s="410"/>
      <c r="P585" s="479"/>
      <c r="Q585" s="411"/>
    </row>
    <row r="586" spans="1:17" ht="14.4" customHeight="1" x14ac:dyDescent="0.3">
      <c r="A586" s="406" t="s">
        <v>989</v>
      </c>
      <c r="B586" s="407" t="s">
        <v>808</v>
      </c>
      <c r="C586" s="407" t="s">
        <v>809</v>
      </c>
      <c r="D586" s="407" t="s">
        <v>834</v>
      </c>
      <c r="E586" s="407" t="s">
        <v>835</v>
      </c>
      <c r="F586" s="410"/>
      <c r="G586" s="410"/>
      <c r="H586" s="410"/>
      <c r="I586" s="410"/>
      <c r="J586" s="410">
        <v>5</v>
      </c>
      <c r="K586" s="410">
        <v>1705</v>
      </c>
      <c r="L586" s="410"/>
      <c r="M586" s="410">
        <v>341</v>
      </c>
      <c r="N586" s="410"/>
      <c r="O586" s="410"/>
      <c r="P586" s="479"/>
      <c r="Q586" s="411"/>
    </row>
    <row r="587" spans="1:17" ht="14.4" customHeight="1" x14ac:dyDescent="0.3">
      <c r="A587" s="406" t="s">
        <v>989</v>
      </c>
      <c r="B587" s="407" t="s">
        <v>808</v>
      </c>
      <c r="C587" s="407" t="s">
        <v>809</v>
      </c>
      <c r="D587" s="407" t="s">
        <v>858</v>
      </c>
      <c r="E587" s="407" t="s">
        <v>859</v>
      </c>
      <c r="F587" s="410"/>
      <c r="G587" s="410"/>
      <c r="H587" s="410"/>
      <c r="I587" s="410"/>
      <c r="J587" s="410">
        <v>7</v>
      </c>
      <c r="K587" s="410">
        <v>1995</v>
      </c>
      <c r="L587" s="410"/>
      <c r="M587" s="410">
        <v>285</v>
      </c>
      <c r="N587" s="410"/>
      <c r="O587" s="410"/>
      <c r="P587" s="479"/>
      <c r="Q587" s="411"/>
    </row>
    <row r="588" spans="1:17" ht="14.4" customHeight="1" x14ac:dyDescent="0.3">
      <c r="A588" s="406" t="s">
        <v>989</v>
      </c>
      <c r="B588" s="407" t="s">
        <v>808</v>
      </c>
      <c r="C588" s="407" t="s">
        <v>809</v>
      </c>
      <c r="D588" s="407" t="s">
        <v>862</v>
      </c>
      <c r="E588" s="407" t="s">
        <v>863</v>
      </c>
      <c r="F588" s="410">
        <v>2</v>
      </c>
      <c r="G588" s="410">
        <v>912</v>
      </c>
      <c r="H588" s="410">
        <v>1</v>
      </c>
      <c r="I588" s="410">
        <v>456</v>
      </c>
      <c r="J588" s="410">
        <v>1</v>
      </c>
      <c r="K588" s="410">
        <v>462</v>
      </c>
      <c r="L588" s="410">
        <v>0.50657894736842102</v>
      </c>
      <c r="M588" s="410">
        <v>462</v>
      </c>
      <c r="N588" s="410"/>
      <c r="O588" s="410"/>
      <c r="P588" s="479"/>
      <c r="Q588" s="411"/>
    </row>
    <row r="589" spans="1:17" ht="14.4" customHeight="1" x14ac:dyDescent="0.3">
      <c r="A589" s="406" t="s">
        <v>989</v>
      </c>
      <c r="B589" s="407" t="s">
        <v>808</v>
      </c>
      <c r="C589" s="407" t="s">
        <v>809</v>
      </c>
      <c r="D589" s="407" t="s">
        <v>866</v>
      </c>
      <c r="E589" s="407" t="s">
        <v>867</v>
      </c>
      <c r="F589" s="410">
        <v>1</v>
      </c>
      <c r="G589" s="410">
        <v>348</v>
      </c>
      <c r="H589" s="410">
        <v>1</v>
      </c>
      <c r="I589" s="410">
        <v>348</v>
      </c>
      <c r="J589" s="410">
        <v>9</v>
      </c>
      <c r="K589" s="410">
        <v>3204</v>
      </c>
      <c r="L589" s="410">
        <v>9.2068965517241388</v>
      </c>
      <c r="M589" s="410">
        <v>356</v>
      </c>
      <c r="N589" s="410"/>
      <c r="O589" s="410"/>
      <c r="P589" s="479"/>
      <c r="Q589" s="411"/>
    </row>
    <row r="590" spans="1:17" ht="14.4" customHeight="1" x14ac:dyDescent="0.3">
      <c r="A590" s="406" t="s">
        <v>989</v>
      </c>
      <c r="B590" s="407" t="s">
        <v>808</v>
      </c>
      <c r="C590" s="407" t="s">
        <v>809</v>
      </c>
      <c r="D590" s="407" t="s">
        <v>882</v>
      </c>
      <c r="E590" s="407" t="s">
        <v>883</v>
      </c>
      <c r="F590" s="410">
        <v>14</v>
      </c>
      <c r="G590" s="410">
        <v>742</v>
      </c>
      <c r="H590" s="410">
        <v>1</v>
      </c>
      <c r="I590" s="410">
        <v>53</v>
      </c>
      <c r="J590" s="410"/>
      <c r="K590" s="410"/>
      <c r="L590" s="410"/>
      <c r="M590" s="410"/>
      <c r="N590" s="410"/>
      <c r="O590" s="410"/>
      <c r="P590" s="479"/>
      <c r="Q590" s="411"/>
    </row>
    <row r="591" spans="1:17" ht="14.4" customHeight="1" x14ac:dyDescent="0.3">
      <c r="A591" s="406" t="s">
        <v>989</v>
      </c>
      <c r="B591" s="407" t="s">
        <v>808</v>
      </c>
      <c r="C591" s="407" t="s">
        <v>809</v>
      </c>
      <c r="D591" s="407" t="s">
        <v>886</v>
      </c>
      <c r="E591" s="407" t="s">
        <v>887</v>
      </c>
      <c r="F591" s="410">
        <v>5</v>
      </c>
      <c r="G591" s="410">
        <v>825</v>
      </c>
      <c r="H591" s="410">
        <v>1</v>
      </c>
      <c r="I591" s="410">
        <v>165</v>
      </c>
      <c r="J591" s="410">
        <v>8</v>
      </c>
      <c r="K591" s="410">
        <v>1352</v>
      </c>
      <c r="L591" s="410">
        <v>1.6387878787878787</v>
      </c>
      <c r="M591" s="410">
        <v>169</v>
      </c>
      <c r="N591" s="410"/>
      <c r="O591" s="410"/>
      <c r="P591" s="479"/>
      <c r="Q591" s="411"/>
    </row>
    <row r="592" spans="1:17" ht="14.4" customHeight="1" x14ac:dyDescent="0.3">
      <c r="A592" s="406" t="s">
        <v>990</v>
      </c>
      <c r="B592" s="407" t="s">
        <v>808</v>
      </c>
      <c r="C592" s="407" t="s">
        <v>809</v>
      </c>
      <c r="D592" s="407" t="s">
        <v>816</v>
      </c>
      <c r="E592" s="407" t="s">
        <v>817</v>
      </c>
      <c r="F592" s="410">
        <v>198</v>
      </c>
      <c r="G592" s="410">
        <v>10616</v>
      </c>
      <c r="H592" s="410">
        <v>1</v>
      </c>
      <c r="I592" s="410">
        <v>53.616161616161619</v>
      </c>
      <c r="J592" s="410">
        <v>194</v>
      </c>
      <c r="K592" s="410">
        <v>10476</v>
      </c>
      <c r="L592" s="410">
        <v>0.98681235870384321</v>
      </c>
      <c r="M592" s="410">
        <v>54</v>
      </c>
      <c r="N592" s="410">
        <v>168</v>
      </c>
      <c r="O592" s="410">
        <v>9744</v>
      </c>
      <c r="P592" s="479">
        <v>0.91785983421250938</v>
      </c>
      <c r="Q592" s="411">
        <v>58</v>
      </c>
    </row>
    <row r="593" spans="1:17" ht="14.4" customHeight="1" x14ac:dyDescent="0.3">
      <c r="A593" s="406" t="s">
        <v>990</v>
      </c>
      <c r="B593" s="407" t="s">
        <v>808</v>
      </c>
      <c r="C593" s="407" t="s">
        <v>809</v>
      </c>
      <c r="D593" s="407" t="s">
        <v>818</v>
      </c>
      <c r="E593" s="407" t="s">
        <v>819</v>
      </c>
      <c r="F593" s="410">
        <v>4</v>
      </c>
      <c r="G593" s="410">
        <v>486</v>
      </c>
      <c r="H593" s="410">
        <v>1</v>
      </c>
      <c r="I593" s="410">
        <v>121.5</v>
      </c>
      <c r="J593" s="410"/>
      <c r="K593" s="410"/>
      <c r="L593" s="410"/>
      <c r="M593" s="410"/>
      <c r="N593" s="410">
        <v>4</v>
      </c>
      <c r="O593" s="410">
        <v>524</v>
      </c>
      <c r="P593" s="479">
        <v>1.0781893004115226</v>
      </c>
      <c r="Q593" s="411">
        <v>131</v>
      </c>
    </row>
    <row r="594" spans="1:17" ht="14.4" customHeight="1" x14ac:dyDescent="0.3">
      <c r="A594" s="406" t="s">
        <v>990</v>
      </c>
      <c r="B594" s="407" t="s">
        <v>808</v>
      </c>
      <c r="C594" s="407" t="s">
        <v>809</v>
      </c>
      <c r="D594" s="407" t="s">
        <v>824</v>
      </c>
      <c r="E594" s="407" t="s">
        <v>825</v>
      </c>
      <c r="F594" s="410">
        <v>2</v>
      </c>
      <c r="G594" s="410">
        <v>760</v>
      </c>
      <c r="H594" s="410">
        <v>1</v>
      </c>
      <c r="I594" s="410">
        <v>380</v>
      </c>
      <c r="J594" s="410"/>
      <c r="K594" s="410"/>
      <c r="L594" s="410"/>
      <c r="M594" s="410"/>
      <c r="N594" s="410"/>
      <c r="O594" s="410"/>
      <c r="P594" s="479"/>
      <c r="Q594" s="411"/>
    </row>
    <row r="595" spans="1:17" ht="14.4" customHeight="1" x14ac:dyDescent="0.3">
      <c r="A595" s="406" t="s">
        <v>990</v>
      </c>
      <c r="B595" s="407" t="s">
        <v>808</v>
      </c>
      <c r="C595" s="407" t="s">
        <v>809</v>
      </c>
      <c r="D595" s="407" t="s">
        <v>826</v>
      </c>
      <c r="E595" s="407" t="s">
        <v>827</v>
      </c>
      <c r="F595" s="410">
        <v>75</v>
      </c>
      <c r="G595" s="410">
        <v>12741</v>
      </c>
      <c r="H595" s="410">
        <v>1</v>
      </c>
      <c r="I595" s="410">
        <v>169.88</v>
      </c>
      <c r="J595" s="410">
        <v>101</v>
      </c>
      <c r="K595" s="410">
        <v>17372</v>
      </c>
      <c r="L595" s="410">
        <v>1.3634722549250451</v>
      </c>
      <c r="M595" s="410">
        <v>172</v>
      </c>
      <c r="N595" s="410">
        <v>83</v>
      </c>
      <c r="O595" s="410">
        <v>14857</v>
      </c>
      <c r="P595" s="479">
        <v>1.1660780158543285</v>
      </c>
      <c r="Q595" s="411">
        <v>179</v>
      </c>
    </row>
    <row r="596" spans="1:17" ht="14.4" customHeight="1" x14ac:dyDescent="0.3">
      <c r="A596" s="406" t="s">
        <v>990</v>
      </c>
      <c r="B596" s="407" t="s">
        <v>808</v>
      </c>
      <c r="C596" s="407" t="s">
        <v>809</v>
      </c>
      <c r="D596" s="407" t="s">
        <v>828</v>
      </c>
      <c r="E596" s="407" t="s">
        <v>829</v>
      </c>
      <c r="F596" s="410">
        <v>3</v>
      </c>
      <c r="G596" s="410">
        <v>1593</v>
      </c>
      <c r="H596" s="410">
        <v>1</v>
      </c>
      <c r="I596" s="410">
        <v>531</v>
      </c>
      <c r="J596" s="410">
        <v>9</v>
      </c>
      <c r="K596" s="410">
        <v>4797</v>
      </c>
      <c r="L596" s="410">
        <v>3.0112994350282487</v>
      </c>
      <c r="M596" s="410">
        <v>533</v>
      </c>
      <c r="N596" s="410">
        <v>4</v>
      </c>
      <c r="O596" s="410">
        <v>2276</v>
      </c>
      <c r="P596" s="479">
        <v>1.4287507846829881</v>
      </c>
      <c r="Q596" s="411">
        <v>569</v>
      </c>
    </row>
    <row r="597" spans="1:17" ht="14.4" customHeight="1" x14ac:dyDescent="0.3">
      <c r="A597" s="406" t="s">
        <v>990</v>
      </c>
      <c r="B597" s="407" t="s">
        <v>808</v>
      </c>
      <c r="C597" s="407" t="s">
        <v>809</v>
      </c>
      <c r="D597" s="407" t="s">
        <v>830</v>
      </c>
      <c r="E597" s="407" t="s">
        <v>831</v>
      </c>
      <c r="F597" s="410">
        <v>108</v>
      </c>
      <c r="G597" s="410">
        <v>34368</v>
      </c>
      <c r="H597" s="410">
        <v>1</v>
      </c>
      <c r="I597" s="410">
        <v>318.22222222222223</v>
      </c>
      <c r="J597" s="410">
        <v>125</v>
      </c>
      <c r="K597" s="410">
        <v>40250</v>
      </c>
      <c r="L597" s="410">
        <v>1.1711475791433892</v>
      </c>
      <c r="M597" s="410">
        <v>322</v>
      </c>
      <c r="N597" s="410">
        <v>84</v>
      </c>
      <c r="O597" s="410">
        <v>28140</v>
      </c>
      <c r="P597" s="479">
        <v>0.81878491620111726</v>
      </c>
      <c r="Q597" s="411">
        <v>335</v>
      </c>
    </row>
    <row r="598" spans="1:17" ht="14.4" customHeight="1" x14ac:dyDescent="0.3">
      <c r="A598" s="406" t="s">
        <v>990</v>
      </c>
      <c r="B598" s="407" t="s">
        <v>808</v>
      </c>
      <c r="C598" s="407" t="s">
        <v>809</v>
      </c>
      <c r="D598" s="407" t="s">
        <v>834</v>
      </c>
      <c r="E598" s="407" t="s">
        <v>835</v>
      </c>
      <c r="F598" s="410">
        <v>56</v>
      </c>
      <c r="G598" s="410">
        <v>19004</v>
      </c>
      <c r="H598" s="410">
        <v>1</v>
      </c>
      <c r="I598" s="410">
        <v>339.35714285714283</v>
      </c>
      <c r="J598" s="410">
        <v>102</v>
      </c>
      <c r="K598" s="410">
        <v>34782</v>
      </c>
      <c r="L598" s="410">
        <v>1.8302462639444328</v>
      </c>
      <c r="M598" s="410">
        <v>341</v>
      </c>
      <c r="N598" s="410">
        <v>101</v>
      </c>
      <c r="O598" s="410">
        <v>35249</v>
      </c>
      <c r="P598" s="479">
        <v>1.8548200378867608</v>
      </c>
      <c r="Q598" s="411">
        <v>349</v>
      </c>
    </row>
    <row r="599" spans="1:17" ht="14.4" customHeight="1" x14ac:dyDescent="0.3">
      <c r="A599" s="406" t="s">
        <v>990</v>
      </c>
      <c r="B599" s="407" t="s">
        <v>808</v>
      </c>
      <c r="C599" s="407" t="s">
        <v>809</v>
      </c>
      <c r="D599" s="407" t="s">
        <v>836</v>
      </c>
      <c r="E599" s="407" t="s">
        <v>837</v>
      </c>
      <c r="F599" s="410"/>
      <c r="G599" s="410"/>
      <c r="H599" s="410"/>
      <c r="I599" s="410"/>
      <c r="J599" s="410">
        <v>2</v>
      </c>
      <c r="K599" s="410">
        <v>3196</v>
      </c>
      <c r="L599" s="410"/>
      <c r="M599" s="410">
        <v>1598</v>
      </c>
      <c r="N599" s="410"/>
      <c r="O599" s="410"/>
      <c r="P599" s="479"/>
      <c r="Q599" s="411"/>
    </row>
    <row r="600" spans="1:17" ht="14.4" customHeight="1" x14ac:dyDescent="0.3">
      <c r="A600" s="406" t="s">
        <v>990</v>
      </c>
      <c r="B600" s="407" t="s">
        <v>808</v>
      </c>
      <c r="C600" s="407" t="s">
        <v>809</v>
      </c>
      <c r="D600" s="407" t="s">
        <v>858</v>
      </c>
      <c r="E600" s="407" t="s">
        <v>859</v>
      </c>
      <c r="F600" s="410">
        <v>31</v>
      </c>
      <c r="G600" s="410">
        <v>8753</v>
      </c>
      <c r="H600" s="410">
        <v>1</v>
      </c>
      <c r="I600" s="410">
        <v>282.35483870967744</v>
      </c>
      <c r="J600" s="410">
        <v>42</v>
      </c>
      <c r="K600" s="410">
        <v>11970</v>
      </c>
      <c r="L600" s="410">
        <v>1.3675311321832515</v>
      </c>
      <c r="M600" s="410">
        <v>285</v>
      </c>
      <c r="N600" s="410">
        <v>45</v>
      </c>
      <c r="O600" s="410">
        <v>13680</v>
      </c>
      <c r="P600" s="479">
        <v>1.5628927224951445</v>
      </c>
      <c r="Q600" s="411">
        <v>304</v>
      </c>
    </row>
    <row r="601" spans="1:17" ht="14.4" customHeight="1" x14ac:dyDescent="0.3">
      <c r="A601" s="406" t="s">
        <v>990</v>
      </c>
      <c r="B601" s="407" t="s">
        <v>808</v>
      </c>
      <c r="C601" s="407" t="s">
        <v>809</v>
      </c>
      <c r="D601" s="407" t="s">
        <v>860</v>
      </c>
      <c r="E601" s="407" t="s">
        <v>861</v>
      </c>
      <c r="F601" s="410"/>
      <c r="G601" s="410"/>
      <c r="H601" s="410"/>
      <c r="I601" s="410"/>
      <c r="J601" s="410">
        <v>1</v>
      </c>
      <c r="K601" s="410">
        <v>3505</v>
      </c>
      <c r="L601" s="410"/>
      <c r="M601" s="410">
        <v>3505</v>
      </c>
      <c r="N601" s="410"/>
      <c r="O601" s="410"/>
      <c r="P601" s="479"/>
      <c r="Q601" s="411"/>
    </row>
    <row r="602" spans="1:17" ht="14.4" customHeight="1" x14ac:dyDescent="0.3">
      <c r="A602" s="406" t="s">
        <v>990</v>
      </c>
      <c r="B602" s="407" t="s">
        <v>808</v>
      </c>
      <c r="C602" s="407" t="s">
        <v>809</v>
      </c>
      <c r="D602" s="407" t="s">
        <v>862</v>
      </c>
      <c r="E602" s="407" t="s">
        <v>863</v>
      </c>
      <c r="F602" s="410">
        <v>47</v>
      </c>
      <c r="G602" s="410">
        <v>21540</v>
      </c>
      <c r="H602" s="410">
        <v>1</v>
      </c>
      <c r="I602" s="410">
        <v>458.29787234042556</v>
      </c>
      <c r="J602" s="410">
        <v>51</v>
      </c>
      <c r="K602" s="410">
        <v>23562</v>
      </c>
      <c r="L602" s="410">
        <v>1.0938718662952647</v>
      </c>
      <c r="M602" s="410">
        <v>462</v>
      </c>
      <c r="N602" s="410">
        <v>38</v>
      </c>
      <c r="O602" s="410">
        <v>18772</v>
      </c>
      <c r="P602" s="479">
        <v>0.87149489322191276</v>
      </c>
      <c r="Q602" s="411">
        <v>494</v>
      </c>
    </row>
    <row r="603" spans="1:17" ht="14.4" customHeight="1" x14ac:dyDescent="0.3">
      <c r="A603" s="406" t="s">
        <v>990</v>
      </c>
      <c r="B603" s="407" t="s">
        <v>808</v>
      </c>
      <c r="C603" s="407" t="s">
        <v>809</v>
      </c>
      <c r="D603" s="407" t="s">
        <v>866</v>
      </c>
      <c r="E603" s="407" t="s">
        <v>867</v>
      </c>
      <c r="F603" s="410">
        <v>78</v>
      </c>
      <c r="G603" s="410">
        <v>27390</v>
      </c>
      <c r="H603" s="410">
        <v>1</v>
      </c>
      <c r="I603" s="410">
        <v>351.15384615384613</v>
      </c>
      <c r="J603" s="410">
        <v>83</v>
      </c>
      <c r="K603" s="410">
        <v>29548</v>
      </c>
      <c r="L603" s="410">
        <v>1.0787878787878789</v>
      </c>
      <c r="M603" s="410">
        <v>356</v>
      </c>
      <c r="N603" s="410">
        <v>77</v>
      </c>
      <c r="O603" s="410">
        <v>28490</v>
      </c>
      <c r="P603" s="479">
        <v>1.0401606425702812</v>
      </c>
      <c r="Q603" s="411">
        <v>370</v>
      </c>
    </row>
    <row r="604" spans="1:17" ht="14.4" customHeight="1" x14ac:dyDescent="0.3">
      <c r="A604" s="406" t="s">
        <v>990</v>
      </c>
      <c r="B604" s="407" t="s">
        <v>808</v>
      </c>
      <c r="C604" s="407" t="s">
        <v>809</v>
      </c>
      <c r="D604" s="407" t="s">
        <v>872</v>
      </c>
      <c r="E604" s="407" t="s">
        <v>873</v>
      </c>
      <c r="F604" s="410">
        <v>32</v>
      </c>
      <c r="G604" s="410">
        <v>3315</v>
      </c>
      <c r="H604" s="410">
        <v>1</v>
      </c>
      <c r="I604" s="410">
        <v>103.59375</v>
      </c>
      <c r="J604" s="410">
        <v>27</v>
      </c>
      <c r="K604" s="410">
        <v>2835</v>
      </c>
      <c r="L604" s="410">
        <v>0.85520361990950222</v>
      </c>
      <c r="M604" s="410">
        <v>105</v>
      </c>
      <c r="N604" s="410">
        <v>27</v>
      </c>
      <c r="O604" s="410">
        <v>2997</v>
      </c>
      <c r="P604" s="479">
        <v>0.90407239819004526</v>
      </c>
      <c r="Q604" s="411">
        <v>111</v>
      </c>
    </row>
    <row r="605" spans="1:17" ht="14.4" customHeight="1" x14ac:dyDescent="0.3">
      <c r="A605" s="406" t="s">
        <v>990</v>
      </c>
      <c r="B605" s="407" t="s">
        <v>808</v>
      </c>
      <c r="C605" s="407" t="s">
        <v>809</v>
      </c>
      <c r="D605" s="407" t="s">
        <v>874</v>
      </c>
      <c r="E605" s="407" t="s">
        <v>875</v>
      </c>
      <c r="F605" s="410">
        <v>6</v>
      </c>
      <c r="G605" s="410">
        <v>692</v>
      </c>
      <c r="H605" s="410">
        <v>1</v>
      </c>
      <c r="I605" s="410">
        <v>115.33333333333333</v>
      </c>
      <c r="J605" s="410">
        <v>1</v>
      </c>
      <c r="K605" s="410">
        <v>117</v>
      </c>
      <c r="L605" s="410">
        <v>0.16907514450867053</v>
      </c>
      <c r="M605" s="410">
        <v>117</v>
      </c>
      <c r="N605" s="410">
        <v>1</v>
      </c>
      <c r="O605" s="410">
        <v>125</v>
      </c>
      <c r="P605" s="479">
        <v>0.18063583815028902</v>
      </c>
      <c r="Q605" s="411">
        <v>125</v>
      </c>
    </row>
    <row r="606" spans="1:17" ht="14.4" customHeight="1" x14ac:dyDescent="0.3">
      <c r="A606" s="406" t="s">
        <v>990</v>
      </c>
      <c r="B606" s="407" t="s">
        <v>808</v>
      </c>
      <c r="C606" s="407" t="s">
        <v>809</v>
      </c>
      <c r="D606" s="407" t="s">
        <v>876</v>
      </c>
      <c r="E606" s="407" t="s">
        <v>877</v>
      </c>
      <c r="F606" s="410"/>
      <c r="G606" s="410"/>
      <c r="H606" s="410"/>
      <c r="I606" s="410"/>
      <c r="J606" s="410"/>
      <c r="K606" s="410"/>
      <c r="L606" s="410"/>
      <c r="M606" s="410"/>
      <c r="N606" s="410">
        <v>1</v>
      </c>
      <c r="O606" s="410">
        <v>495</v>
      </c>
      <c r="P606" s="479"/>
      <c r="Q606" s="411">
        <v>495</v>
      </c>
    </row>
    <row r="607" spans="1:17" ht="14.4" customHeight="1" x14ac:dyDescent="0.3">
      <c r="A607" s="406" t="s">
        <v>990</v>
      </c>
      <c r="B607" s="407" t="s">
        <v>808</v>
      </c>
      <c r="C607" s="407" t="s">
        <v>809</v>
      </c>
      <c r="D607" s="407" t="s">
        <v>878</v>
      </c>
      <c r="E607" s="407" t="s">
        <v>879</v>
      </c>
      <c r="F607" s="410">
        <v>1</v>
      </c>
      <c r="G607" s="410">
        <v>1245</v>
      </c>
      <c r="H607" s="410">
        <v>1</v>
      </c>
      <c r="I607" s="410">
        <v>1245</v>
      </c>
      <c r="J607" s="410">
        <v>5</v>
      </c>
      <c r="K607" s="410">
        <v>6340</v>
      </c>
      <c r="L607" s="410">
        <v>5.0923694779116468</v>
      </c>
      <c r="M607" s="410">
        <v>1268</v>
      </c>
      <c r="N607" s="410">
        <v>1</v>
      </c>
      <c r="O607" s="410">
        <v>1283</v>
      </c>
      <c r="P607" s="479">
        <v>1.0305220883534136</v>
      </c>
      <c r="Q607" s="411">
        <v>1283</v>
      </c>
    </row>
    <row r="608" spans="1:17" ht="14.4" customHeight="1" x14ac:dyDescent="0.3">
      <c r="A608" s="406" t="s">
        <v>990</v>
      </c>
      <c r="B608" s="407" t="s">
        <v>808</v>
      </c>
      <c r="C608" s="407" t="s">
        <v>809</v>
      </c>
      <c r="D608" s="407" t="s">
        <v>880</v>
      </c>
      <c r="E608" s="407" t="s">
        <v>881</v>
      </c>
      <c r="F608" s="410">
        <v>75</v>
      </c>
      <c r="G608" s="410">
        <v>32385</v>
      </c>
      <c r="H608" s="410">
        <v>1</v>
      </c>
      <c r="I608" s="410">
        <v>431.8</v>
      </c>
      <c r="J608" s="410">
        <v>92</v>
      </c>
      <c r="K608" s="410">
        <v>40204</v>
      </c>
      <c r="L608" s="410">
        <v>1.2414389377798363</v>
      </c>
      <c r="M608" s="410">
        <v>437</v>
      </c>
      <c r="N608" s="410">
        <v>60</v>
      </c>
      <c r="O608" s="410">
        <v>27360</v>
      </c>
      <c r="P608" s="479">
        <v>0.84483557202408521</v>
      </c>
      <c r="Q608" s="411">
        <v>456</v>
      </c>
    </row>
    <row r="609" spans="1:17" ht="14.4" customHeight="1" x14ac:dyDescent="0.3">
      <c r="A609" s="406" t="s">
        <v>990</v>
      </c>
      <c r="B609" s="407" t="s">
        <v>808</v>
      </c>
      <c r="C609" s="407" t="s">
        <v>809</v>
      </c>
      <c r="D609" s="407" t="s">
        <v>882</v>
      </c>
      <c r="E609" s="407" t="s">
        <v>883</v>
      </c>
      <c r="F609" s="410">
        <v>4</v>
      </c>
      <c r="G609" s="410">
        <v>212</v>
      </c>
      <c r="H609" s="410">
        <v>1</v>
      </c>
      <c r="I609" s="410">
        <v>53</v>
      </c>
      <c r="J609" s="410">
        <v>2</v>
      </c>
      <c r="K609" s="410">
        <v>108</v>
      </c>
      <c r="L609" s="410">
        <v>0.50943396226415094</v>
      </c>
      <c r="M609" s="410">
        <v>54</v>
      </c>
      <c r="N609" s="410">
        <v>10</v>
      </c>
      <c r="O609" s="410">
        <v>580</v>
      </c>
      <c r="P609" s="479">
        <v>2.7358490566037736</v>
      </c>
      <c r="Q609" s="411">
        <v>58</v>
      </c>
    </row>
    <row r="610" spans="1:17" ht="14.4" customHeight="1" x14ac:dyDescent="0.3">
      <c r="A610" s="406" t="s">
        <v>990</v>
      </c>
      <c r="B610" s="407" t="s">
        <v>808</v>
      </c>
      <c r="C610" s="407" t="s">
        <v>809</v>
      </c>
      <c r="D610" s="407" t="s">
        <v>886</v>
      </c>
      <c r="E610" s="407" t="s">
        <v>887</v>
      </c>
      <c r="F610" s="410">
        <v>10</v>
      </c>
      <c r="G610" s="410">
        <v>1650</v>
      </c>
      <c r="H610" s="410">
        <v>1</v>
      </c>
      <c r="I610" s="410">
        <v>165</v>
      </c>
      <c r="J610" s="410">
        <v>4</v>
      </c>
      <c r="K610" s="410">
        <v>676</v>
      </c>
      <c r="L610" s="410">
        <v>0.40969696969696967</v>
      </c>
      <c r="M610" s="410">
        <v>169</v>
      </c>
      <c r="N610" s="410">
        <v>28</v>
      </c>
      <c r="O610" s="410">
        <v>4900</v>
      </c>
      <c r="P610" s="479">
        <v>2.9696969696969697</v>
      </c>
      <c r="Q610" s="411">
        <v>175</v>
      </c>
    </row>
    <row r="611" spans="1:17" ht="14.4" customHeight="1" x14ac:dyDescent="0.3">
      <c r="A611" s="406" t="s">
        <v>990</v>
      </c>
      <c r="B611" s="407" t="s">
        <v>808</v>
      </c>
      <c r="C611" s="407" t="s">
        <v>809</v>
      </c>
      <c r="D611" s="407" t="s">
        <v>894</v>
      </c>
      <c r="E611" s="407" t="s">
        <v>895</v>
      </c>
      <c r="F611" s="410">
        <v>4</v>
      </c>
      <c r="G611" s="410">
        <v>4008</v>
      </c>
      <c r="H611" s="410">
        <v>1</v>
      </c>
      <c r="I611" s="410">
        <v>1002</v>
      </c>
      <c r="J611" s="410">
        <v>20</v>
      </c>
      <c r="K611" s="410">
        <v>20160</v>
      </c>
      <c r="L611" s="410">
        <v>5.0299401197604787</v>
      </c>
      <c r="M611" s="410">
        <v>1008</v>
      </c>
      <c r="N611" s="410">
        <v>7</v>
      </c>
      <c r="O611" s="410">
        <v>7077</v>
      </c>
      <c r="P611" s="479">
        <v>1.7657185628742516</v>
      </c>
      <c r="Q611" s="411">
        <v>1011</v>
      </c>
    </row>
    <row r="612" spans="1:17" ht="14.4" customHeight="1" x14ac:dyDescent="0.3">
      <c r="A612" s="406" t="s">
        <v>990</v>
      </c>
      <c r="B612" s="407" t="s">
        <v>808</v>
      </c>
      <c r="C612" s="407" t="s">
        <v>809</v>
      </c>
      <c r="D612" s="407" t="s">
        <v>898</v>
      </c>
      <c r="E612" s="407" t="s">
        <v>899</v>
      </c>
      <c r="F612" s="410">
        <v>4</v>
      </c>
      <c r="G612" s="410">
        <v>8932</v>
      </c>
      <c r="H612" s="410">
        <v>1</v>
      </c>
      <c r="I612" s="410">
        <v>2233</v>
      </c>
      <c r="J612" s="410">
        <v>20</v>
      </c>
      <c r="K612" s="410">
        <v>45280</v>
      </c>
      <c r="L612" s="410">
        <v>5.0694133452754144</v>
      </c>
      <c r="M612" s="410">
        <v>2264</v>
      </c>
      <c r="N612" s="410">
        <v>4</v>
      </c>
      <c r="O612" s="410">
        <v>9176</v>
      </c>
      <c r="P612" s="479">
        <v>1.0273175100761307</v>
      </c>
      <c r="Q612" s="411">
        <v>2294</v>
      </c>
    </row>
    <row r="613" spans="1:17" ht="14.4" customHeight="1" x14ac:dyDescent="0.3">
      <c r="A613" s="406" t="s">
        <v>990</v>
      </c>
      <c r="B613" s="407" t="s">
        <v>808</v>
      </c>
      <c r="C613" s="407" t="s">
        <v>809</v>
      </c>
      <c r="D613" s="407" t="s">
        <v>915</v>
      </c>
      <c r="E613" s="407" t="s">
        <v>916</v>
      </c>
      <c r="F613" s="410"/>
      <c r="G613" s="410"/>
      <c r="H613" s="410"/>
      <c r="I613" s="410"/>
      <c r="J613" s="410">
        <v>4</v>
      </c>
      <c r="K613" s="410">
        <v>1076</v>
      </c>
      <c r="L613" s="410"/>
      <c r="M613" s="410">
        <v>269</v>
      </c>
      <c r="N613" s="410">
        <v>1</v>
      </c>
      <c r="O613" s="410">
        <v>288</v>
      </c>
      <c r="P613" s="479"/>
      <c r="Q613" s="411">
        <v>288</v>
      </c>
    </row>
    <row r="614" spans="1:17" ht="14.4" customHeight="1" x14ac:dyDescent="0.3">
      <c r="A614" s="406" t="s">
        <v>991</v>
      </c>
      <c r="B614" s="407" t="s">
        <v>808</v>
      </c>
      <c r="C614" s="407" t="s">
        <v>809</v>
      </c>
      <c r="D614" s="407" t="s">
        <v>810</v>
      </c>
      <c r="E614" s="407" t="s">
        <v>811</v>
      </c>
      <c r="F614" s="410">
        <v>1</v>
      </c>
      <c r="G614" s="410">
        <v>2091</v>
      </c>
      <c r="H614" s="410">
        <v>1</v>
      </c>
      <c r="I614" s="410">
        <v>2091</v>
      </c>
      <c r="J614" s="410"/>
      <c r="K614" s="410"/>
      <c r="L614" s="410"/>
      <c r="M614" s="410"/>
      <c r="N614" s="410"/>
      <c r="O614" s="410"/>
      <c r="P614" s="479"/>
      <c r="Q614" s="411"/>
    </row>
    <row r="615" spans="1:17" ht="14.4" customHeight="1" x14ac:dyDescent="0.3">
      <c r="A615" s="406" t="s">
        <v>991</v>
      </c>
      <c r="B615" s="407" t="s">
        <v>808</v>
      </c>
      <c r="C615" s="407" t="s">
        <v>809</v>
      </c>
      <c r="D615" s="407" t="s">
        <v>816</v>
      </c>
      <c r="E615" s="407" t="s">
        <v>817</v>
      </c>
      <c r="F615" s="410">
        <v>26</v>
      </c>
      <c r="G615" s="410">
        <v>1392</v>
      </c>
      <c r="H615" s="410">
        <v>1</v>
      </c>
      <c r="I615" s="410">
        <v>53.53846153846154</v>
      </c>
      <c r="J615" s="410">
        <v>44</v>
      </c>
      <c r="K615" s="410">
        <v>2376</v>
      </c>
      <c r="L615" s="410">
        <v>1.7068965517241379</v>
      </c>
      <c r="M615" s="410">
        <v>54</v>
      </c>
      <c r="N615" s="410">
        <v>44</v>
      </c>
      <c r="O615" s="410">
        <v>2552</v>
      </c>
      <c r="P615" s="479">
        <v>1.8333333333333333</v>
      </c>
      <c r="Q615" s="411">
        <v>58</v>
      </c>
    </row>
    <row r="616" spans="1:17" ht="14.4" customHeight="1" x14ac:dyDescent="0.3">
      <c r="A616" s="406" t="s">
        <v>991</v>
      </c>
      <c r="B616" s="407" t="s">
        <v>808</v>
      </c>
      <c r="C616" s="407" t="s">
        <v>809</v>
      </c>
      <c r="D616" s="407" t="s">
        <v>826</v>
      </c>
      <c r="E616" s="407" t="s">
        <v>827</v>
      </c>
      <c r="F616" s="410">
        <v>21</v>
      </c>
      <c r="G616" s="410">
        <v>3546</v>
      </c>
      <c r="H616" s="410">
        <v>1</v>
      </c>
      <c r="I616" s="410">
        <v>168.85714285714286</v>
      </c>
      <c r="J616" s="410">
        <v>15</v>
      </c>
      <c r="K616" s="410">
        <v>2580</v>
      </c>
      <c r="L616" s="410">
        <v>0.72758037225042305</v>
      </c>
      <c r="M616" s="410">
        <v>172</v>
      </c>
      <c r="N616" s="410">
        <v>17</v>
      </c>
      <c r="O616" s="410">
        <v>3043</v>
      </c>
      <c r="P616" s="479">
        <v>0.85815002820078967</v>
      </c>
      <c r="Q616" s="411">
        <v>179</v>
      </c>
    </row>
    <row r="617" spans="1:17" ht="14.4" customHeight="1" x14ac:dyDescent="0.3">
      <c r="A617" s="406" t="s">
        <v>991</v>
      </c>
      <c r="B617" s="407" t="s">
        <v>808</v>
      </c>
      <c r="C617" s="407" t="s">
        <v>809</v>
      </c>
      <c r="D617" s="407" t="s">
        <v>830</v>
      </c>
      <c r="E617" s="407" t="s">
        <v>831</v>
      </c>
      <c r="F617" s="410">
        <v>27</v>
      </c>
      <c r="G617" s="410">
        <v>8608</v>
      </c>
      <c r="H617" s="410">
        <v>1</v>
      </c>
      <c r="I617" s="410">
        <v>318.81481481481484</v>
      </c>
      <c r="J617" s="410">
        <v>21</v>
      </c>
      <c r="K617" s="410">
        <v>6762</v>
      </c>
      <c r="L617" s="410">
        <v>0.78554832713754652</v>
      </c>
      <c r="M617" s="410">
        <v>322</v>
      </c>
      <c r="N617" s="410">
        <v>8</v>
      </c>
      <c r="O617" s="410">
        <v>2680</v>
      </c>
      <c r="P617" s="479">
        <v>0.31133828996282525</v>
      </c>
      <c r="Q617" s="411">
        <v>335</v>
      </c>
    </row>
    <row r="618" spans="1:17" ht="14.4" customHeight="1" x14ac:dyDescent="0.3">
      <c r="A618" s="406" t="s">
        <v>991</v>
      </c>
      <c r="B618" s="407" t="s">
        <v>808</v>
      </c>
      <c r="C618" s="407" t="s">
        <v>809</v>
      </c>
      <c r="D618" s="407" t="s">
        <v>834</v>
      </c>
      <c r="E618" s="407" t="s">
        <v>835</v>
      </c>
      <c r="F618" s="410">
        <v>167</v>
      </c>
      <c r="G618" s="410">
        <v>56638</v>
      </c>
      <c r="H618" s="410">
        <v>1</v>
      </c>
      <c r="I618" s="410">
        <v>339.14970059880238</v>
      </c>
      <c r="J618" s="410">
        <v>149</v>
      </c>
      <c r="K618" s="410">
        <v>50809</v>
      </c>
      <c r="L618" s="410">
        <v>0.89708323034005433</v>
      </c>
      <c r="M618" s="410">
        <v>341</v>
      </c>
      <c r="N618" s="410">
        <v>129</v>
      </c>
      <c r="O618" s="410">
        <v>45021</v>
      </c>
      <c r="P618" s="479">
        <v>0.79489035629789184</v>
      </c>
      <c r="Q618" s="411">
        <v>349</v>
      </c>
    </row>
    <row r="619" spans="1:17" ht="14.4" customHeight="1" x14ac:dyDescent="0.3">
      <c r="A619" s="406" t="s">
        <v>991</v>
      </c>
      <c r="B619" s="407" t="s">
        <v>808</v>
      </c>
      <c r="C619" s="407" t="s">
        <v>809</v>
      </c>
      <c r="D619" s="407" t="s">
        <v>844</v>
      </c>
      <c r="E619" s="407" t="s">
        <v>845</v>
      </c>
      <c r="F619" s="410"/>
      <c r="G619" s="410"/>
      <c r="H619" s="410"/>
      <c r="I619" s="410"/>
      <c r="J619" s="410"/>
      <c r="K619" s="410"/>
      <c r="L619" s="410"/>
      <c r="M619" s="410"/>
      <c r="N619" s="410">
        <v>1</v>
      </c>
      <c r="O619" s="410">
        <v>49</v>
      </c>
      <c r="P619" s="479"/>
      <c r="Q619" s="411">
        <v>49</v>
      </c>
    </row>
    <row r="620" spans="1:17" ht="14.4" customHeight="1" x14ac:dyDescent="0.3">
      <c r="A620" s="406" t="s">
        <v>991</v>
      </c>
      <c r="B620" s="407" t="s">
        <v>808</v>
      </c>
      <c r="C620" s="407" t="s">
        <v>809</v>
      </c>
      <c r="D620" s="407" t="s">
        <v>846</v>
      </c>
      <c r="E620" s="407" t="s">
        <v>847</v>
      </c>
      <c r="F620" s="410">
        <v>4</v>
      </c>
      <c r="G620" s="410">
        <v>1460</v>
      </c>
      <c r="H620" s="410">
        <v>1</v>
      </c>
      <c r="I620" s="410">
        <v>365</v>
      </c>
      <c r="J620" s="410">
        <v>2</v>
      </c>
      <c r="K620" s="410">
        <v>752</v>
      </c>
      <c r="L620" s="410">
        <v>0.51506849315068493</v>
      </c>
      <c r="M620" s="410">
        <v>376</v>
      </c>
      <c r="N620" s="410">
        <v>5</v>
      </c>
      <c r="O620" s="410">
        <v>1935</v>
      </c>
      <c r="P620" s="479">
        <v>1.3253424657534247</v>
      </c>
      <c r="Q620" s="411">
        <v>387</v>
      </c>
    </row>
    <row r="621" spans="1:17" ht="14.4" customHeight="1" x14ac:dyDescent="0.3">
      <c r="A621" s="406" t="s">
        <v>991</v>
      </c>
      <c r="B621" s="407" t="s">
        <v>808</v>
      </c>
      <c r="C621" s="407" t="s">
        <v>809</v>
      </c>
      <c r="D621" s="407" t="s">
        <v>848</v>
      </c>
      <c r="E621" s="407" t="s">
        <v>849</v>
      </c>
      <c r="F621" s="410">
        <v>2</v>
      </c>
      <c r="G621" s="410">
        <v>74</v>
      </c>
      <c r="H621" s="410">
        <v>1</v>
      </c>
      <c r="I621" s="410">
        <v>37</v>
      </c>
      <c r="J621" s="410">
        <v>7</v>
      </c>
      <c r="K621" s="410">
        <v>259</v>
      </c>
      <c r="L621" s="410">
        <v>3.5</v>
      </c>
      <c r="M621" s="410">
        <v>37</v>
      </c>
      <c r="N621" s="410">
        <v>4</v>
      </c>
      <c r="O621" s="410">
        <v>152</v>
      </c>
      <c r="P621" s="479">
        <v>2.0540540540540539</v>
      </c>
      <c r="Q621" s="411">
        <v>38</v>
      </c>
    </row>
    <row r="622" spans="1:17" ht="14.4" customHeight="1" x14ac:dyDescent="0.3">
      <c r="A622" s="406" t="s">
        <v>991</v>
      </c>
      <c r="B622" s="407" t="s">
        <v>808</v>
      </c>
      <c r="C622" s="407" t="s">
        <v>809</v>
      </c>
      <c r="D622" s="407" t="s">
        <v>850</v>
      </c>
      <c r="E622" s="407" t="s">
        <v>851</v>
      </c>
      <c r="F622" s="410">
        <v>1</v>
      </c>
      <c r="G622" s="410">
        <v>251</v>
      </c>
      <c r="H622" s="410">
        <v>1</v>
      </c>
      <c r="I622" s="410">
        <v>251</v>
      </c>
      <c r="J622" s="410"/>
      <c r="K622" s="410"/>
      <c r="L622" s="410"/>
      <c r="M622" s="410"/>
      <c r="N622" s="410"/>
      <c r="O622" s="410"/>
      <c r="P622" s="479"/>
      <c r="Q622" s="411"/>
    </row>
    <row r="623" spans="1:17" ht="14.4" customHeight="1" x14ac:dyDescent="0.3">
      <c r="A623" s="406" t="s">
        <v>991</v>
      </c>
      <c r="B623" s="407" t="s">
        <v>808</v>
      </c>
      <c r="C623" s="407" t="s">
        <v>809</v>
      </c>
      <c r="D623" s="407" t="s">
        <v>854</v>
      </c>
      <c r="E623" s="407" t="s">
        <v>855</v>
      </c>
      <c r="F623" s="410">
        <v>7</v>
      </c>
      <c r="G623" s="410">
        <v>4672</v>
      </c>
      <c r="H623" s="410">
        <v>1</v>
      </c>
      <c r="I623" s="410">
        <v>667.42857142857144</v>
      </c>
      <c r="J623" s="410"/>
      <c r="K623" s="410"/>
      <c r="L623" s="410"/>
      <c r="M623" s="410"/>
      <c r="N623" s="410">
        <v>4</v>
      </c>
      <c r="O623" s="410">
        <v>2816</v>
      </c>
      <c r="P623" s="479">
        <v>0.60273972602739723</v>
      </c>
      <c r="Q623" s="411">
        <v>704</v>
      </c>
    </row>
    <row r="624" spans="1:17" ht="14.4" customHeight="1" x14ac:dyDescent="0.3">
      <c r="A624" s="406" t="s">
        <v>991</v>
      </c>
      <c r="B624" s="407" t="s">
        <v>808</v>
      </c>
      <c r="C624" s="407" t="s">
        <v>809</v>
      </c>
      <c r="D624" s="407" t="s">
        <v>856</v>
      </c>
      <c r="E624" s="407" t="s">
        <v>857</v>
      </c>
      <c r="F624" s="410">
        <v>1</v>
      </c>
      <c r="G624" s="410">
        <v>137</v>
      </c>
      <c r="H624" s="410">
        <v>1</v>
      </c>
      <c r="I624" s="410">
        <v>137</v>
      </c>
      <c r="J624" s="410">
        <v>2</v>
      </c>
      <c r="K624" s="410">
        <v>276</v>
      </c>
      <c r="L624" s="410">
        <v>2.0145985401459856</v>
      </c>
      <c r="M624" s="410">
        <v>138</v>
      </c>
      <c r="N624" s="410">
        <v>1</v>
      </c>
      <c r="O624" s="410">
        <v>147</v>
      </c>
      <c r="P624" s="479">
        <v>1.0729927007299269</v>
      </c>
      <c r="Q624" s="411">
        <v>147</v>
      </c>
    </row>
    <row r="625" spans="1:17" ht="14.4" customHeight="1" x14ac:dyDescent="0.3">
      <c r="A625" s="406" t="s">
        <v>991</v>
      </c>
      <c r="B625" s="407" t="s">
        <v>808</v>
      </c>
      <c r="C625" s="407" t="s">
        <v>809</v>
      </c>
      <c r="D625" s="407" t="s">
        <v>858</v>
      </c>
      <c r="E625" s="407" t="s">
        <v>859</v>
      </c>
      <c r="F625" s="410">
        <v>4</v>
      </c>
      <c r="G625" s="410">
        <v>1130</v>
      </c>
      <c r="H625" s="410">
        <v>1</v>
      </c>
      <c r="I625" s="410">
        <v>282.5</v>
      </c>
      <c r="J625" s="410">
        <v>1</v>
      </c>
      <c r="K625" s="410">
        <v>285</v>
      </c>
      <c r="L625" s="410">
        <v>0.25221238938053098</v>
      </c>
      <c r="M625" s="410">
        <v>285</v>
      </c>
      <c r="N625" s="410">
        <v>1</v>
      </c>
      <c r="O625" s="410">
        <v>304</v>
      </c>
      <c r="P625" s="479">
        <v>0.26902654867256637</v>
      </c>
      <c r="Q625" s="411">
        <v>304</v>
      </c>
    </row>
    <row r="626" spans="1:17" ht="14.4" customHeight="1" x14ac:dyDescent="0.3">
      <c r="A626" s="406" t="s">
        <v>991</v>
      </c>
      <c r="B626" s="407" t="s">
        <v>808</v>
      </c>
      <c r="C626" s="407" t="s">
        <v>809</v>
      </c>
      <c r="D626" s="407" t="s">
        <v>860</v>
      </c>
      <c r="E626" s="407" t="s">
        <v>861</v>
      </c>
      <c r="F626" s="410">
        <v>2</v>
      </c>
      <c r="G626" s="410">
        <v>6970</v>
      </c>
      <c r="H626" s="410">
        <v>1</v>
      </c>
      <c r="I626" s="410">
        <v>3485</v>
      </c>
      <c r="J626" s="410">
        <v>1</v>
      </c>
      <c r="K626" s="410">
        <v>3505</v>
      </c>
      <c r="L626" s="410">
        <v>0.50286944045911053</v>
      </c>
      <c r="M626" s="410">
        <v>3505</v>
      </c>
      <c r="N626" s="410">
        <v>1</v>
      </c>
      <c r="O626" s="410">
        <v>3707</v>
      </c>
      <c r="P626" s="479">
        <v>0.53185078909612626</v>
      </c>
      <c r="Q626" s="411">
        <v>3707</v>
      </c>
    </row>
    <row r="627" spans="1:17" ht="14.4" customHeight="1" x14ac:dyDescent="0.3">
      <c r="A627" s="406" t="s">
        <v>991</v>
      </c>
      <c r="B627" s="407" t="s">
        <v>808</v>
      </c>
      <c r="C627" s="407" t="s">
        <v>809</v>
      </c>
      <c r="D627" s="407" t="s">
        <v>862</v>
      </c>
      <c r="E627" s="407" t="s">
        <v>863</v>
      </c>
      <c r="F627" s="410">
        <v>35</v>
      </c>
      <c r="G627" s="410">
        <v>16048</v>
      </c>
      <c r="H627" s="410">
        <v>1</v>
      </c>
      <c r="I627" s="410">
        <v>458.51428571428573</v>
      </c>
      <c r="J627" s="410">
        <v>36</v>
      </c>
      <c r="K627" s="410">
        <v>16632</v>
      </c>
      <c r="L627" s="410">
        <v>1.0363908275174476</v>
      </c>
      <c r="M627" s="410">
        <v>462</v>
      </c>
      <c r="N627" s="410">
        <v>33</v>
      </c>
      <c r="O627" s="410">
        <v>16302</v>
      </c>
      <c r="P627" s="479">
        <v>1.015827517447657</v>
      </c>
      <c r="Q627" s="411">
        <v>494</v>
      </c>
    </row>
    <row r="628" spans="1:17" ht="14.4" customHeight="1" x14ac:dyDescent="0.3">
      <c r="A628" s="406" t="s">
        <v>991</v>
      </c>
      <c r="B628" s="407" t="s">
        <v>808</v>
      </c>
      <c r="C628" s="407" t="s">
        <v>809</v>
      </c>
      <c r="D628" s="407" t="s">
        <v>864</v>
      </c>
      <c r="E628" s="407" t="s">
        <v>865</v>
      </c>
      <c r="F628" s="410"/>
      <c r="G628" s="410"/>
      <c r="H628" s="410"/>
      <c r="I628" s="410"/>
      <c r="J628" s="410"/>
      <c r="K628" s="410"/>
      <c r="L628" s="410"/>
      <c r="M628" s="410"/>
      <c r="N628" s="410">
        <v>1</v>
      </c>
      <c r="O628" s="410">
        <v>6571</v>
      </c>
      <c r="P628" s="479"/>
      <c r="Q628" s="411">
        <v>6571</v>
      </c>
    </row>
    <row r="629" spans="1:17" ht="14.4" customHeight="1" x14ac:dyDescent="0.3">
      <c r="A629" s="406" t="s">
        <v>991</v>
      </c>
      <c r="B629" s="407" t="s">
        <v>808</v>
      </c>
      <c r="C629" s="407" t="s">
        <v>809</v>
      </c>
      <c r="D629" s="407" t="s">
        <v>866</v>
      </c>
      <c r="E629" s="407" t="s">
        <v>867</v>
      </c>
      <c r="F629" s="410">
        <v>38</v>
      </c>
      <c r="G629" s="410">
        <v>13362</v>
      </c>
      <c r="H629" s="410">
        <v>1</v>
      </c>
      <c r="I629" s="410">
        <v>351.63157894736844</v>
      </c>
      <c r="J629" s="410">
        <v>32</v>
      </c>
      <c r="K629" s="410">
        <v>11392</v>
      </c>
      <c r="L629" s="410">
        <v>0.85256698099086958</v>
      </c>
      <c r="M629" s="410">
        <v>356</v>
      </c>
      <c r="N629" s="410">
        <v>33</v>
      </c>
      <c r="O629" s="410">
        <v>12210</v>
      </c>
      <c r="P629" s="479">
        <v>0.9137853614728334</v>
      </c>
      <c r="Q629" s="411">
        <v>370</v>
      </c>
    </row>
    <row r="630" spans="1:17" ht="14.4" customHeight="1" x14ac:dyDescent="0.3">
      <c r="A630" s="406" t="s">
        <v>991</v>
      </c>
      <c r="B630" s="407" t="s">
        <v>808</v>
      </c>
      <c r="C630" s="407" t="s">
        <v>809</v>
      </c>
      <c r="D630" s="407" t="s">
        <v>868</v>
      </c>
      <c r="E630" s="407" t="s">
        <v>869</v>
      </c>
      <c r="F630" s="410">
        <v>1</v>
      </c>
      <c r="G630" s="410">
        <v>2886</v>
      </c>
      <c r="H630" s="410">
        <v>1</v>
      </c>
      <c r="I630" s="410">
        <v>2886</v>
      </c>
      <c r="J630" s="410">
        <v>1</v>
      </c>
      <c r="K630" s="410">
        <v>2917</v>
      </c>
      <c r="L630" s="410">
        <v>1.0107415107415108</v>
      </c>
      <c r="M630" s="410">
        <v>2917</v>
      </c>
      <c r="N630" s="410">
        <v>1</v>
      </c>
      <c r="O630" s="410">
        <v>3105</v>
      </c>
      <c r="P630" s="479">
        <v>1.0758835758835759</v>
      </c>
      <c r="Q630" s="411">
        <v>3105</v>
      </c>
    </row>
    <row r="631" spans="1:17" ht="14.4" customHeight="1" x14ac:dyDescent="0.3">
      <c r="A631" s="406" t="s">
        <v>991</v>
      </c>
      <c r="B631" s="407" t="s">
        <v>808</v>
      </c>
      <c r="C631" s="407" t="s">
        <v>809</v>
      </c>
      <c r="D631" s="407" t="s">
        <v>870</v>
      </c>
      <c r="E631" s="407" t="s">
        <v>871</v>
      </c>
      <c r="F631" s="410"/>
      <c r="G631" s="410"/>
      <c r="H631" s="410"/>
      <c r="I631" s="410"/>
      <c r="J631" s="410"/>
      <c r="K631" s="410"/>
      <c r="L631" s="410"/>
      <c r="M631" s="410"/>
      <c r="N631" s="410">
        <v>1</v>
      </c>
      <c r="O631" s="410">
        <v>12793</v>
      </c>
      <c r="P631" s="479"/>
      <c r="Q631" s="411">
        <v>12793</v>
      </c>
    </row>
    <row r="632" spans="1:17" ht="14.4" customHeight="1" x14ac:dyDescent="0.3">
      <c r="A632" s="406" t="s">
        <v>991</v>
      </c>
      <c r="B632" s="407" t="s">
        <v>808</v>
      </c>
      <c r="C632" s="407" t="s">
        <v>809</v>
      </c>
      <c r="D632" s="407" t="s">
        <v>872</v>
      </c>
      <c r="E632" s="407" t="s">
        <v>873</v>
      </c>
      <c r="F632" s="410">
        <v>6</v>
      </c>
      <c r="G632" s="410">
        <v>624</v>
      </c>
      <c r="H632" s="410">
        <v>1</v>
      </c>
      <c r="I632" s="410">
        <v>104</v>
      </c>
      <c r="J632" s="410">
        <v>3</v>
      </c>
      <c r="K632" s="410">
        <v>315</v>
      </c>
      <c r="L632" s="410">
        <v>0.50480769230769229</v>
      </c>
      <c r="M632" s="410">
        <v>105</v>
      </c>
      <c r="N632" s="410">
        <v>5</v>
      </c>
      <c r="O632" s="410">
        <v>555</v>
      </c>
      <c r="P632" s="479">
        <v>0.88942307692307687</v>
      </c>
      <c r="Q632" s="411">
        <v>111</v>
      </c>
    </row>
    <row r="633" spans="1:17" ht="14.4" customHeight="1" x14ac:dyDescent="0.3">
      <c r="A633" s="406" t="s">
        <v>991</v>
      </c>
      <c r="B633" s="407" t="s">
        <v>808</v>
      </c>
      <c r="C633" s="407" t="s">
        <v>809</v>
      </c>
      <c r="D633" s="407" t="s">
        <v>876</v>
      </c>
      <c r="E633" s="407" t="s">
        <v>877</v>
      </c>
      <c r="F633" s="410">
        <v>4</v>
      </c>
      <c r="G633" s="410">
        <v>1832</v>
      </c>
      <c r="H633" s="410">
        <v>1</v>
      </c>
      <c r="I633" s="410">
        <v>458</v>
      </c>
      <c r="J633" s="410"/>
      <c r="K633" s="410"/>
      <c r="L633" s="410"/>
      <c r="M633" s="410"/>
      <c r="N633" s="410">
        <v>5</v>
      </c>
      <c r="O633" s="410">
        <v>2475</v>
      </c>
      <c r="P633" s="479">
        <v>1.3509825327510918</v>
      </c>
      <c r="Q633" s="411">
        <v>495</v>
      </c>
    </row>
    <row r="634" spans="1:17" ht="14.4" customHeight="1" x14ac:dyDescent="0.3">
      <c r="A634" s="406" t="s">
        <v>991</v>
      </c>
      <c r="B634" s="407" t="s">
        <v>808</v>
      </c>
      <c r="C634" s="407" t="s">
        <v>809</v>
      </c>
      <c r="D634" s="407" t="s">
        <v>880</v>
      </c>
      <c r="E634" s="407" t="s">
        <v>881</v>
      </c>
      <c r="F634" s="410">
        <v>8</v>
      </c>
      <c r="G634" s="410">
        <v>3467</v>
      </c>
      <c r="H634" s="410">
        <v>1</v>
      </c>
      <c r="I634" s="410">
        <v>433.375</v>
      </c>
      <c r="J634" s="410">
        <v>7</v>
      </c>
      <c r="K634" s="410">
        <v>3059</v>
      </c>
      <c r="L634" s="410">
        <v>0.88231900778771277</v>
      </c>
      <c r="M634" s="410">
        <v>437</v>
      </c>
      <c r="N634" s="410">
        <v>12</v>
      </c>
      <c r="O634" s="410">
        <v>5472</v>
      </c>
      <c r="P634" s="479">
        <v>1.5783097779059705</v>
      </c>
      <c r="Q634" s="411">
        <v>456</v>
      </c>
    </row>
    <row r="635" spans="1:17" ht="14.4" customHeight="1" x14ac:dyDescent="0.3">
      <c r="A635" s="406" t="s">
        <v>991</v>
      </c>
      <c r="B635" s="407" t="s">
        <v>808</v>
      </c>
      <c r="C635" s="407" t="s">
        <v>809</v>
      </c>
      <c r="D635" s="407" t="s">
        <v>882</v>
      </c>
      <c r="E635" s="407" t="s">
        <v>883</v>
      </c>
      <c r="F635" s="410">
        <v>60</v>
      </c>
      <c r="G635" s="410">
        <v>3220</v>
      </c>
      <c r="H635" s="410">
        <v>1</v>
      </c>
      <c r="I635" s="410">
        <v>53.666666666666664</v>
      </c>
      <c r="J635" s="410">
        <v>48</v>
      </c>
      <c r="K635" s="410">
        <v>2592</v>
      </c>
      <c r="L635" s="410">
        <v>0.80496894409937891</v>
      </c>
      <c r="M635" s="410">
        <v>54</v>
      </c>
      <c r="N635" s="410">
        <v>44</v>
      </c>
      <c r="O635" s="410">
        <v>2552</v>
      </c>
      <c r="P635" s="479">
        <v>0.79254658385093169</v>
      </c>
      <c r="Q635" s="411">
        <v>58</v>
      </c>
    </row>
    <row r="636" spans="1:17" ht="14.4" customHeight="1" x14ac:dyDescent="0.3">
      <c r="A636" s="406" t="s">
        <v>991</v>
      </c>
      <c r="B636" s="407" t="s">
        <v>808</v>
      </c>
      <c r="C636" s="407" t="s">
        <v>809</v>
      </c>
      <c r="D636" s="407" t="s">
        <v>884</v>
      </c>
      <c r="E636" s="407" t="s">
        <v>885</v>
      </c>
      <c r="F636" s="410"/>
      <c r="G636" s="410"/>
      <c r="H636" s="410"/>
      <c r="I636" s="410"/>
      <c r="J636" s="410"/>
      <c r="K636" s="410"/>
      <c r="L636" s="410"/>
      <c r="M636" s="410"/>
      <c r="N636" s="410">
        <v>2</v>
      </c>
      <c r="O636" s="410">
        <v>4346</v>
      </c>
      <c r="P636" s="479"/>
      <c r="Q636" s="411">
        <v>2173</v>
      </c>
    </row>
    <row r="637" spans="1:17" ht="14.4" customHeight="1" x14ac:dyDescent="0.3">
      <c r="A637" s="406" t="s">
        <v>991</v>
      </c>
      <c r="B637" s="407" t="s">
        <v>808</v>
      </c>
      <c r="C637" s="407" t="s">
        <v>809</v>
      </c>
      <c r="D637" s="407" t="s">
        <v>886</v>
      </c>
      <c r="E637" s="407" t="s">
        <v>887</v>
      </c>
      <c r="F637" s="410">
        <v>74</v>
      </c>
      <c r="G637" s="410">
        <v>12336</v>
      </c>
      <c r="H637" s="410">
        <v>1</v>
      </c>
      <c r="I637" s="410">
        <v>166.70270270270271</v>
      </c>
      <c r="J637" s="410">
        <v>49</v>
      </c>
      <c r="K637" s="410">
        <v>8281</v>
      </c>
      <c r="L637" s="410">
        <v>0.67128728923476</v>
      </c>
      <c r="M637" s="410">
        <v>169</v>
      </c>
      <c r="N637" s="410">
        <v>46</v>
      </c>
      <c r="O637" s="410">
        <v>8050</v>
      </c>
      <c r="P637" s="479">
        <v>0.65256160830090792</v>
      </c>
      <c r="Q637" s="411">
        <v>175</v>
      </c>
    </row>
    <row r="638" spans="1:17" ht="14.4" customHeight="1" x14ac:dyDescent="0.3">
      <c r="A638" s="406" t="s">
        <v>991</v>
      </c>
      <c r="B638" s="407" t="s">
        <v>808</v>
      </c>
      <c r="C638" s="407" t="s">
        <v>809</v>
      </c>
      <c r="D638" s="407" t="s">
        <v>888</v>
      </c>
      <c r="E638" s="407" t="s">
        <v>889</v>
      </c>
      <c r="F638" s="410">
        <v>35</v>
      </c>
      <c r="G638" s="410">
        <v>2775</v>
      </c>
      <c r="H638" s="410">
        <v>1</v>
      </c>
      <c r="I638" s="410">
        <v>79.285714285714292</v>
      </c>
      <c r="J638" s="410">
        <v>24</v>
      </c>
      <c r="K638" s="410">
        <v>1944</v>
      </c>
      <c r="L638" s="410">
        <v>0.70054054054054049</v>
      </c>
      <c r="M638" s="410">
        <v>81</v>
      </c>
      <c r="N638" s="410">
        <v>29</v>
      </c>
      <c r="O638" s="410">
        <v>2465</v>
      </c>
      <c r="P638" s="479">
        <v>0.88828828828828832</v>
      </c>
      <c r="Q638" s="411">
        <v>85</v>
      </c>
    </row>
    <row r="639" spans="1:17" ht="14.4" customHeight="1" x14ac:dyDescent="0.3">
      <c r="A639" s="406" t="s">
        <v>991</v>
      </c>
      <c r="B639" s="407" t="s">
        <v>808</v>
      </c>
      <c r="C639" s="407" t="s">
        <v>809</v>
      </c>
      <c r="D639" s="407" t="s">
        <v>890</v>
      </c>
      <c r="E639" s="407" t="s">
        <v>891</v>
      </c>
      <c r="F639" s="410">
        <v>3</v>
      </c>
      <c r="G639" s="410">
        <v>486</v>
      </c>
      <c r="H639" s="410">
        <v>1</v>
      </c>
      <c r="I639" s="410">
        <v>162</v>
      </c>
      <c r="J639" s="410">
        <v>2</v>
      </c>
      <c r="K639" s="410">
        <v>326</v>
      </c>
      <c r="L639" s="410">
        <v>0.67078189300411528</v>
      </c>
      <c r="M639" s="410">
        <v>163</v>
      </c>
      <c r="N639" s="410">
        <v>1</v>
      </c>
      <c r="O639" s="410">
        <v>169</v>
      </c>
      <c r="P639" s="479">
        <v>0.34773662551440332</v>
      </c>
      <c r="Q639" s="411">
        <v>169</v>
      </c>
    </row>
    <row r="640" spans="1:17" ht="14.4" customHeight="1" x14ac:dyDescent="0.3">
      <c r="A640" s="406" t="s">
        <v>991</v>
      </c>
      <c r="B640" s="407" t="s">
        <v>808</v>
      </c>
      <c r="C640" s="407" t="s">
        <v>809</v>
      </c>
      <c r="D640" s="407" t="s">
        <v>892</v>
      </c>
      <c r="E640" s="407" t="s">
        <v>893</v>
      </c>
      <c r="F640" s="410"/>
      <c r="G640" s="410"/>
      <c r="H640" s="410"/>
      <c r="I640" s="410"/>
      <c r="J640" s="410"/>
      <c r="K640" s="410"/>
      <c r="L640" s="410"/>
      <c r="M640" s="410"/>
      <c r="N640" s="410">
        <v>3</v>
      </c>
      <c r="O640" s="410">
        <v>87</v>
      </c>
      <c r="P640" s="479"/>
      <c r="Q640" s="411">
        <v>29</v>
      </c>
    </row>
    <row r="641" spans="1:17" ht="14.4" customHeight="1" x14ac:dyDescent="0.3">
      <c r="A641" s="406" t="s">
        <v>991</v>
      </c>
      <c r="B641" s="407" t="s">
        <v>808</v>
      </c>
      <c r="C641" s="407" t="s">
        <v>809</v>
      </c>
      <c r="D641" s="407" t="s">
        <v>896</v>
      </c>
      <c r="E641" s="407" t="s">
        <v>897</v>
      </c>
      <c r="F641" s="410"/>
      <c r="G641" s="410"/>
      <c r="H641" s="410"/>
      <c r="I641" s="410"/>
      <c r="J641" s="410">
        <v>1</v>
      </c>
      <c r="K641" s="410">
        <v>170</v>
      </c>
      <c r="L641" s="410"/>
      <c r="M641" s="410">
        <v>170</v>
      </c>
      <c r="N641" s="410">
        <v>2</v>
      </c>
      <c r="O641" s="410">
        <v>352</v>
      </c>
      <c r="P641" s="479"/>
      <c r="Q641" s="411">
        <v>176</v>
      </c>
    </row>
    <row r="642" spans="1:17" ht="14.4" customHeight="1" x14ac:dyDescent="0.3">
      <c r="A642" s="406" t="s">
        <v>991</v>
      </c>
      <c r="B642" s="407" t="s">
        <v>808</v>
      </c>
      <c r="C642" s="407" t="s">
        <v>809</v>
      </c>
      <c r="D642" s="407" t="s">
        <v>900</v>
      </c>
      <c r="E642" s="407" t="s">
        <v>901</v>
      </c>
      <c r="F642" s="410">
        <v>5</v>
      </c>
      <c r="G642" s="410">
        <v>1221</v>
      </c>
      <c r="H642" s="410">
        <v>1</v>
      </c>
      <c r="I642" s="410">
        <v>244.2</v>
      </c>
      <c r="J642" s="410">
        <v>7</v>
      </c>
      <c r="K642" s="410">
        <v>1729</v>
      </c>
      <c r="L642" s="410">
        <v>1.4160524160524162</v>
      </c>
      <c r="M642" s="410">
        <v>247</v>
      </c>
      <c r="N642" s="410">
        <v>6</v>
      </c>
      <c r="O642" s="410">
        <v>1578</v>
      </c>
      <c r="P642" s="479">
        <v>1.2923832923832923</v>
      </c>
      <c r="Q642" s="411">
        <v>263</v>
      </c>
    </row>
    <row r="643" spans="1:17" ht="14.4" customHeight="1" x14ac:dyDescent="0.3">
      <c r="A643" s="406" t="s">
        <v>991</v>
      </c>
      <c r="B643" s="407" t="s">
        <v>808</v>
      </c>
      <c r="C643" s="407" t="s">
        <v>809</v>
      </c>
      <c r="D643" s="407" t="s">
        <v>902</v>
      </c>
      <c r="E643" s="407" t="s">
        <v>903</v>
      </c>
      <c r="F643" s="410">
        <v>5</v>
      </c>
      <c r="G643" s="410">
        <v>10017</v>
      </c>
      <c r="H643" s="410">
        <v>1</v>
      </c>
      <c r="I643" s="410">
        <v>2003.4</v>
      </c>
      <c r="J643" s="410">
        <v>20</v>
      </c>
      <c r="K643" s="410">
        <v>40240</v>
      </c>
      <c r="L643" s="410">
        <v>4.0171708096236394</v>
      </c>
      <c r="M643" s="410">
        <v>2012</v>
      </c>
      <c r="N643" s="410">
        <v>20</v>
      </c>
      <c r="O643" s="410">
        <v>42600</v>
      </c>
      <c r="P643" s="479">
        <v>4.25277029050614</v>
      </c>
      <c r="Q643" s="411">
        <v>2130</v>
      </c>
    </row>
    <row r="644" spans="1:17" ht="14.4" customHeight="1" x14ac:dyDescent="0.3">
      <c r="A644" s="406" t="s">
        <v>991</v>
      </c>
      <c r="B644" s="407" t="s">
        <v>808</v>
      </c>
      <c r="C644" s="407" t="s">
        <v>809</v>
      </c>
      <c r="D644" s="407" t="s">
        <v>906</v>
      </c>
      <c r="E644" s="407" t="s">
        <v>907</v>
      </c>
      <c r="F644" s="410">
        <v>2</v>
      </c>
      <c r="G644" s="410">
        <v>828</v>
      </c>
      <c r="H644" s="410">
        <v>1</v>
      </c>
      <c r="I644" s="410">
        <v>414</v>
      </c>
      <c r="J644" s="410">
        <v>1</v>
      </c>
      <c r="K644" s="410">
        <v>418</v>
      </c>
      <c r="L644" s="410">
        <v>0.50483091787439616</v>
      </c>
      <c r="M644" s="410">
        <v>418</v>
      </c>
      <c r="N644" s="410">
        <v>2</v>
      </c>
      <c r="O644" s="410">
        <v>846</v>
      </c>
      <c r="P644" s="479">
        <v>1.0217391304347827</v>
      </c>
      <c r="Q644" s="411">
        <v>423</v>
      </c>
    </row>
    <row r="645" spans="1:17" ht="14.4" customHeight="1" x14ac:dyDescent="0.3">
      <c r="A645" s="406" t="s">
        <v>991</v>
      </c>
      <c r="B645" s="407" t="s">
        <v>808</v>
      </c>
      <c r="C645" s="407" t="s">
        <v>809</v>
      </c>
      <c r="D645" s="407" t="s">
        <v>915</v>
      </c>
      <c r="E645" s="407" t="s">
        <v>916</v>
      </c>
      <c r="F645" s="410">
        <v>1</v>
      </c>
      <c r="G645" s="410">
        <v>266</v>
      </c>
      <c r="H645" s="410">
        <v>1</v>
      </c>
      <c r="I645" s="410">
        <v>266</v>
      </c>
      <c r="J645" s="410">
        <v>7</v>
      </c>
      <c r="K645" s="410">
        <v>1883</v>
      </c>
      <c r="L645" s="410">
        <v>7.0789473684210522</v>
      </c>
      <c r="M645" s="410">
        <v>269</v>
      </c>
      <c r="N645" s="410">
        <v>6</v>
      </c>
      <c r="O645" s="410">
        <v>1728</v>
      </c>
      <c r="P645" s="479">
        <v>6.496240601503759</v>
      </c>
      <c r="Q645" s="411">
        <v>288</v>
      </c>
    </row>
    <row r="646" spans="1:17" ht="14.4" customHeight="1" x14ac:dyDescent="0.3">
      <c r="A646" s="406" t="s">
        <v>991</v>
      </c>
      <c r="B646" s="407" t="s">
        <v>808</v>
      </c>
      <c r="C646" s="407" t="s">
        <v>809</v>
      </c>
      <c r="D646" s="407" t="s">
        <v>917</v>
      </c>
      <c r="E646" s="407" t="s">
        <v>918</v>
      </c>
      <c r="F646" s="410">
        <v>2</v>
      </c>
      <c r="G646" s="410">
        <v>2066</v>
      </c>
      <c r="H646" s="410">
        <v>1</v>
      </c>
      <c r="I646" s="410">
        <v>1033</v>
      </c>
      <c r="J646" s="410">
        <v>1</v>
      </c>
      <c r="K646" s="410">
        <v>1050</v>
      </c>
      <c r="L646" s="410">
        <v>0.50822846079380446</v>
      </c>
      <c r="M646" s="410">
        <v>1050</v>
      </c>
      <c r="N646" s="410">
        <v>1</v>
      </c>
      <c r="O646" s="410">
        <v>1096</v>
      </c>
      <c r="P646" s="479">
        <v>0.53049370764762827</v>
      </c>
      <c r="Q646" s="411">
        <v>1096</v>
      </c>
    </row>
    <row r="647" spans="1:17" ht="14.4" customHeight="1" x14ac:dyDescent="0.3">
      <c r="A647" s="406" t="s">
        <v>991</v>
      </c>
      <c r="B647" s="407" t="s">
        <v>808</v>
      </c>
      <c r="C647" s="407" t="s">
        <v>809</v>
      </c>
      <c r="D647" s="407" t="s">
        <v>929</v>
      </c>
      <c r="E647" s="407" t="s">
        <v>930</v>
      </c>
      <c r="F647" s="410"/>
      <c r="G647" s="410"/>
      <c r="H647" s="410"/>
      <c r="I647" s="410"/>
      <c r="J647" s="410"/>
      <c r="K647" s="410"/>
      <c r="L647" s="410"/>
      <c r="M647" s="410"/>
      <c r="N647" s="410">
        <v>1</v>
      </c>
      <c r="O647" s="410">
        <v>0</v>
      </c>
      <c r="P647" s="479"/>
      <c r="Q647" s="411">
        <v>0</v>
      </c>
    </row>
    <row r="648" spans="1:17" ht="14.4" customHeight="1" x14ac:dyDescent="0.3">
      <c r="A648" s="406" t="s">
        <v>992</v>
      </c>
      <c r="B648" s="407" t="s">
        <v>808</v>
      </c>
      <c r="C648" s="407" t="s">
        <v>809</v>
      </c>
      <c r="D648" s="407" t="s">
        <v>844</v>
      </c>
      <c r="E648" s="407" t="s">
        <v>845</v>
      </c>
      <c r="F648" s="410"/>
      <c r="G648" s="410"/>
      <c r="H648" s="410"/>
      <c r="I648" s="410"/>
      <c r="J648" s="410"/>
      <c r="K648" s="410"/>
      <c r="L648" s="410"/>
      <c r="M648" s="410"/>
      <c r="N648" s="410">
        <v>2</v>
      </c>
      <c r="O648" s="410">
        <v>98</v>
      </c>
      <c r="P648" s="479"/>
      <c r="Q648" s="411">
        <v>49</v>
      </c>
    </row>
    <row r="649" spans="1:17" ht="14.4" customHeight="1" x14ac:dyDescent="0.3">
      <c r="A649" s="406" t="s">
        <v>992</v>
      </c>
      <c r="B649" s="407" t="s">
        <v>808</v>
      </c>
      <c r="C649" s="407" t="s">
        <v>809</v>
      </c>
      <c r="D649" s="407" t="s">
        <v>888</v>
      </c>
      <c r="E649" s="407" t="s">
        <v>889</v>
      </c>
      <c r="F649" s="410"/>
      <c r="G649" s="410"/>
      <c r="H649" s="410"/>
      <c r="I649" s="410"/>
      <c r="J649" s="410"/>
      <c r="K649" s="410"/>
      <c r="L649" s="410"/>
      <c r="M649" s="410"/>
      <c r="N649" s="410">
        <v>8</v>
      </c>
      <c r="O649" s="410">
        <v>680</v>
      </c>
      <c r="P649" s="479"/>
      <c r="Q649" s="411">
        <v>85</v>
      </c>
    </row>
    <row r="650" spans="1:17" ht="14.4" customHeight="1" x14ac:dyDescent="0.3">
      <c r="A650" s="406" t="s">
        <v>992</v>
      </c>
      <c r="B650" s="407" t="s">
        <v>808</v>
      </c>
      <c r="C650" s="407" t="s">
        <v>809</v>
      </c>
      <c r="D650" s="407" t="s">
        <v>896</v>
      </c>
      <c r="E650" s="407" t="s">
        <v>897</v>
      </c>
      <c r="F650" s="410"/>
      <c r="G650" s="410"/>
      <c r="H650" s="410"/>
      <c r="I650" s="410"/>
      <c r="J650" s="410"/>
      <c r="K650" s="410"/>
      <c r="L650" s="410"/>
      <c r="M650" s="410"/>
      <c r="N650" s="410">
        <v>2</v>
      </c>
      <c r="O650" s="410">
        <v>352</v>
      </c>
      <c r="P650" s="479"/>
      <c r="Q650" s="411">
        <v>176</v>
      </c>
    </row>
    <row r="651" spans="1:17" ht="14.4" customHeight="1" x14ac:dyDescent="0.3">
      <c r="A651" s="406" t="s">
        <v>992</v>
      </c>
      <c r="B651" s="407" t="s">
        <v>808</v>
      </c>
      <c r="C651" s="407" t="s">
        <v>809</v>
      </c>
      <c r="D651" s="407" t="s">
        <v>900</v>
      </c>
      <c r="E651" s="407" t="s">
        <v>901</v>
      </c>
      <c r="F651" s="410"/>
      <c r="G651" s="410"/>
      <c r="H651" s="410"/>
      <c r="I651" s="410"/>
      <c r="J651" s="410"/>
      <c r="K651" s="410"/>
      <c r="L651" s="410"/>
      <c r="M651" s="410"/>
      <c r="N651" s="410">
        <v>2</v>
      </c>
      <c r="O651" s="410">
        <v>526</v>
      </c>
      <c r="P651" s="479"/>
      <c r="Q651" s="411">
        <v>263</v>
      </c>
    </row>
    <row r="652" spans="1:17" ht="14.4" customHeight="1" x14ac:dyDescent="0.3">
      <c r="A652" s="406" t="s">
        <v>993</v>
      </c>
      <c r="B652" s="407" t="s">
        <v>808</v>
      </c>
      <c r="C652" s="407" t="s">
        <v>809</v>
      </c>
      <c r="D652" s="407" t="s">
        <v>816</v>
      </c>
      <c r="E652" s="407" t="s">
        <v>817</v>
      </c>
      <c r="F652" s="410">
        <v>294</v>
      </c>
      <c r="G652" s="410">
        <v>15738</v>
      </c>
      <c r="H652" s="410">
        <v>1</v>
      </c>
      <c r="I652" s="410">
        <v>53.530612244897959</v>
      </c>
      <c r="J652" s="410">
        <v>302</v>
      </c>
      <c r="K652" s="410">
        <v>16308</v>
      </c>
      <c r="L652" s="410">
        <v>1.0362180709111704</v>
      </c>
      <c r="M652" s="410">
        <v>54</v>
      </c>
      <c r="N652" s="410">
        <v>358</v>
      </c>
      <c r="O652" s="410">
        <v>20764</v>
      </c>
      <c r="P652" s="479">
        <v>1.3193544287711272</v>
      </c>
      <c r="Q652" s="411">
        <v>58</v>
      </c>
    </row>
    <row r="653" spans="1:17" ht="14.4" customHeight="1" x14ac:dyDescent="0.3">
      <c r="A653" s="406" t="s">
        <v>993</v>
      </c>
      <c r="B653" s="407" t="s">
        <v>808</v>
      </c>
      <c r="C653" s="407" t="s">
        <v>809</v>
      </c>
      <c r="D653" s="407" t="s">
        <v>818</v>
      </c>
      <c r="E653" s="407" t="s">
        <v>819</v>
      </c>
      <c r="F653" s="410">
        <v>36</v>
      </c>
      <c r="G653" s="410">
        <v>4372</v>
      </c>
      <c r="H653" s="410">
        <v>1</v>
      </c>
      <c r="I653" s="410">
        <v>121.44444444444444</v>
      </c>
      <c r="J653" s="410">
        <v>36</v>
      </c>
      <c r="K653" s="410">
        <v>4428</v>
      </c>
      <c r="L653" s="410">
        <v>1.0128087831655992</v>
      </c>
      <c r="M653" s="410">
        <v>123</v>
      </c>
      <c r="N653" s="410">
        <v>72</v>
      </c>
      <c r="O653" s="410">
        <v>9432</v>
      </c>
      <c r="P653" s="479">
        <v>2.1573650503202195</v>
      </c>
      <c r="Q653" s="411">
        <v>131</v>
      </c>
    </row>
    <row r="654" spans="1:17" ht="14.4" customHeight="1" x14ac:dyDescent="0.3">
      <c r="A654" s="406" t="s">
        <v>993</v>
      </c>
      <c r="B654" s="407" t="s">
        <v>808</v>
      </c>
      <c r="C654" s="407" t="s">
        <v>809</v>
      </c>
      <c r="D654" s="407" t="s">
        <v>824</v>
      </c>
      <c r="E654" s="407" t="s">
        <v>825</v>
      </c>
      <c r="F654" s="410">
        <v>1</v>
      </c>
      <c r="G654" s="410">
        <v>383</v>
      </c>
      <c r="H654" s="410">
        <v>1</v>
      </c>
      <c r="I654" s="410">
        <v>383</v>
      </c>
      <c r="J654" s="410">
        <v>1</v>
      </c>
      <c r="K654" s="410">
        <v>384</v>
      </c>
      <c r="L654" s="410">
        <v>1.0026109660574412</v>
      </c>
      <c r="M654" s="410">
        <v>384</v>
      </c>
      <c r="N654" s="410">
        <v>23</v>
      </c>
      <c r="O654" s="410">
        <v>9361</v>
      </c>
      <c r="P654" s="479">
        <v>24.441253263707573</v>
      </c>
      <c r="Q654" s="411">
        <v>407</v>
      </c>
    </row>
    <row r="655" spans="1:17" ht="14.4" customHeight="1" x14ac:dyDescent="0.3">
      <c r="A655" s="406" t="s">
        <v>993</v>
      </c>
      <c r="B655" s="407" t="s">
        <v>808</v>
      </c>
      <c r="C655" s="407" t="s">
        <v>809</v>
      </c>
      <c r="D655" s="407" t="s">
        <v>826</v>
      </c>
      <c r="E655" s="407" t="s">
        <v>827</v>
      </c>
      <c r="F655" s="410">
        <v>32</v>
      </c>
      <c r="G655" s="410">
        <v>5415</v>
      </c>
      <c r="H655" s="410">
        <v>1</v>
      </c>
      <c r="I655" s="410">
        <v>169.21875</v>
      </c>
      <c r="J655" s="410">
        <v>47</v>
      </c>
      <c r="K655" s="410">
        <v>8084</v>
      </c>
      <c r="L655" s="410">
        <v>1.4928901200369344</v>
      </c>
      <c r="M655" s="410">
        <v>172</v>
      </c>
      <c r="N655" s="410">
        <v>10</v>
      </c>
      <c r="O655" s="410">
        <v>1790</v>
      </c>
      <c r="P655" s="479">
        <v>0.33056325023084027</v>
      </c>
      <c r="Q655" s="411">
        <v>179</v>
      </c>
    </row>
    <row r="656" spans="1:17" ht="14.4" customHeight="1" x14ac:dyDescent="0.3">
      <c r="A656" s="406" t="s">
        <v>993</v>
      </c>
      <c r="B656" s="407" t="s">
        <v>808</v>
      </c>
      <c r="C656" s="407" t="s">
        <v>809</v>
      </c>
      <c r="D656" s="407" t="s">
        <v>830</v>
      </c>
      <c r="E656" s="407" t="s">
        <v>831</v>
      </c>
      <c r="F656" s="410">
        <v>15</v>
      </c>
      <c r="G656" s="410">
        <v>4776</v>
      </c>
      <c r="H656" s="410">
        <v>1</v>
      </c>
      <c r="I656" s="410">
        <v>318.39999999999998</v>
      </c>
      <c r="J656" s="410">
        <v>33</v>
      </c>
      <c r="K656" s="410">
        <v>10626</v>
      </c>
      <c r="L656" s="410">
        <v>2.2248743718592965</v>
      </c>
      <c r="M656" s="410">
        <v>322</v>
      </c>
      <c r="N656" s="410">
        <v>17</v>
      </c>
      <c r="O656" s="410">
        <v>5695</v>
      </c>
      <c r="P656" s="479">
        <v>1.1924204355108878</v>
      </c>
      <c r="Q656" s="411">
        <v>335</v>
      </c>
    </row>
    <row r="657" spans="1:17" ht="14.4" customHeight="1" x14ac:dyDescent="0.3">
      <c r="A657" s="406" t="s">
        <v>993</v>
      </c>
      <c r="B657" s="407" t="s">
        <v>808</v>
      </c>
      <c r="C657" s="407" t="s">
        <v>809</v>
      </c>
      <c r="D657" s="407" t="s">
        <v>832</v>
      </c>
      <c r="E657" s="407" t="s">
        <v>833</v>
      </c>
      <c r="F657" s="410">
        <v>1</v>
      </c>
      <c r="G657" s="410">
        <v>435</v>
      </c>
      <c r="H657" s="410">
        <v>1</v>
      </c>
      <c r="I657" s="410">
        <v>435</v>
      </c>
      <c r="J657" s="410"/>
      <c r="K657" s="410"/>
      <c r="L657" s="410"/>
      <c r="M657" s="410"/>
      <c r="N657" s="410"/>
      <c r="O657" s="410"/>
      <c r="P657" s="479"/>
      <c r="Q657" s="411"/>
    </row>
    <row r="658" spans="1:17" ht="14.4" customHeight="1" x14ac:dyDescent="0.3">
      <c r="A658" s="406" t="s">
        <v>993</v>
      </c>
      <c r="B658" s="407" t="s">
        <v>808</v>
      </c>
      <c r="C658" s="407" t="s">
        <v>809</v>
      </c>
      <c r="D658" s="407" t="s">
        <v>834</v>
      </c>
      <c r="E658" s="407" t="s">
        <v>835</v>
      </c>
      <c r="F658" s="410">
        <v>54</v>
      </c>
      <c r="G658" s="410">
        <v>18290</v>
      </c>
      <c r="H658" s="410">
        <v>1</v>
      </c>
      <c r="I658" s="410">
        <v>338.7037037037037</v>
      </c>
      <c r="J658" s="410">
        <v>65</v>
      </c>
      <c r="K658" s="410">
        <v>22165</v>
      </c>
      <c r="L658" s="410">
        <v>1.2118644067796611</v>
      </c>
      <c r="M658" s="410">
        <v>341</v>
      </c>
      <c r="N658" s="410">
        <v>43</v>
      </c>
      <c r="O658" s="410">
        <v>15007</v>
      </c>
      <c r="P658" s="479">
        <v>0.82050300710770918</v>
      </c>
      <c r="Q658" s="411">
        <v>349</v>
      </c>
    </row>
    <row r="659" spans="1:17" ht="14.4" customHeight="1" x14ac:dyDescent="0.3">
      <c r="A659" s="406" t="s">
        <v>993</v>
      </c>
      <c r="B659" s="407" t="s">
        <v>808</v>
      </c>
      <c r="C659" s="407" t="s">
        <v>809</v>
      </c>
      <c r="D659" s="407" t="s">
        <v>840</v>
      </c>
      <c r="E659" s="407" t="s">
        <v>841</v>
      </c>
      <c r="F659" s="410"/>
      <c r="G659" s="410"/>
      <c r="H659" s="410"/>
      <c r="I659" s="410"/>
      <c r="J659" s="410"/>
      <c r="K659" s="410"/>
      <c r="L659" s="410"/>
      <c r="M659" s="410"/>
      <c r="N659" s="410">
        <v>1</v>
      </c>
      <c r="O659" s="410">
        <v>6226</v>
      </c>
      <c r="P659" s="479"/>
      <c r="Q659" s="411">
        <v>6226</v>
      </c>
    </row>
    <row r="660" spans="1:17" ht="14.4" customHeight="1" x14ac:dyDescent="0.3">
      <c r="A660" s="406" t="s">
        <v>993</v>
      </c>
      <c r="B660" s="407" t="s">
        <v>808</v>
      </c>
      <c r="C660" s="407" t="s">
        <v>809</v>
      </c>
      <c r="D660" s="407" t="s">
        <v>842</v>
      </c>
      <c r="E660" s="407" t="s">
        <v>843</v>
      </c>
      <c r="F660" s="410">
        <v>5</v>
      </c>
      <c r="G660" s="410">
        <v>545</v>
      </c>
      <c r="H660" s="410">
        <v>1</v>
      </c>
      <c r="I660" s="410">
        <v>109</v>
      </c>
      <c r="J660" s="410">
        <v>1</v>
      </c>
      <c r="K660" s="410">
        <v>109</v>
      </c>
      <c r="L660" s="410">
        <v>0.2</v>
      </c>
      <c r="M660" s="410">
        <v>109</v>
      </c>
      <c r="N660" s="410">
        <v>10</v>
      </c>
      <c r="O660" s="410">
        <v>1170</v>
      </c>
      <c r="P660" s="479">
        <v>2.1467889908256881</v>
      </c>
      <c r="Q660" s="411">
        <v>117</v>
      </c>
    </row>
    <row r="661" spans="1:17" ht="14.4" customHeight="1" x14ac:dyDescent="0.3">
      <c r="A661" s="406" t="s">
        <v>993</v>
      </c>
      <c r="B661" s="407" t="s">
        <v>808</v>
      </c>
      <c r="C661" s="407" t="s">
        <v>809</v>
      </c>
      <c r="D661" s="407" t="s">
        <v>844</v>
      </c>
      <c r="E661" s="407" t="s">
        <v>845</v>
      </c>
      <c r="F661" s="410"/>
      <c r="G661" s="410"/>
      <c r="H661" s="410"/>
      <c r="I661" s="410"/>
      <c r="J661" s="410"/>
      <c r="K661" s="410"/>
      <c r="L661" s="410"/>
      <c r="M661" s="410"/>
      <c r="N661" s="410">
        <v>2</v>
      </c>
      <c r="O661" s="410">
        <v>98</v>
      </c>
      <c r="P661" s="479"/>
      <c r="Q661" s="411">
        <v>49</v>
      </c>
    </row>
    <row r="662" spans="1:17" ht="14.4" customHeight="1" x14ac:dyDescent="0.3">
      <c r="A662" s="406" t="s">
        <v>993</v>
      </c>
      <c r="B662" s="407" t="s">
        <v>808</v>
      </c>
      <c r="C662" s="407" t="s">
        <v>809</v>
      </c>
      <c r="D662" s="407" t="s">
        <v>848</v>
      </c>
      <c r="E662" s="407" t="s">
        <v>849</v>
      </c>
      <c r="F662" s="410">
        <v>5</v>
      </c>
      <c r="G662" s="410">
        <v>185</v>
      </c>
      <c r="H662" s="410">
        <v>1</v>
      </c>
      <c r="I662" s="410">
        <v>37</v>
      </c>
      <c r="J662" s="410">
        <v>1</v>
      </c>
      <c r="K662" s="410">
        <v>37</v>
      </c>
      <c r="L662" s="410">
        <v>0.2</v>
      </c>
      <c r="M662" s="410">
        <v>37</v>
      </c>
      <c r="N662" s="410">
        <v>10</v>
      </c>
      <c r="O662" s="410">
        <v>380</v>
      </c>
      <c r="P662" s="479">
        <v>2.0540540540540539</v>
      </c>
      <c r="Q662" s="411">
        <v>38</v>
      </c>
    </row>
    <row r="663" spans="1:17" ht="14.4" customHeight="1" x14ac:dyDescent="0.3">
      <c r="A663" s="406" t="s">
        <v>993</v>
      </c>
      <c r="B663" s="407" t="s">
        <v>808</v>
      </c>
      <c r="C663" s="407" t="s">
        <v>809</v>
      </c>
      <c r="D663" s="407" t="s">
        <v>854</v>
      </c>
      <c r="E663" s="407" t="s">
        <v>855</v>
      </c>
      <c r="F663" s="410">
        <v>5</v>
      </c>
      <c r="G663" s="410">
        <v>3352</v>
      </c>
      <c r="H663" s="410">
        <v>1</v>
      </c>
      <c r="I663" s="410">
        <v>670.4</v>
      </c>
      <c r="J663" s="410"/>
      <c r="K663" s="410"/>
      <c r="L663" s="410"/>
      <c r="M663" s="410"/>
      <c r="N663" s="410">
        <v>1</v>
      </c>
      <c r="O663" s="410">
        <v>704</v>
      </c>
      <c r="P663" s="479">
        <v>0.21002386634844869</v>
      </c>
      <c r="Q663" s="411">
        <v>704</v>
      </c>
    </row>
    <row r="664" spans="1:17" ht="14.4" customHeight="1" x14ac:dyDescent="0.3">
      <c r="A664" s="406" t="s">
        <v>993</v>
      </c>
      <c r="B664" s="407" t="s">
        <v>808</v>
      </c>
      <c r="C664" s="407" t="s">
        <v>809</v>
      </c>
      <c r="D664" s="407" t="s">
        <v>858</v>
      </c>
      <c r="E664" s="407" t="s">
        <v>859</v>
      </c>
      <c r="F664" s="410">
        <v>130</v>
      </c>
      <c r="G664" s="410">
        <v>36743</v>
      </c>
      <c r="H664" s="410">
        <v>1</v>
      </c>
      <c r="I664" s="410">
        <v>282.63846153846151</v>
      </c>
      <c r="J664" s="410">
        <v>133</v>
      </c>
      <c r="K664" s="410">
        <v>37905</v>
      </c>
      <c r="L664" s="410">
        <v>1.0316250714421795</v>
      </c>
      <c r="M664" s="410">
        <v>285</v>
      </c>
      <c r="N664" s="410">
        <v>154</v>
      </c>
      <c r="O664" s="410">
        <v>46816</v>
      </c>
      <c r="P664" s="479">
        <v>1.2741474566584112</v>
      </c>
      <c r="Q664" s="411">
        <v>304</v>
      </c>
    </row>
    <row r="665" spans="1:17" ht="14.4" customHeight="1" x14ac:dyDescent="0.3">
      <c r="A665" s="406" t="s">
        <v>993</v>
      </c>
      <c r="B665" s="407" t="s">
        <v>808</v>
      </c>
      <c r="C665" s="407" t="s">
        <v>809</v>
      </c>
      <c r="D665" s="407" t="s">
        <v>862</v>
      </c>
      <c r="E665" s="407" t="s">
        <v>863</v>
      </c>
      <c r="F665" s="410">
        <v>34</v>
      </c>
      <c r="G665" s="410">
        <v>15572</v>
      </c>
      <c r="H665" s="410">
        <v>1</v>
      </c>
      <c r="I665" s="410">
        <v>458</v>
      </c>
      <c r="J665" s="410">
        <v>41</v>
      </c>
      <c r="K665" s="410">
        <v>18942</v>
      </c>
      <c r="L665" s="410">
        <v>1.2164140765476497</v>
      </c>
      <c r="M665" s="410">
        <v>462</v>
      </c>
      <c r="N665" s="410">
        <v>62</v>
      </c>
      <c r="O665" s="410">
        <v>30628</v>
      </c>
      <c r="P665" s="479">
        <v>1.9668636013357308</v>
      </c>
      <c r="Q665" s="411">
        <v>494</v>
      </c>
    </row>
    <row r="666" spans="1:17" ht="14.4" customHeight="1" x14ac:dyDescent="0.3">
      <c r="A666" s="406" t="s">
        <v>993</v>
      </c>
      <c r="B666" s="407" t="s">
        <v>808</v>
      </c>
      <c r="C666" s="407" t="s">
        <v>809</v>
      </c>
      <c r="D666" s="407" t="s">
        <v>866</v>
      </c>
      <c r="E666" s="407" t="s">
        <v>867</v>
      </c>
      <c r="F666" s="410">
        <v>164</v>
      </c>
      <c r="G666" s="410">
        <v>57624</v>
      </c>
      <c r="H666" s="410">
        <v>1</v>
      </c>
      <c r="I666" s="410">
        <v>351.36585365853659</v>
      </c>
      <c r="J666" s="410">
        <v>164</v>
      </c>
      <c r="K666" s="410">
        <v>58384</v>
      </c>
      <c r="L666" s="410">
        <v>1.0131889490490074</v>
      </c>
      <c r="M666" s="410">
        <v>356</v>
      </c>
      <c r="N666" s="410">
        <v>196</v>
      </c>
      <c r="O666" s="410">
        <v>72520</v>
      </c>
      <c r="P666" s="479">
        <v>1.2585034013605443</v>
      </c>
      <c r="Q666" s="411">
        <v>370</v>
      </c>
    </row>
    <row r="667" spans="1:17" ht="14.4" customHeight="1" x14ac:dyDescent="0.3">
      <c r="A667" s="406" t="s">
        <v>993</v>
      </c>
      <c r="B667" s="407" t="s">
        <v>808</v>
      </c>
      <c r="C667" s="407" t="s">
        <v>809</v>
      </c>
      <c r="D667" s="407" t="s">
        <v>872</v>
      </c>
      <c r="E667" s="407" t="s">
        <v>873</v>
      </c>
      <c r="F667" s="410">
        <v>5</v>
      </c>
      <c r="G667" s="410">
        <v>519</v>
      </c>
      <c r="H667" s="410">
        <v>1</v>
      </c>
      <c r="I667" s="410">
        <v>103.8</v>
      </c>
      <c r="J667" s="410">
        <v>10</v>
      </c>
      <c r="K667" s="410">
        <v>1050</v>
      </c>
      <c r="L667" s="410">
        <v>2.0231213872832372</v>
      </c>
      <c r="M667" s="410">
        <v>105</v>
      </c>
      <c r="N667" s="410"/>
      <c r="O667" s="410"/>
      <c r="P667" s="479"/>
      <c r="Q667" s="411"/>
    </row>
    <row r="668" spans="1:17" ht="14.4" customHeight="1" x14ac:dyDescent="0.3">
      <c r="A668" s="406" t="s">
        <v>993</v>
      </c>
      <c r="B668" s="407" t="s">
        <v>808</v>
      </c>
      <c r="C668" s="407" t="s">
        <v>809</v>
      </c>
      <c r="D668" s="407" t="s">
        <v>874</v>
      </c>
      <c r="E668" s="407" t="s">
        <v>875</v>
      </c>
      <c r="F668" s="410">
        <v>8</v>
      </c>
      <c r="G668" s="410">
        <v>926</v>
      </c>
      <c r="H668" s="410">
        <v>1</v>
      </c>
      <c r="I668" s="410">
        <v>115.75</v>
      </c>
      <c r="J668" s="410">
        <v>1</v>
      </c>
      <c r="K668" s="410">
        <v>117</v>
      </c>
      <c r="L668" s="410">
        <v>0.1263498920086393</v>
      </c>
      <c r="M668" s="410">
        <v>117</v>
      </c>
      <c r="N668" s="410">
        <v>4</v>
      </c>
      <c r="O668" s="410">
        <v>500</v>
      </c>
      <c r="P668" s="479">
        <v>0.5399568034557235</v>
      </c>
      <c r="Q668" s="411">
        <v>125</v>
      </c>
    </row>
    <row r="669" spans="1:17" ht="14.4" customHeight="1" x14ac:dyDescent="0.3">
      <c r="A669" s="406" t="s">
        <v>993</v>
      </c>
      <c r="B669" s="407" t="s">
        <v>808</v>
      </c>
      <c r="C669" s="407" t="s">
        <v>809</v>
      </c>
      <c r="D669" s="407" t="s">
        <v>876</v>
      </c>
      <c r="E669" s="407" t="s">
        <v>877</v>
      </c>
      <c r="F669" s="410">
        <v>7</v>
      </c>
      <c r="G669" s="410">
        <v>3223</v>
      </c>
      <c r="H669" s="410">
        <v>1</v>
      </c>
      <c r="I669" s="410">
        <v>460.42857142857144</v>
      </c>
      <c r="J669" s="410">
        <v>2</v>
      </c>
      <c r="K669" s="410">
        <v>926</v>
      </c>
      <c r="L669" s="410">
        <v>0.28730995966490847</v>
      </c>
      <c r="M669" s="410">
        <v>463</v>
      </c>
      <c r="N669" s="410">
        <v>24</v>
      </c>
      <c r="O669" s="410">
        <v>11880</v>
      </c>
      <c r="P669" s="479">
        <v>3.6860068259385668</v>
      </c>
      <c r="Q669" s="411">
        <v>495</v>
      </c>
    </row>
    <row r="670" spans="1:17" ht="14.4" customHeight="1" x14ac:dyDescent="0.3">
      <c r="A670" s="406" t="s">
        <v>993</v>
      </c>
      <c r="B670" s="407" t="s">
        <v>808</v>
      </c>
      <c r="C670" s="407" t="s">
        <v>809</v>
      </c>
      <c r="D670" s="407" t="s">
        <v>878</v>
      </c>
      <c r="E670" s="407" t="s">
        <v>879</v>
      </c>
      <c r="F670" s="410">
        <v>2</v>
      </c>
      <c r="G670" s="410">
        <v>2506</v>
      </c>
      <c r="H670" s="410">
        <v>1</v>
      </c>
      <c r="I670" s="410">
        <v>1253</v>
      </c>
      <c r="J670" s="410">
        <v>1</v>
      </c>
      <c r="K670" s="410">
        <v>1268</v>
      </c>
      <c r="L670" s="410">
        <v>0.50598563447725464</v>
      </c>
      <c r="M670" s="410">
        <v>1268</v>
      </c>
      <c r="N670" s="410"/>
      <c r="O670" s="410"/>
      <c r="P670" s="479"/>
      <c r="Q670" s="411"/>
    </row>
    <row r="671" spans="1:17" ht="14.4" customHeight="1" x14ac:dyDescent="0.3">
      <c r="A671" s="406" t="s">
        <v>993</v>
      </c>
      <c r="B671" s="407" t="s">
        <v>808</v>
      </c>
      <c r="C671" s="407" t="s">
        <v>809</v>
      </c>
      <c r="D671" s="407" t="s">
        <v>880</v>
      </c>
      <c r="E671" s="407" t="s">
        <v>881</v>
      </c>
      <c r="F671" s="410">
        <v>9</v>
      </c>
      <c r="G671" s="410">
        <v>3891</v>
      </c>
      <c r="H671" s="410">
        <v>1</v>
      </c>
      <c r="I671" s="410">
        <v>432.33333333333331</v>
      </c>
      <c r="J671" s="410">
        <v>24</v>
      </c>
      <c r="K671" s="410">
        <v>10488</v>
      </c>
      <c r="L671" s="410">
        <v>2.695451040863531</v>
      </c>
      <c r="M671" s="410">
        <v>437</v>
      </c>
      <c r="N671" s="410">
        <v>3</v>
      </c>
      <c r="O671" s="410">
        <v>1368</v>
      </c>
      <c r="P671" s="479">
        <v>0.35158057054741709</v>
      </c>
      <c r="Q671" s="411">
        <v>456</v>
      </c>
    </row>
    <row r="672" spans="1:17" ht="14.4" customHeight="1" x14ac:dyDescent="0.3">
      <c r="A672" s="406" t="s">
        <v>993</v>
      </c>
      <c r="B672" s="407" t="s">
        <v>808</v>
      </c>
      <c r="C672" s="407" t="s">
        <v>809</v>
      </c>
      <c r="D672" s="407" t="s">
        <v>882</v>
      </c>
      <c r="E672" s="407" t="s">
        <v>883</v>
      </c>
      <c r="F672" s="410">
        <v>78</v>
      </c>
      <c r="G672" s="410">
        <v>4180</v>
      </c>
      <c r="H672" s="410">
        <v>1</v>
      </c>
      <c r="I672" s="410">
        <v>53.589743589743591</v>
      </c>
      <c r="J672" s="410">
        <v>72</v>
      </c>
      <c r="K672" s="410">
        <v>3888</v>
      </c>
      <c r="L672" s="410">
        <v>0.93014354066985649</v>
      </c>
      <c r="M672" s="410">
        <v>54</v>
      </c>
      <c r="N672" s="410">
        <v>74</v>
      </c>
      <c r="O672" s="410">
        <v>4292</v>
      </c>
      <c r="P672" s="479">
        <v>1.0267942583732057</v>
      </c>
      <c r="Q672" s="411">
        <v>58</v>
      </c>
    </row>
    <row r="673" spans="1:17" ht="14.4" customHeight="1" x14ac:dyDescent="0.3">
      <c r="A673" s="406" t="s">
        <v>993</v>
      </c>
      <c r="B673" s="407" t="s">
        <v>808</v>
      </c>
      <c r="C673" s="407" t="s">
        <v>809</v>
      </c>
      <c r="D673" s="407" t="s">
        <v>886</v>
      </c>
      <c r="E673" s="407" t="s">
        <v>887</v>
      </c>
      <c r="F673" s="410">
        <v>265</v>
      </c>
      <c r="G673" s="410">
        <v>44238</v>
      </c>
      <c r="H673" s="410">
        <v>1</v>
      </c>
      <c r="I673" s="410">
        <v>166.93584905660379</v>
      </c>
      <c r="J673" s="410">
        <v>293</v>
      </c>
      <c r="K673" s="410">
        <v>49517</v>
      </c>
      <c r="L673" s="410">
        <v>1.119331796193318</v>
      </c>
      <c r="M673" s="410">
        <v>169</v>
      </c>
      <c r="N673" s="410">
        <v>344</v>
      </c>
      <c r="O673" s="410">
        <v>60200</v>
      </c>
      <c r="P673" s="479">
        <v>1.3608210136082102</v>
      </c>
      <c r="Q673" s="411">
        <v>175</v>
      </c>
    </row>
    <row r="674" spans="1:17" ht="14.4" customHeight="1" x14ac:dyDescent="0.3">
      <c r="A674" s="406" t="s">
        <v>993</v>
      </c>
      <c r="B674" s="407" t="s">
        <v>808</v>
      </c>
      <c r="C674" s="407" t="s">
        <v>809</v>
      </c>
      <c r="D674" s="407" t="s">
        <v>888</v>
      </c>
      <c r="E674" s="407" t="s">
        <v>889</v>
      </c>
      <c r="F674" s="410">
        <v>1</v>
      </c>
      <c r="G674" s="410">
        <v>79</v>
      </c>
      <c r="H674" s="410">
        <v>1</v>
      </c>
      <c r="I674" s="410">
        <v>79</v>
      </c>
      <c r="J674" s="410">
        <v>4</v>
      </c>
      <c r="K674" s="410">
        <v>324</v>
      </c>
      <c r="L674" s="410">
        <v>4.1012658227848098</v>
      </c>
      <c r="M674" s="410">
        <v>81</v>
      </c>
      <c r="N674" s="410">
        <v>12</v>
      </c>
      <c r="O674" s="410">
        <v>1020</v>
      </c>
      <c r="P674" s="479">
        <v>12.911392405063291</v>
      </c>
      <c r="Q674" s="411">
        <v>85</v>
      </c>
    </row>
    <row r="675" spans="1:17" ht="14.4" customHeight="1" x14ac:dyDescent="0.3">
      <c r="A675" s="406" t="s">
        <v>993</v>
      </c>
      <c r="B675" s="407" t="s">
        <v>808</v>
      </c>
      <c r="C675" s="407" t="s">
        <v>809</v>
      </c>
      <c r="D675" s="407" t="s">
        <v>973</v>
      </c>
      <c r="E675" s="407" t="s">
        <v>974</v>
      </c>
      <c r="F675" s="410"/>
      <c r="G675" s="410"/>
      <c r="H675" s="410"/>
      <c r="I675" s="410"/>
      <c r="J675" s="410"/>
      <c r="K675" s="410"/>
      <c r="L675" s="410"/>
      <c r="M675" s="410"/>
      <c r="N675" s="410">
        <v>7</v>
      </c>
      <c r="O675" s="410">
        <v>1246</v>
      </c>
      <c r="P675" s="479"/>
      <c r="Q675" s="411">
        <v>178</v>
      </c>
    </row>
    <row r="676" spans="1:17" ht="14.4" customHeight="1" x14ac:dyDescent="0.3">
      <c r="A676" s="406" t="s">
        <v>993</v>
      </c>
      <c r="B676" s="407" t="s">
        <v>808</v>
      </c>
      <c r="C676" s="407" t="s">
        <v>809</v>
      </c>
      <c r="D676" s="407" t="s">
        <v>890</v>
      </c>
      <c r="E676" s="407" t="s">
        <v>891</v>
      </c>
      <c r="F676" s="410">
        <v>31</v>
      </c>
      <c r="G676" s="410">
        <v>4966</v>
      </c>
      <c r="H676" s="410">
        <v>1</v>
      </c>
      <c r="I676" s="410">
        <v>160.19354838709677</v>
      </c>
      <c r="J676" s="410">
        <v>16</v>
      </c>
      <c r="K676" s="410">
        <v>2608</v>
      </c>
      <c r="L676" s="410">
        <v>0.52517116391461938</v>
      </c>
      <c r="M676" s="410">
        <v>163</v>
      </c>
      <c r="N676" s="410">
        <v>11</v>
      </c>
      <c r="O676" s="410">
        <v>1859</v>
      </c>
      <c r="P676" s="479">
        <v>0.37434554973821987</v>
      </c>
      <c r="Q676" s="411">
        <v>169</v>
      </c>
    </row>
    <row r="677" spans="1:17" ht="14.4" customHeight="1" x14ac:dyDescent="0.3">
      <c r="A677" s="406" t="s">
        <v>993</v>
      </c>
      <c r="B677" s="407" t="s">
        <v>808</v>
      </c>
      <c r="C677" s="407" t="s">
        <v>809</v>
      </c>
      <c r="D677" s="407" t="s">
        <v>894</v>
      </c>
      <c r="E677" s="407" t="s">
        <v>895</v>
      </c>
      <c r="F677" s="410">
        <v>8</v>
      </c>
      <c r="G677" s="410">
        <v>8032</v>
      </c>
      <c r="H677" s="410">
        <v>1</v>
      </c>
      <c r="I677" s="410">
        <v>1004</v>
      </c>
      <c r="J677" s="410">
        <v>4</v>
      </c>
      <c r="K677" s="410">
        <v>4032</v>
      </c>
      <c r="L677" s="410">
        <v>0.50199203187250996</v>
      </c>
      <c r="M677" s="410">
        <v>1008</v>
      </c>
      <c r="N677" s="410"/>
      <c r="O677" s="410"/>
      <c r="P677" s="479"/>
      <c r="Q677" s="411"/>
    </row>
    <row r="678" spans="1:17" ht="14.4" customHeight="1" x14ac:dyDescent="0.3">
      <c r="A678" s="406" t="s">
        <v>993</v>
      </c>
      <c r="B678" s="407" t="s">
        <v>808</v>
      </c>
      <c r="C678" s="407" t="s">
        <v>809</v>
      </c>
      <c r="D678" s="407" t="s">
        <v>896</v>
      </c>
      <c r="E678" s="407" t="s">
        <v>897</v>
      </c>
      <c r="F678" s="410">
        <v>1</v>
      </c>
      <c r="G678" s="410">
        <v>169</v>
      </c>
      <c r="H678" s="410">
        <v>1</v>
      </c>
      <c r="I678" s="410">
        <v>169</v>
      </c>
      <c r="J678" s="410">
        <v>1</v>
      </c>
      <c r="K678" s="410">
        <v>170</v>
      </c>
      <c r="L678" s="410">
        <v>1.0059171597633136</v>
      </c>
      <c r="M678" s="410">
        <v>170</v>
      </c>
      <c r="N678" s="410">
        <v>5</v>
      </c>
      <c r="O678" s="410">
        <v>880</v>
      </c>
      <c r="P678" s="479">
        <v>5.2071005917159763</v>
      </c>
      <c r="Q678" s="411">
        <v>176</v>
      </c>
    </row>
    <row r="679" spans="1:17" ht="14.4" customHeight="1" x14ac:dyDescent="0.3">
      <c r="A679" s="406" t="s">
        <v>993</v>
      </c>
      <c r="B679" s="407" t="s">
        <v>808</v>
      </c>
      <c r="C679" s="407" t="s">
        <v>809</v>
      </c>
      <c r="D679" s="407" t="s">
        <v>898</v>
      </c>
      <c r="E679" s="407" t="s">
        <v>899</v>
      </c>
      <c r="F679" s="410">
        <v>8</v>
      </c>
      <c r="G679" s="410">
        <v>17948</v>
      </c>
      <c r="H679" s="410">
        <v>1</v>
      </c>
      <c r="I679" s="410">
        <v>2243.5</v>
      </c>
      <c r="J679" s="410">
        <v>4</v>
      </c>
      <c r="K679" s="410">
        <v>9056</v>
      </c>
      <c r="L679" s="410">
        <v>0.50456875417873859</v>
      </c>
      <c r="M679" s="410">
        <v>2264</v>
      </c>
      <c r="N679" s="410"/>
      <c r="O679" s="410"/>
      <c r="P679" s="479"/>
      <c r="Q679" s="411"/>
    </row>
    <row r="680" spans="1:17" ht="14.4" customHeight="1" x14ac:dyDescent="0.3">
      <c r="A680" s="406" t="s">
        <v>993</v>
      </c>
      <c r="B680" s="407" t="s">
        <v>808</v>
      </c>
      <c r="C680" s="407" t="s">
        <v>809</v>
      </c>
      <c r="D680" s="407" t="s">
        <v>900</v>
      </c>
      <c r="E680" s="407" t="s">
        <v>901</v>
      </c>
      <c r="F680" s="410"/>
      <c r="G680" s="410"/>
      <c r="H680" s="410"/>
      <c r="I680" s="410"/>
      <c r="J680" s="410"/>
      <c r="K680" s="410"/>
      <c r="L680" s="410"/>
      <c r="M680" s="410"/>
      <c r="N680" s="410">
        <v>2</v>
      </c>
      <c r="O680" s="410">
        <v>526</v>
      </c>
      <c r="P680" s="479"/>
      <c r="Q680" s="411">
        <v>263</v>
      </c>
    </row>
    <row r="681" spans="1:17" ht="14.4" customHeight="1" x14ac:dyDescent="0.3">
      <c r="A681" s="406" t="s">
        <v>993</v>
      </c>
      <c r="B681" s="407" t="s">
        <v>808</v>
      </c>
      <c r="C681" s="407" t="s">
        <v>809</v>
      </c>
      <c r="D681" s="407" t="s">
        <v>902</v>
      </c>
      <c r="E681" s="407" t="s">
        <v>903</v>
      </c>
      <c r="F681" s="410"/>
      <c r="G681" s="410"/>
      <c r="H681" s="410"/>
      <c r="I681" s="410"/>
      <c r="J681" s="410">
        <v>2</v>
      </c>
      <c r="K681" s="410">
        <v>4024</v>
      </c>
      <c r="L681" s="410"/>
      <c r="M681" s="410">
        <v>2012</v>
      </c>
      <c r="N681" s="410">
        <v>2</v>
      </c>
      <c r="O681" s="410">
        <v>4260</v>
      </c>
      <c r="P681" s="479"/>
      <c r="Q681" s="411">
        <v>2130</v>
      </c>
    </row>
    <row r="682" spans="1:17" ht="14.4" customHeight="1" x14ac:dyDescent="0.3">
      <c r="A682" s="406" t="s">
        <v>993</v>
      </c>
      <c r="B682" s="407" t="s">
        <v>808</v>
      </c>
      <c r="C682" s="407" t="s">
        <v>809</v>
      </c>
      <c r="D682" s="407" t="s">
        <v>904</v>
      </c>
      <c r="E682" s="407" t="s">
        <v>905</v>
      </c>
      <c r="F682" s="410">
        <v>8</v>
      </c>
      <c r="G682" s="410">
        <v>1800</v>
      </c>
      <c r="H682" s="410">
        <v>1</v>
      </c>
      <c r="I682" s="410">
        <v>225</v>
      </c>
      <c r="J682" s="410">
        <v>1</v>
      </c>
      <c r="K682" s="410">
        <v>226</v>
      </c>
      <c r="L682" s="410">
        <v>0.12555555555555556</v>
      </c>
      <c r="M682" s="410">
        <v>226</v>
      </c>
      <c r="N682" s="410">
        <v>33</v>
      </c>
      <c r="O682" s="410">
        <v>7986</v>
      </c>
      <c r="P682" s="479">
        <v>4.4366666666666665</v>
      </c>
      <c r="Q682" s="411">
        <v>242</v>
      </c>
    </row>
    <row r="683" spans="1:17" ht="14.4" customHeight="1" x14ac:dyDescent="0.3">
      <c r="A683" s="406" t="s">
        <v>993</v>
      </c>
      <c r="B683" s="407" t="s">
        <v>808</v>
      </c>
      <c r="C683" s="407" t="s">
        <v>809</v>
      </c>
      <c r="D683" s="407" t="s">
        <v>911</v>
      </c>
      <c r="E683" s="407" t="s">
        <v>912</v>
      </c>
      <c r="F683" s="410"/>
      <c r="G683" s="410"/>
      <c r="H683" s="410"/>
      <c r="I683" s="410"/>
      <c r="J683" s="410"/>
      <c r="K683" s="410"/>
      <c r="L683" s="410"/>
      <c r="M683" s="410"/>
      <c r="N683" s="410">
        <v>2</v>
      </c>
      <c r="O683" s="410">
        <v>10432</v>
      </c>
      <c r="P683" s="479"/>
      <c r="Q683" s="411">
        <v>5216</v>
      </c>
    </row>
    <row r="684" spans="1:17" ht="14.4" customHeight="1" x14ac:dyDescent="0.3">
      <c r="A684" s="406" t="s">
        <v>993</v>
      </c>
      <c r="B684" s="407" t="s">
        <v>808</v>
      </c>
      <c r="C684" s="407" t="s">
        <v>809</v>
      </c>
      <c r="D684" s="407" t="s">
        <v>913</v>
      </c>
      <c r="E684" s="407" t="s">
        <v>914</v>
      </c>
      <c r="F684" s="410"/>
      <c r="G684" s="410"/>
      <c r="H684" s="410"/>
      <c r="I684" s="410"/>
      <c r="J684" s="410">
        <v>2</v>
      </c>
      <c r="K684" s="410">
        <v>2090</v>
      </c>
      <c r="L684" s="410"/>
      <c r="M684" s="410">
        <v>1045</v>
      </c>
      <c r="N684" s="410"/>
      <c r="O684" s="410"/>
      <c r="P684" s="479"/>
      <c r="Q684" s="411"/>
    </row>
    <row r="685" spans="1:17" ht="14.4" customHeight="1" x14ac:dyDescent="0.3">
      <c r="A685" s="406" t="s">
        <v>993</v>
      </c>
      <c r="B685" s="407" t="s">
        <v>808</v>
      </c>
      <c r="C685" s="407" t="s">
        <v>809</v>
      </c>
      <c r="D685" s="407" t="s">
        <v>925</v>
      </c>
      <c r="E685" s="407" t="s">
        <v>926</v>
      </c>
      <c r="F685" s="410"/>
      <c r="G685" s="410"/>
      <c r="H685" s="410"/>
      <c r="I685" s="410"/>
      <c r="J685" s="410"/>
      <c r="K685" s="410"/>
      <c r="L685" s="410"/>
      <c r="M685" s="410"/>
      <c r="N685" s="410">
        <v>1</v>
      </c>
      <c r="O685" s="410">
        <v>515</v>
      </c>
      <c r="P685" s="479"/>
      <c r="Q685" s="411">
        <v>515</v>
      </c>
    </row>
    <row r="686" spans="1:17" ht="14.4" customHeight="1" x14ac:dyDescent="0.3">
      <c r="A686" s="406" t="s">
        <v>994</v>
      </c>
      <c r="B686" s="407" t="s">
        <v>808</v>
      </c>
      <c r="C686" s="407" t="s">
        <v>809</v>
      </c>
      <c r="D686" s="407" t="s">
        <v>816</v>
      </c>
      <c r="E686" s="407" t="s">
        <v>817</v>
      </c>
      <c r="F686" s="410"/>
      <c r="G686" s="410"/>
      <c r="H686" s="410"/>
      <c r="I686" s="410"/>
      <c r="J686" s="410">
        <v>2</v>
      </c>
      <c r="K686" s="410">
        <v>108</v>
      </c>
      <c r="L686" s="410"/>
      <c r="M686" s="410">
        <v>54</v>
      </c>
      <c r="N686" s="410"/>
      <c r="O686" s="410"/>
      <c r="P686" s="479"/>
      <c r="Q686" s="411"/>
    </row>
    <row r="687" spans="1:17" ht="14.4" customHeight="1" x14ac:dyDescent="0.3">
      <c r="A687" s="406" t="s">
        <v>994</v>
      </c>
      <c r="B687" s="407" t="s">
        <v>808</v>
      </c>
      <c r="C687" s="407" t="s">
        <v>809</v>
      </c>
      <c r="D687" s="407" t="s">
        <v>820</v>
      </c>
      <c r="E687" s="407" t="s">
        <v>821</v>
      </c>
      <c r="F687" s="410"/>
      <c r="G687" s="410"/>
      <c r="H687" s="410"/>
      <c r="I687" s="410"/>
      <c r="J687" s="410">
        <v>1</v>
      </c>
      <c r="K687" s="410">
        <v>177</v>
      </c>
      <c r="L687" s="410"/>
      <c r="M687" s="410">
        <v>177</v>
      </c>
      <c r="N687" s="410"/>
      <c r="O687" s="410"/>
      <c r="P687" s="479"/>
      <c r="Q687" s="411"/>
    </row>
    <row r="688" spans="1:17" ht="14.4" customHeight="1" x14ac:dyDescent="0.3">
      <c r="A688" s="406" t="s">
        <v>994</v>
      </c>
      <c r="B688" s="407" t="s">
        <v>808</v>
      </c>
      <c r="C688" s="407" t="s">
        <v>809</v>
      </c>
      <c r="D688" s="407" t="s">
        <v>826</v>
      </c>
      <c r="E688" s="407" t="s">
        <v>827</v>
      </c>
      <c r="F688" s="410"/>
      <c r="G688" s="410"/>
      <c r="H688" s="410"/>
      <c r="I688" s="410"/>
      <c r="J688" s="410">
        <v>1</v>
      </c>
      <c r="K688" s="410">
        <v>172</v>
      </c>
      <c r="L688" s="410"/>
      <c r="M688" s="410">
        <v>172</v>
      </c>
      <c r="N688" s="410"/>
      <c r="O688" s="410"/>
      <c r="P688" s="479"/>
      <c r="Q688" s="411"/>
    </row>
    <row r="689" spans="1:17" ht="14.4" customHeight="1" x14ac:dyDescent="0.3">
      <c r="A689" s="406" t="s">
        <v>994</v>
      </c>
      <c r="B689" s="407" t="s">
        <v>808</v>
      </c>
      <c r="C689" s="407" t="s">
        <v>809</v>
      </c>
      <c r="D689" s="407" t="s">
        <v>830</v>
      </c>
      <c r="E689" s="407" t="s">
        <v>831</v>
      </c>
      <c r="F689" s="410"/>
      <c r="G689" s="410"/>
      <c r="H689" s="410"/>
      <c r="I689" s="410"/>
      <c r="J689" s="410">
        <v>2</v>
      </c>
      <c r="K689" s="410">
        <v>644</v>
      </c>
      <c r="L689" s="410"/>
      <c r="M689" s="410">
        <v>322</v>
      </c>
      <c r="N689" s="410"/>
      <c r="O689" s="410"/>
      <c r="P689" s="479"/>
      <c r="Q689" s="411"/>
    </row>
    <row r="690" spans="1:17" ht="14.4" customHeight="1" x14ac:dyDescent="0.3">
      <c r="A690" s="406" t="s">
        <v>994</v>
      </c>
      <c r="B690" s="407" t="s">
        <v>808</v>
      </c>
      <c r="C690" s="407" t="s">
        <v>809</v>
      </c>
      <c r="D690" s="407" t="s">
        <v>832</v>
      </c>
      <c r="E690" s="407" t="s">
        <v>833</v>
      </c>
      <c r="F690" s="410"/>
      <c r="G690" s="410"/>
      <c r="H690" s="410"/>
      <c r="I690" s="410"/>
      <c r="J690" s="410">
        <v>1</v>
      </c>
      <c r="K690" s="410">
        <v>439</v>
      </c>
      <c r="L690" s="410"/>
      <c r="M690" s="410">
        <v>439</v>
      </c>
      <c r="N690" s="410"/>
      <c r="O690" s="410"/>
      <c r="P690" s="479"/>
      <c r="Q690" s="411"/>
    </row>
    <row r="691" spans="1:17" ht="14.4" customHeight="1" x14ac:dyDescent="0.3">
      <c r="A691" s="406" t="s">
        <v>994</v>
      </c>
      <c r="B691" s="407" t="s">
        <v>808</v>
      </c>
      <c r="C691" s="407" t="s">
        <v>809</v>
      </c>
      <c r="D691" s="407" t="s">
        <v>834</v>
      </c>
      <c r="E691" s="407" t="s">
        <v>835</v>
      </c>
      <c r="F691" s="410"/>
      <c r="G691" s="410"/>
      <c r="H691" s="410"/>
      <c r="I691" s="410"/>
      <c r="J691" s="410">
        <v>3</v>
      </c>
      <c r="K691" s="410">
        <v>1023</v>
      </c>
      <c r="L691" s="410"/>
      <c r="M691" s="410">
        <v>341</v>
      </c>
      <c r="N691" s="410"/>
      <c r="O691" s="410"/>
      <c r="P691" s="479"/>
      <c r="Q691" s="411"/>
    </row>
    <row r="692" spans="1:17" ht="14.4" customHeight="1" x14ac:dyDescent="0.3">
      <c r="A692" s="406" t="s">
        <v>994</v>
      </c>
      <c r="B692" s="407" t="s">
        <v>808</v>
      </c>
      <c r="C692" s="407" t="s">
        <v>809</v>
      </c>
      <c r="D692" s="407" t="s">
        <v>858</v>
      </c>
      <c r="E692" s="407" t="s">
        <v>859</v>
      </c>
      <c r="F692" s="410"/>
      <c r="G692" s="410"/>
      <c r="H692" s="410"/>
      <c r="I692" s="410"/>
      <c r="J692" s="410">
        <v>1</v>
      </c>
      <c r="K692" s="410">
        <v>285</v>
      </c>
      <c r="L692" s="410"/>
      <c r="M692" s="410">
        <v>285</v>
      </c>
      <c r="N692" s="410"/>
      <c r="O692" s="410"/>
      <c r="P692" s="479"/>
      <c r="Q692" s="411"/>
    </row>
    <row r="693" spans="1:17" ht="14.4" customHeight="1" x14ac:dyDescent="0.3">
      <c r="A693" s="406" t="s">
        <v>994</v>
      </c>
      <c r="B693" s="407" t="s">
        <v>808</v>
      </c>
      <c r="C693" s="407" t="s">
        <v>809</v>
      </c>
      <c r="D693" s="407" t="s">
        <v>862</v>
      </c>
      <c r="E693" s="407" t="s">
        <v>863</v>
      </c>
      <c r="F693" s="410">
        <v>3</v>
      </c>
      <c r="G693" s="410">
        <v>1372</v>
      </c>
      <c r="H693" s="410">
        <v>1</v>
      </c>
      <c r="I693" s="410">
        <v>457.33333333333331</v>
      </c>
      <c r="J693" s="410">
        <v>1</v>
      </c>
      <c r="K693" s="410">
        <v>462</v>
      </c>
      <c r="L693" s="410">
        <v>0.33673469387755101</v>
      </c>
      <c r="M693" s="410">
        <v>462</v>
      </c>
      <c r="N693" s="410"/>
      <c r="O693" s="410"/>
      <c r="P693" s="479"/>
      <c r="Q693" s="411"/>
    </row>
    <row r="694" spans="1:17" ht="14.4" customHeight="1" x14ac:dyDescent="0.3">
      <c r="A694" s="406" t="s">
        <v>994</v>
      </c>
      <c r="B694" s="407" t="s">
        <v>808</v>
      </c>
      <c r="C694" s="407" t="s">
        <v>809</v>
      </c>
      <c r="D694" s="407" t="s">
        <v>866</v>
      </c>
      <c r="E694" s="407" t="s">
        <v>867</v>
      </c>
      <c r="F694" s="410">
        <v>3</v>
      </c>
      <c r="G694" s="410">
        <v>1050</v>
      </c>
      <c r="H694" s="410">
        <v>1</v>
      </c>
      <c r="I694" s="410">
        <v>350</v>
      </c>
      <c r="J694" s="410">
        <v>2</v>
      </c>
      <c r="K694" s="410">
        <v>712</v>
      </c>
      <c r="L694" s="410">
        <v>0.67809523809523808</v>
      </c>
      <c r="M694" s="410">
        <v>356</v>
      </c>
      <c r="N694" s="410"/>
      <c r="O694" s="410"/>
      <c r="P694" s="479"/>
      <c r="Q694" s="411"/>
    </row>
    <row r="695" spans="1:17" ht="14.4" customHeight="1" x14ac:dyDescent="0.3">
      <c r="A695" s="406" t="s">
        <v>994</v>
      </c>
      <c r="B695" s="407" t="s">
        <v>808</v>
      </c>
      <c r="C695" s="407" t="s">
        <v>809</v>
      </c>
      <c r="D695" s="407" t="s">
        <v>872</v>
      </c>
      <c r="E695" s="407" t="s">
        <v>873</v>
      </c>
      <c r="F695" s="410">
        <v>2</v>
      </c>
      <c r="G695" s="410">
        <v>206</v>
      </c>
      <c r="H695" s="410">
        <v>1</v>
      </c>
      <c r="I695" s="410">
        <v>103</v>
      </c>
      <c r="J695" s="410"/>
      <c r="K695" s="410"/>
      <c r="L695" s="410"/>
      <c r="M695" s="410"/>
      <c r="N695" s="410"/>
      <c r="O695" s="410"/>
      <c r="P695" s="479"/>
      <c r="Q695" s="411"/>
    </row>
    <row r="696" spans="1:17" ht="14.4" customHeight="1" x14ac:dyDescent="0.3">
      <c r="A696" s="406" t="s">
        <v>994</v>
      </c>
      <c r="B696" s="407" t="s">
        <v>808</v>
      </c>
      <c r="C696" s="407" t="s">
        <v>809</v>
      </c>
      <c r="D696" s="407" t="s">
        <v>880</v>
      </c>
      <c r="E696" s="407" t="s">
        <v>881</v>
      </c>
      <c r="F696" s="410">
        <v>2</v>
      </c>
      <c r="G696" s="410">
        <v>858</v>
      </c>
      <c r="H696" s="410">
        <v>1</v>
      </c>
      <c r="I696" s="410">
        <v>429</v>
      </c>
      <c r="J696" s="410">
        <v>2</v>
      </c>
      <c r="K696" s="410">
        <v>874</v>
      </c>
      <c r="L696" s="410">
        <v>1.0186480186480187</v>
      </c>
      <c r="M696" s="410">
        <v>437</v>
      </c>
      <c r="N696" s="410"/>
      <c r="O696" s="410"/>
      <c r="P696" s="479"/>
      <c r="Q696" s="411"/>
    </row>
    <row r="697" spans="1:17" ht="14.4" customHeight="1" x14ac:dyDescent="0.3">
      <c r="A697" s="406" t="s">
        <v>994</v>
      </c>
      <c r="B697" s="407" t="s">
        <v>808</v>
      </c>
      <c r="C697" s="407" t="s">
        <v>809</v>
      </c>
      <c r="D697" s="407" t="s">
        <v>882</v>
      </c>
      <c r="E697" s="407" t="s">
        <v>883</v>
      </c>
      <c r="F697" s="410">
        <v>10</v>
      </c>
      <c r="G697" s="410">
        <v>534</v>
      </c>
      <c r="H697" s="410">
        <v>1</v>
      </c>
      <c r="I697" s="410">
        <v>53.4</v>
      </c>
      <c r="J697" s="410"/>
      <c r="K697" s="410"/>
      <c r="L697" s="410"/>
      <c r="M697" s="410"/>
      <c r="N697" s="410"/>
      <c r="O697" s="410"/>
      <c r="P697" s="479"/>
      <c r="Q697" s="411"/>
    </row>
    <row r="698" spans="1:17" ht="14.4" customHeight="1" x14ac:dyDescent="0.3">
      <c r="A698" s="406" t="s">
        <v>994</v>
      </c>
      <c r="B698" s="407" t="s">
        <v>808</v>
      </c>
      <c r="C698" s="407" t="s">
        <v>809</v>
      </c>
      <c r="D698" s="407" t="s">
        <v>890</v>
      </c>
      <c r="E698" s="407" t="s">
        <v>891</v>
      </c>
      <c r="F698" s="410"/>
      <c r="G698" s="410"/>
      <c r="H698" s="410"/>
      <c r="I698" s="410"/>
      <c r="J698" s="410">
        <v>1</v>
      </c>
      <c r="K698" s="410">
        <v>163</v>
      </c>
      <c r="L698" s="410"/>
      <c r="M698" s="410">
        <v>163</v>
      </c>
      <c r="N698" s="410"/>
      <c r="O698" s="410"/>
      <c r="P698" s="479"/>
      <c r="Q698" s="411"/>
    </row>
    <row r="699" spans="1:17" ht="14.4" customHeight="1" x14ac:dyDescent="0.3">
      <c r="A699" s="406" t="s">
        <v>995</v>
      </c>
      <c r="B699" s="407" t="s">
        <v>808</v>
      </c>
      <c r="C699" s="407" t="s">
        <v>809</v>
      </c>
      <c r="D699" s="407" t="s">
        <v>816</v>
      </c>
      <c r="E699" s="407" t="s">
        <v>817</v>
      </c>
      <c r="F699" s="410">
        <v>142</v>
      </c>
      <c r="G699" s="410">
        <v>7642</v>
      </c>
      <c r="H699" s="410">
        <v>1</v>
      </c>
      <c r="I699" s="410">
        <v>53.816901408450704</v>
      </c>
      <c r="J699" s="410">
        <v>8</v>
      </c>
      <c r="K699" s="410">
        <v>432</v>
      </c>
      <c r="L699" s="410">
        <v>5.6529704265898977E-2</v>
      </c>
      <c r="M699" s="410">
        <v>54</v>
      </c>
      <c r="N699" s="410"/>
      <c r="O699" s="410"/>
      <c r="P699" s="479"/>
      <c r="Q699" s="411"/>
    </row>
    <row r="700" spans="1:17" ht="14.4" customHeight="1" x14ac:dyDescent="0.3">
      <c r="A700" s="406" t="s">
        <v>995</v>
      </c>
      <c r="B700" s="407" t="s">
        <v>808</v>
      </c>
      <c r="C700" s="407" t="s">
        <v>809</v>
      </c>
      <c r="D700" s="407" t="s">
        <v>826</v>
      </c>
      <c r="E700" s="407" t="s">
        <v>827</v>
      </c>
      <c r="F700" s="410">
        <v>34</v>
      </c>
      <c r="G700" s="410">
        <v>5775</v>
      </c>
      <c r="H700" s="410">
        <v>1</v>
      </c>
      <c r="I700" s="410">
        <v>169.85294117647058</v>
      </c>
      <c r="J700" s="410"/>
      <c r="K700" s="410"/>
      <c r="L700" s="410"/>
      <c r="M700" s="410"/>
      <c r="N700" s="410"/>
      <c r="O700" s="410"/>
      <c r="P700" s="479"/>
      <c r="Q700" s="411"/>
    </row>
    <row r="701" spans="1:17" ht="14.4" customHeight="1" x14ac:dyDescent="0.3">
      <c r="A701" s="406" t="s">
        <v>995</v>
      </c>
      <c r="B701" s="407" t="s">
        <v>808</v>
      </c>
      <c r="C701" s="407" t="s">
        <v>809</v>
      </c>
      <c r="D701" s="407" t="s">
        <v>834</v>
      </c>
      <c r="E701" s="407" t="s">
        <v>835</v>
      </c>
      <c r="F701" s="410">
        <v>8</v>
      </c>
      <c r="G701" s="410">
        <v>2720</v>
      </c>
      <c r="H701" s="410">
        <v>1</v>
      </c>
      <c r="I701" s="410">
        <v>340</v>
      </c>
      <c r="J701" s="410"/>
      <c r="K701" s="410"/>
      <c r="L701" s="410"/>
      <c r="M701" s="410"/>
      <c r="N701" s="410"/>
      <c r="O701" s="410"/>
      <c r="P701" s="479"/>
      <c r="Q701" s="411"/>
    </row>
    <row r="702" spans="1:17" ht="14.4" customHeight="1" x14ac:dyDescent="0.3">
      <c r="A702" s="406" t="s">
        <v>995</v>
      </c>
      <c r="B702" s="407" t="s">
        <v>808</v>
      </c>
      <c r="C702" s="407" t="s">
        <v>809</v>
      </c>
      <c r="D702" s="407" t="s">
        <v>858</v>
      </c>
      <c r="E702" s="407" t="s">
        <v>859</v>
      </c>
      <c r="F702" s="410">
        <v>37</v>
      </c>
      <c r="G702" s="410">
        <v>10487</v>
      </c>
      <c r="H702" s="410">
        <v>1</v>
      </c>
      <c r="I702" s="410">
        <v>283.43243243243245</v>
      </c>
      <c r="J702" s="410">
        <v>3</v>
      </c>
      <c r="K702" s="410">
        <v>855</v>
      </c>
      <c r="L702" s="410">
        <v>8.152951273004673E-2</v>
      </c>
      <c r="M702" s="410">
        <v>285</v>
      </c>
      <c r="N702" s="410"/>
      <c r="O702" s="410"/>
      <c r="P702" s="479"/>
      <c r="Q702" s="411"/>
    </row>
    <row r="703" spans="1:17" ht="14.4" customHeight="1" x14ac:dyDescent="0.3">
      <c r="A703" s="406" t="s">
        <v>995</v>
      </c>
      <c r="B703" s="407" t="s">
        <v>808</v>
      </c>
      <c r="C703" s="407" t="s">
        <v>809</v>
      </c>
      <c r="D703" s="407" t="s">
        <v>862</v>
      </c>
      <c r="E703" s="407" t="s">
        <v>863</v>
      </c>
      <c r="F703" s="410">
        <v>24</v>
      </c>
      <c r="G703" s="410">
        <v>11032</v>
      </c>
      <c r="H703" s="410">
        <v>1</v>
      </c>
      <c r="I703" s="410">
        <v>459.66666666666669</v>
      </c>
      <c r="J703" s="410">
        <v>1</v>
      </c>
      <c r="K703" s="410">
        <v>462</v>
      </c>
      <c r="L703" s="410">
        <v>4.1878172588832488E-2</v>
      </c>
      <c r="M703" s="410">
        <v>462</v>
      </c>
      <c r="N703" s="410"/>
      <c r="O703" s="410"/>
      <c r="P703" s="479"/>
      <c r="Q703" s="411"/>
    </row>
    <row r="704" spans="1:17" ht="14.4" customHeight="1" x14ac:dyDescent="0.3">
      <c r="A704" s="406" t="s">
        <v>995</v>
      </c>
      <c r="B704" s="407" t="s">
        <v>808</v>
      </c>
      <c r="C704" s="407" t="s">
        <v>809</v>
      </c>
      <c r="D704" s="407" t="s">
        <v>866</v>
      </c>
      <c r="E704" s="407" t="s">
        <v>867</v>
      </c>
      <c r="F704" s="410">
        <v>54</v>
      </c>
      <c r="G704" s="410">
        <v>19056</v>
      </c>
      <c r="H704" s="410">
        <v>1</v>
      </c>
      <c r="I704" s="410">
        <v>352.88888888888891</v>
      </c>
      <c r="J704" s="410">
        <v>4</v>
      </c>
      <c r="K704" s="410">
        <v>1424</v>
      </c>
      <c r="L704" s="410">
        <v>7.4727120067170444E-2</v>
      </c>
      <c r="M704" s="410">
        <v>356</v>
      </c>
      <c r="N704" s="410"/>
      <c r="O704" s="410"/>
      <c r="P704" s="479"/>
      <c r="Q704" s="411"/>
    </row>
    <row r="705" spans="1:17" ht="14.4" customHeight="1" x14ac:dyDescent="0.3">
      <c r="A705" s="406" t="s">
        <v>995</v>
      </c>
      <c r="B705" s="407" t="s">
        <v>808</v>
      </c>
      <c r="C705" s="407" t="s">
        <v>809</v>
      </c>
      <c r="D705" s="407" t="s">
        <v>874</v>
      </c>
      <c r="E705" s="407" t="s">
        <v>875</v>
      </c>
      <c r="F705" s="410">
        <v>2</v>
      </c>
      <c r="G705" s="410">
        <v>231</v>
      </c>
      <c r="H705" s="410">
        <v>1</v>
      </c>
      <c r="I705" s="410">
        <v>115.5</v>
      </c>
      <c r="J705" s="410"/>
      <c r="K705" s="410"/>
      <c r="L705" s="410"/>
      <c r="M705" s="410"/>
      <c r="N705" s="410"/>
      <c r="O705" s="410"/>
      <c r="P705" s="479"/>
      <c r="Q705" s="411"/>
    </row>
    <row r="706" spans="1:17" ht="14.4" customHeight="1" x14ac:dyDescent="0.3">
      <c r="A706" s="406" t="s">
        <v>995</v>
      </c>
      <c r="B706" s="407" t="s">
        <v>808</v>
      </c>
      <c r="C706" s="407" t="s">
        <v>809</v>
      </c>
      <c r="D706" s="407" t="s">
        <v>882</v>
      </c>
      <c r="E706" s="407" t="s">
        <v>883</v>
      </c>
      <c r="F706" s="410"/>
      <c r="G706" s="410"/>
      <c r="H706" s="410"/>
      <c r="I706" s="410"/>
      <c r="J706" s="410">
        <v>4</v>
      </c>
      <c r="K706" s="410">
        <v>216</v>
      </c>
      <c r="L706" s="410"/>
      <c r="M706" s="410">
        <v>54</v>
      </c>
      <c r="N706" s="410"/>
      <c r="O706" s="410"/>
      <c r="P706" s="479"/>
      <c r="Q706" s="411"/>
    </row>
    <row r="707" spans="1:17" ht="14.4" customHeight="1" x14ac:dyDescent="0.3">
      <c r="A707" s="406" t="s">
        <v>995</v>
      </c>
      <c r="B707" s="407" t="s">
        <v>808</v>
      </c>
      <c r="C707" s="407" t="s">
        <v>809</v>
      </c>
      <c r="D707" s="407" t="s">
        <v>886</v>
      </c>
      <c r="E707" s="407" t="s">
        <v>887</v>
      </c>
      <c r="F707" s="410">
        <v>122</v>
      </c>
      <c r="G707" s="410">
        <v>20430</v>
      </c>
      <c r="H707" s="410">
        <v>1</v>
      </c>
      <c r="I707" s="410">
        <v>167.45901639344262</v>
      </c>
      <c r="J707" s="410">
        <v>2</v>
      </c>
      <c r="K707" s="410">
        <v>338</v>
      </c>
      <c r="L707" s="410">
        <v>1.6544297601566324E-2</v>
      </c>
      <c r="M707" s="410">
        <v>169</v>
      </c>
      <c r="N707" s="410"/>
      <c r="O707" s="410"/>
      <c r="P707" s="479"/>
      <c r="Q707" s="411"/>
    </row>
    <row r="708" spans="1:17" ht="14.4" customHeight="1" x14ac:dyDescent="0.3">
      <c r="A708" s="406" t="s">
        <v>996</v>
      </c>
      <c r="B708" s="407" t="s">
        <v>808</v>
      </c>
      <c r="C708" s="407" t="s">
        <v>809</v>
      </c>
      <c r="D708" s="407" t="s">
        <v>816</v>
      </c>
      <c r="E708" s="407" t="s">
        <v>817</v>
      </c>
      <c r="F708" s="410">
        <v>8</v>
      </c>
      <c r="G708" s="410">
        <v>424</v>
      </c>
      <c r="H708" s="410">
        <v>1</v>
      </c>
      <c r="I708" s="410">
        <v>53</v>
      </c>
      <c r="J708" s="410">
        <v>2</v>
      </c>
      <c r="K708" s="410">
        <v>108</v>
      </c>
      <c r="L708" s="410">
        <v>0.25471698113207547</v>
      </c>
      <c r="M708" s="410">
        <v>54</v>
      </c>
      <c r="N708" s="410"/>
      <c r="O708" s="410"/>
      <c r="P708" s="479"/>
      <c r="Q708" s="411"/>
    </row>
    <row r="709" spans="1:17" ht="14.4" customHeight="1" x14ac:dyDescent="0.3">
      <c r="A709" s="406" t="s">
        <v>996</v>
      </c>
      <c r="B709" s="407" t="s">
        <v>808</v>
      </c>
      <c r="C709" s="407" t="s">
        <v>809</v>
      </c>
      <c r="D709" s="407" t="s">
        <v>826</v>
      </c>
      <c r="E709" s="407" t="s">
        <v>827</v>
      </c>
      <c r="F709" s="410">
        <v>4</v>
      </c>
      <c r="G709" s="410">
        <v>672</v>
      </c>
      <c r="H709" s="410">
        <v>1</v>
      </c>
      <c r="I709" s="410">
        <v>168</v>
      </c>
      <c r="J709" s="410"/>
      <c r="K709" s="410"/>
      <c r="L709" s="410"/>
      <c r="M709" s="410"/>
      <c r="N709" s="410"/>
      <c r="O709" s="410"/>
      <c r="P709" s="479"/>
      <c r="Q709" s="411"/>
    </row>
    <row r="710" spans="1:17" ht="14.4" customHeight="1" x14ac:dyDescent="0.3">
      <c r="A710" s="406" t="s">
        <v>996</v>
      </c>
      <c r="B710" s="407" t="s">
        <v>808</v>
      </c>
      <c r="C710" s="407" t="s">
        <v>809</v>
      </c>
      <c r="D710" s="407" t="s">
        <v>830</v>
      </c>
      <c r="E710" s="407" t="s">
        <v>831</v>
      </c>
      <c r="F710" s="410">
        <v>1</v>
      </c>
      <c r="G710" s="410">
        <v>316</v>
      </c>
      <c r="H710" s="410">
        <v>1</v>
      </c>
      <c r="I710" s="410">
        <v>316</v>
      </c>
      <c r="J710" s="410"/>
      <c r="K710" s="410"/>
      <c r="L710" s="410"/>
      <c r="M710" s="410"/>
      <c r="N710" s="410"/>
      <c r="O710" s="410"/>
      <c r="P710" s="479"/>
      <c r="Q710" s="411"/>
    </row>
    <row r="711" spans="1:17" ht="14.4" customHeight="1" x14ac:dyDescent="0.3">
      <c r="A711" s="406" t="s">
        <v>996</v>
      </c>
      <c r="B711" s="407" t="s">
        <v>808</v>
      </c>
      <c r="C711" s="407" t="s">
        <v>809</v>
      </c>
      <c r="D711" s="407" t="s">
        <v>834</v>
      </c>
      <c r="E711" s="407" t="s">
        <v>835</v>
      </c>
      <c r="F711" s="410">
        <v>19</v>
      </c>
      <c r="G711" s="410">
        <v>6422</v>
      </c>
      <c r="H711" s="410">
        <v>1</v>
      </c>
      <c r="I711" s="410">
        <v>338</v>
      </c>
      <c r="J711" s="410"/>
      <c r="K711" s="410"/>
      <c r="L711" s="410"/>
      <c r="M711" s="410"/>
      <c r="N711" s="410">
        <v>7</v>
      </c>
      <c r="O711" s="410">
        <v>2443</v>
      </c>
      <c r="P711" s="479">
        <v>0.38041108688881969</v>
      </c>
      <c r="Q711" s="411">
        <v>349</v>
      </c>
    </row>
    <row r="712" spans="1:17" ht="14.4" customHeight="1" x14ac:dyDescent="0.3">
      <c r="A712" s="406" t="s">
        <v>996</v>
      </c>
      <c r="B712" s="407" t="s">
        <v>808</v>
      </c>
      <c r="C712" s="407" t="s">
        <v>809</v>
      </c>
      <c r="D712" s="407" t="s">
        <v>846</v>
      </c>
      <c r="E712" s="407" t="s">
        <v>847</v>
      </c>
      <c r="F712" s="410">
        <v>2</v>
      </c>
      <c r="G712" s="410">
        <v>730</v>
      </c>
      <c r="H712" s="410">
        <v>1</v>
      </c>
      <c r="I712" s="410">
        <v>365</v>
      </c>
      <c r="J712" s="410"/>
      <c r="K712" s="410"/>
      <c r="L712" s="410"/>
      <c r="M712" s="410"/>
      <c r="N712" s="410"/>
      <c r="O712" s="410"/>
      <c r="P712" s="479"/>
      <c r="Q712" s="411"/>
    </row>
    <row r="713" spans="1:17" ht="14.4" customHeight="1" x14ac:dyDescent="0.3">
      <c r="A713" s="406" t="s">
        <v>996</v>
      </c>
      <c r="B713" s="407" t="s">
        <v>808</v>
      </c>
      <c r="C713" s="407" t="s">
        <v>809</v>
      </c>
      <c r="D713" s="407" t="s">
        <v>854</v>
      </c>
      <c r="E713" s="407" t="s">
        <v>855</v>
      </c>
      <c r="F713" s="410">
        <v>2</v>
      </c>
      <c r="G713" s="410">
        <v>1328</v>
      </c>
      <c r="H713" s="410">
        <v>1</v>
      </c>
      <c r="I713" s="410">
        <v>664</v>
      </c>
      <c r="J713" s="410"/>
      <c r="K713" s="410"/>
      <c r="L713" s="410"/>
      <c r="M713" s="410"/>
      <c r="N713" s="410"/>
      <c r="O713" s="410"/>
      <c r="P713" s="479"/>
      <c r="Q713" s="411"/>
    </row>
    <row r="714" spans="1:17" ht="14.4" customHeight="1" x14ac:dyDescent="0.3">
      <c r="A714" s="406" t="s">
        <v>996</v>
      </c>
      <c r="B714" s="407" t="s">
        <v>808</v>
      </c>
      <c r="C714" s="407" t="s">
        <v>809</v>
      </c>
      <c r="D714" s="407" t="s">
        <v>858</v>
      </c>
      <c r="E714" s="407" t="s">
        <v>859</v>
      </c>
      <c r="F714" s="410">
        <v>2</v>
      </c>
      <c r="G714" s="410">
        <v>562</v>
      </c>
      <c r="H714" s="410">
        <v>1</v>
      </c>
      <c r="I714" s="410">
        <v>281</v>
      </c>
      <c r="J714" s="410">
        <v>1</v>
      </c>
      <c r="K714" s="410">
        <v>285</v>
      </c>
      <c r="L714" s="410">
        <v>0.50711743772241991</v>
      </c>
      <c r="M714" s="410">
        <v>285</v>
      </c>
      <c r="N714" s="410"/>
      <c r="O714" s="410"/>
      <c r="P714" s="479"/>
      <c r="Q714" s="411"/>
    </row>
    <row r="715" spans="1:17" ht="14.4" customHeight="1" x14ac:dyDescent="0.3">
      <c r="A715" s="406" t="s">
        <v>996</v>
      </c>
      <c r="B715" s="407" t="s">
        <v>808</v>
      </c>
      <c r="C715" s="407" t="s">
        <v>809</v>
      </c>
      <c r="D715" s="407" t="s">
        <v>862</v>
      </c>
      <c r="E715" s="407" t="s">
        <v>863</v>
      </c>
      <c r="F715" s="410">
        <v>9</v>
      </c>
      <c r="G715" s="410">
        <v>4128</v>
      </c>
      <c r="H715" s="410">
        <v>1</v>
      </c>
      <c r="I715" s="410">
        <v>458.66666666666669</v>
      </c>
      <c r="J715" s="410">
        <v>3</v>
      </c>
      <c r="K715" s="410">
        <v>1386</v>
      </c>
      <c r="L715" s="410">
        <v>0.33575581395348836</v>
      </c>
      <c r="M715" s="410">
        <v>462</v>
      </c>
      <c r="N715" s="410">
        <v>5</v>
      </c>
      <c r="O715" s="410">
        <v>2470</v>
      </c>
      <c r="P715" s="479">
        <v>0.59835271317829453</v>
      </c>
      <c r="Q715" s="411">
        <v>494</v>
      </c>
    </row>
    <row r="716" spans="1:17" ht="14.4" customHeight="1" x14ac:dyDescent="0.3">
      <c r="A716" s="406" t="s">
        <v>996</v>
      </c>
      <c r="B716" s="407" t="s">
        <v>808</v>
      </c>
      <c r="C716" s="407" t="s">
        <v>809</v>
      </c>
      <c r="D716" s="407" t="s">
        <v>866</v>
      </c>
      <c r="E716" s="407" t="s">
        <v>867</v>
      </c>
      <c r="F716" s="410">
        <v>9</v>
      </c>
      <c r="G716" s="410">
        <v>3156</v>
      </c>
      <c r="H716" s="410">
        <v>1</v>
      </c>
      <c r="I716" s="410">
        <v>350.66666666666669</v>
      </c>
      <c r="J716" s="410">
        <v>4</v>
      </c>
      <c r="K716" s="410">
        <v>1424</v>
      </c>
      <c r="L716" s="410">
        <v>0.4512040557667934</v>
      </c>
      <c r="M716" s="410">
        <v>356</v>
      </c>
      <c r="N716" s="410">
        <v>5</v>
      </c>
      <c r="O716" s="410">
        <v>1850</v>
      </c>
      <c r="P716" s="479">
        <v>0.58618504435994934</v>
      </c>
      <c r="Q716" s="411">
        <v>370</v>
      </c>
    </row>
    <row r="717" spans="1:17" ht="14.4" customHeight="1" x14ac:dyDescent="0.3">
      <c r="A717" s="406" t="s">
        <v>996</v>
      </c>
      <c r="B717" s="407" t="s">
        <v>808</v>
      </c>
      <c r="C717" s="407" t="s">
        <v>809</v>
      </c>
      <c r="D717" s="407" t="s">
        <v>872</v>
      </c>
      <c r="E717" s="407" t="s">
        <v>873</v>
      </c>
      <c r="F717" s="410">
        <v>6</v>
      </c>
      <c r="G717" s="410">
        <v>623</v>
      </c>
      <c r="H717" s="410">
        <v>1</v>
      </c>
      <c r="I717" s="410">
        <v>103.83333333333333</v>
      </c>
      <c r="J717" s="410">
        <v>1</v>
      </c>
      <c r="K717" s="410">
        <v>105</v>
      </c>
      <c r="L717" s="410">
        <v>0.16853932584269662</v>
      </c>
      <c r="M717" s="410">
        <v>105</v>
      </c>
      <c r="N717" s="410">
        <v>3</v>
      </c>
      <c r="O717" s="410">
        <v>333</v>
      </c>
      <c r="P717" s="479">
        <v>0.5345104333868379</v>
      </c>
      <c r="Q717" s="411">
        <v>111</v>
      </c>
    </row>
    <row r="718" spans="1:17" ht="14.4" customHeight="1" x14ac:dyDescent="0.3">
      <c r="A718" s="406" t="s">
        <v>996</v>
      </c>
      <c r="B718" s="407" t="s">
        <v>808</v>
      </c>
      <c r="C718" s="407" t="s">
        <v>809</v>
      </c>
      <c r="D718" s="407" t="s">
        <v>878</v>
      </c>
      <c r="E718" s="407" t="s">
        <v>879</v>
      </c>
      <c r="F718" s="410">
        <v>1</v>
      </c>
      <c r="G718" s="410">
        <v>1261</v>
      </c>
      <c r="H718" s="410">
        <v>1</v>
      </c>
      <c r="I718" s="410">
        <v>1261</v>
      </c>
      <c r="J718" s="410"/>
      <c r="K718" s="410"/>
      <c r="L718" s="410"/>
      <c r="M718" s="410"/>
      <c r="N718" s="410"/>
      <c r="O718" s="410"/>
      <c r="P718" s="479"/>
      <c r="Q718" s="411"/>
    </row>
    <row r="719" spans="1:17" ht="14.4" customHeight="1" x14ac:dyDescent="0.3">
      <c r="A719" s="406" t="s">
        <v>996</v>
      </c>
      <c r="B719" s="407" t="s">
        <v>808</v>
      </c>
      <c r="C719" s="407" t="s">
        <v>809</v>
      </c>
      <c r="D719" s="407" t="s">
        <v>880</v>
      </c>
      <c r="E719" s="407" t="s">
        <v>881</v>
      </c>
      <c r="F719" s="410">
        <v>7</v>
      </c>
      <c r="G719" s="410">
        <v>3028</v>
      </c>
      <c r="H719" s="410">
        <v>1</v>
      </c>
      <c r="I719" s="410">
        <v>432.57142857142856</v>
      </c>
      <c r="J719" s="410">
        <v>1</v>
      </c>
      <c r="K719" s="410">
        <v>437</v>
      </c>
      <c r="L719" s="410">
        <v>0.14431968295904887</v>
      </c>
      <c r="M719" s="410">
        <v>437</v>
      </c>
      <c r="N719" s="410">
        <v>3</v>
      </c>
      <c r="O719" s="410">
        <v>1368</v>
      </c>
      <c r="P719" s="479">
        <v>0.45178335535006603</v>
      </c>
      <c r="Q719" s="411">
        <v>456</v>
      </c>
    </row>
    <row r="720" spans="1:17" ht="14.4" customHeight="1" x14ac:dyDescent="0.3">
      <c r="A720" s="406" t="s">
        <v>996</v>
      </c>
      <c r="B720" s="407" t="s">
        <v>808</v>
      </c>
      <c r="C720" s="407" t="s">
        <v>809</v>
      </c>
      <c r="D720" s="407" t="s">
        <v>882</v>
      </c>
      <c r="E720" s="407" t="s">
        <v>883</v>
      </c>
      <c r="F720" s="410">
        <v>20</v>
      </c>
      <c r="G720" s="410">
        <v>1072</v>
      </c>
      <c r="H720" s="410">
        <v>1</v>
      </c>
      <c r="I720" s="410">
        <v>53.6</v>
      </c>
      <c r="J720" s="410">
        <v>10</v>
      </c>
      <c r="K720" s="410">
        <v>540</v>
      </c>
      <c r="L720" s="410">
        <v>0.50373134328358204</v>
      </c>
      <c r="M720" s="410">
        <v>54</v>
      </c>
      <c r="N720" s="410">
        <v>14</v>
      </c>
      <c r="O720" s="410">
        <v>812</v>
      </c>
      <c r="P720" s="479">
        <v>0.7574626865671642</v>
      </c>
      <c r="Q720" s="411">
        <v>58</v>
      </c>
    </row>
    <row r="721" spans="1:17" ht="14.4" customHeight="1" x14ac:dyDescent="0.3">
      <c r="A721" s="406" t="s">
        <v>996</v>
      </c>
      <c r="B721" s="407" t="s">
        <v>808</v>
      </c>
      <c r="C721" s="407" t="s">
        <v>809</v>
      </c>
      <c r="D721" s="407" t="s">
        <v>884</v>
      </c>
      <c r="E721" s="407" t="s">
        <v>885</v>
      </c>
      <c r="F721" s="410">
        <v>1</v>
      </c>
      <c r="G721" s="410">
        <v>2164</v>
      </c>
      <c r="H721" s="410">
        <v>1</v>
      </c>
      <c r="I721" s="410">
        <v>2164</v>
      </c>
      <c r="J721" s="410"/>
      <c r="K721" s="410"/>
      <c r="L721" s="410"/>
      <c r="M721" s="410"/>
      <c r="N721" s="410"/>
      <c r="O721" s="410"/>
      <c r="P721" s="479"/>
      <c r="Q721" s="411"/>
    </row>
    <row r="722" spans="1:17" ht="14.4" customHeight="1" x14ac:dyDescent="0.3">
      <c r="A722" s="406" t="s">
        <v>996</v>
      </c>
      <c r="B722" s="407" t="s">
        <v>808</v>
      </c>
      <c r="C722" s="407" t="s">
        <v>809</v>
      </c>
      <c r="D722" s="407" t="s">
        <v>886</v>
      </c>
      <c r="E722" s="407" t="s">
        <v>887</v>
      </c>
      <c r="F722" s="410">
        <v>7</v>
      </c>
      <c r="G722" s="410">
        <v>1167</v>
      </c>
      <c r="H722" s="410">
        <v>1</v>
      </c>
      <c r="I722" s="410">
        <v>166.71428571428572</v>
      </c>
      <c r="J722" s="410"/>
      <c r="K722" s="410"/>
      <c r="L722" s="410"/>
      <c r="M722" s="410"/>
      <c r="N722" s="410"/>
      <c r="O722" s="410"/>
      <c r="P722" s="479"/>
      <c r="Q722" s="411"/>
    </row>
    <row r="723" spans="1:17" ht="14.4" customHeight="1" x14ac:dyDescent="0.3">
      <c r="A723" s="406" t="s">
        <v>996</v>
      </c>
      <c r="B723" s="407" t="s">
        <v>808</v>
      </c>
      <c r="C723" s="407" t="s">
        <v>809</v>
      </c>
      <c r="D723" s="407" t="s">
        <v>888</v>
      </c>
      <c r="E723" s="407" t="s">
        <v>889</v>
      </c>
      <c r="F723" s="410">
        <v>4</v>
      </c>
      <c r="G723" s="410">
        <v>316</v>
      </c>
      <c r="H723" s="410">
        <v>1</v>
      </c>
      <c r="I723" s="410">
        <v>79</v>
      </c>
      <c r="J723" s="410"/>
      <c r="K723" s="410"/>
      <c r="L723" s="410"/>
      <c r="M723" s="410"/>
      <c r="N723" s="410"/>
      <c r="O723" s="410"/>
      <c r="P723" s="479"/>
      <c r="Q723" s="411"/>
    </row>
    <row r="724" spans="1:17" ht="14.4" customHeight="1" x14ac:dyDescent="0.3">
      <c r="A724" s="406" t="s">
        <v>996</v>
      </c>
      <c r="B724" s="407" t="s">
        <v>808</v>
      </c>
      <c r="C724" s="407" t="s">
        <v>809</v>
      </c>
      <c r="D724" s="407" t="s">
        <v>894</v>
      </c>
      <c r="E724" s="407" t="s">
        <v>895</v>
      </c>
      <c r="F724" s="410">
        <v>1</v>
      </c>
      <c r="G724" s="410">
        <v>1006</v>
      </c>
      <c r="H724" s="410">
        <v>1</v>
      </c>
      <c r="I724" s="410">
        <v>1006</v>
      </c>
      <c r="J724" s="410"/>
      <c r="K724" s="410"/>
      <c r="L724" s="410"/>
      <c r="M724" s="410"/>
      <c r="N724" s="410"/>
      <c r="O724" s="410"/>
      <c r="P724" s="479"/>
      <c r="Q724" s="411"/>
    </row>
    <row r="725" spans="1:17" ht="14.4" customHeight="1" x14ac:dyDescent="0.3">
      <c r="A725" s="406" t="s">
        <v>996</v>
      </c>
      <c r="B725" s="407" t="s">
        <v>808</v>
      </c>
      <c r="C725" s="407" t="s">
        <v>809</v>
      </c>
      <c r="D725" s="407" t="s">
        <v>898</v>
      </c>
      <c r="E725" s="407" t="s">
        <v>899</v>
      </c>
      <c r="F725" s="410">
        <v>1</v>
      </c>
      <c r="G725" s="410">
        <v>2254</v>
      </c>
      <c r="H725" s="410">
        <v>1</v>
      </c>
      <c r="I725" s="410">
        <v>2254</v>
      </c>
      <c r="J725" s="410"/>
      <c r="K725" s="410"/>
      <c r="L725" s="410"/>
      <c r="M725" s="410"/>
      <c r="N725" s="410"/>
      <c r="O725" s="410"/>
      <c r="P725" s="479"/>
      <c r="Q725" s="411"/>
    </row>
    <row r="726" spans="1:17" ht="14.4" customHeight="1" x14ac:dyDescent="0.3">
      <c r="A726" s="406" t="s">
        <v>996</v>
      </c>
      <c r="B726" s="407" t="s">
        <v>808</v>
      </c>
      <c r="C726" s="407" t="s">
        <v>809</v>
      </c>
      <c r="D726" s="407" t="s">
        <v>900</v>
      </c>
      <c r="E726" s="407" t="s">
        <v>901</v>
      </c>
      <c r="F726" s="410">
        <v>2</v>
      </c>
      <c r="G726" s="410">
        <v>486</v>
      </c>
      <c r="H726" s="410">
        <v>1</v>
      </c>
      <c r="I726" s="410">
        <v>243</v>
      </c>
      <c r="J726" s="410"/>
      <c r="K726" s="410"/>
      <c r="L726" s="410"/>
      <c r="M726" s="410"/>
      <c r="N726" s="410"/>
      <c r="O726" s="410"/>
      <c r="P726" s="479"/>
      <c r="Q726" s="411"/>
    </row>
    <row r="727" spans="1:17" ht="14.4" customHeight="1" x14ac:dyDescent="0.3">
      <c r="A727" s="406" t="s">
        <v>996</v>
      </c>
      <c r="B727" s="407" t="s">
        <v>808</v>
      </c>
      <c r="C727" s="407" t="s">
        <v>809</v>
      </c>
      <c r="D727" s="407" t="s">
        <v>902</v>
      </c>
      <c r="E727" s="407" t="s">
        <v>903</v>
      </c>
      <c r="F727" s="410">
        <v>12</v>
      </c>
      <c r="G727" s="410">
        <v>23916</v>
      </c>
      <c r="H727" s="410">
        <v>1</v>
      </c>
      <c r="I727" s="410">
        <v>1993</v>
      </c>
      <c r="J727" s="410"/>
      <c r="K727" s="410"/>
      <c r="L727" s="410"/>
      <c r="M727" s="410"/>
      <c r="N727" s="410"/>
      <c r="O727" s="410"/>
      <c r="P727" s="479"/>
      <c r="Q727" s="411"/>
    </row>
    <row r="728" spans="1:17" ht="14.4" customHeight="1" x14ac:dyDescent="0.3">
      <c r="A728" s="406" t="s">
        <v>996</v>
      </c>
      <c r="B728" s="407" t="s">
        <v>808</v>
      </c>
      <c r="C728" s="407" t="s">
        <v>809</v>
      </c>
      <c r="D728" s="407" t="s">
        <v>915</v>
      </c>
      <c r="E728" s="407" t="s">
        <v>916</v>
      </c>
      <c r="F728" s="410">
        <v>2</v>
      </c>
      <c r="G728" s="410">
        <v>532</v>
      </c>
      <c r="H728" s="410">
        <v>1</v>
      </c>
      <c r="I728" s="410">
        <v>266</v>
      </c>
      <c r="J728" s="410"/>
      <c r="K728" s="410"/>
      <c r="L728" s="410"/>
      <c r="M728" s="410"/>
      <c r="N728" s="410"/>
      <c r="O728" s="410"/>
      <c r="P728" s="479"/>
      <c r="Q728" s="411"/>
    </row>
    <row r="729" spans="1:17" ht="14.4" customHeight="1" x14ac:dyDescent="0.3">
      <c r="A729" s="406" t="s">
        <v>997</v>
      </c>
      <c r="B729" s="407" t="s">
        <v>808</v>
      </c>
      <c r="C729" s="407" t="s">
        <v>809</v>
      </c>
      <c r="D729" s="407" t="s">
        <v>816</v>
      </c>
      <c r="E729" s="407" t="s">
        <v>817</v>
      </c>
      <c r="F729" s="410">
        <v>34</v>
      </c>
      <c r="G729" s="410">
        <v>1818</v>
      </c>
      <c r="H729" s="410">
        <v>1</v>
      </c>
      <c r="I729" s="410">
        <v>53.470588235294116</v>
      </c>
      <c r="J729" s="410">
        <v>26</v>
      </c>
      <c r="K729" s="410">
        <v>1404</v>
      </c>
      <c r="L729" s="410">
        <v>0.7722772277227723</v>
      </c>
      <c r="M729" s="410">
        <v>54</v>
      </c>
      <c r="N729" s="410">
        <v>18</v>
      </c>
      <c r="O729" s="410">
        <v>1044</v>
      </c>
      <c r="P729" s="479">
        <v>0.57425742574257421</v>
      </c>
      <c r="Q729" s="411">
        <v>58</v>
      </c>
    </row>
    <row r="730" spans="1:17" ht="14.4" customHeight="1" x14ac:dyDescent="0.3">
      <c r="A730" s="406" t="s">
        <v>997</v>
      </c>
      <c r="B730" s="407" t="s">
        <v>808</v>
      </c>
      <c r="C730" s="407" t="s">
        <v>809</v>
      </c>
      <c r="D730" s="407" t="s">
        <v>818</v>
      </c>
      <c r="E730" s="407" t="s">
        <v>819</v>
      </c>
      <c r="F730" s="410">
        <v>8</v>
      </c>
      <c r="G730" s="410">
        <v>968</v>
      </c>
      <c r="H730" s="410">
        <v>1</v>
      </c>
      <c r="I730" s="410">
        <v>121</v>
      </c>
      <c r="J730" s="410">
        <v>10</v>
      </c>
      <c r="K730" s="410">
        <v>1230</v>
      </c>
      <c r="L730" s="410">
        <v>1.2706611570247934</v>
      </c>
      <c r="M730" s="410">
        <v>123</v>
      </c>
      <c r="N730" s="410">
        <v>6</v>
      </c>
      <c r="O730" s="410">
        <v>786</v>
      </c>
      <c r="P730" s="479">
        <v>0.81198347107438018</v>
      </c>
      <c r="Q730" s="411">
        <v>131</v>
      </c>
    </row>
    <row r="731" spans="1:17" ht="14.4" customHeight="1" x14ac:dyDescent="0.3">
      <c r="A731" s="406" t="s">
        <v>997</v>
      </c>
      <c r="B731" s="407" t="s">
        <v>808</v>
      </c>
      <c r="C731" s="407" t="s">
        <v>809</v>
      </c>
      <c r="D731" s="407" t="s">
        <v>820</v>
      </c>
      <c r="E731" s="407" t="s">
        <v>821</v>
      </c>
      <c r="F731" s="410">
        <v>3</v>
      </c>
      <c r="G731" s="410">
        <v>526</v>
      </c>
      <c r="H731" s="410">
        <v>1</v>
      </c>
      <c r="I731" s="410">
        <v>175.33333333333334</v>
      </c>
      <c r="J731" s="410">
        <v>1</v>
      </c>
      <c r="K731" s="410">
        <v>177</v>
      </c>
      <c r="L731" s="410">
        <v>0.3365019011406844</v>
      </c>
      <c r="M731" s="410">
        <v>177</v>
      </c>
      <c r="N731" s="410">
        <v>1</v>
      </c>
      <c r="O731" s="410">
        <v>189</v>
      </c>
      <c r="P731" s="479">
        <v>0.35931558935361219</v>
      </c>
      <c r="Q731" s="411">
        <v>189</v>
      </c>
    </row>
    <row r="732" spans="1:17" ht="14.4" customHeight="1" x14ac:dyDescent="0.3">
      <c r="A732" s="406" t="s">
        <v>997</v>
      </c>
      <c r="B732" s="407" t="s">
        <v>808</v>
      </c>
      <c r="C732" s="407" t="s">
        <v>809</v>
      </c>
      <c r="D732" s="407" t="s">
        <v>826</v>
      </c>
      <c r="E732" s="407" t="s">
        <v>827</v>
      </c>
      <c r="F732" s="410">
        <v>6</v>
      </c>
      <c r="G732" s="410">
        <v>1020</v>
      </c>
      <c r="H732" s="410">
        <v>1</v>
      </c>
      <c r="I732" s="410">
        <v>170</v>
      </c>
      <c r="J732" s="410">
        <v>4</v>
      </c>
      <c r="K732" s="410">
        <v>688</v>
      </c>
      <c r="L732" s="410">
        <v>0.67450980392156867</v>
      </c>
      <c r="M732" s="410">
        <v>172</v>
      </c>
      <c r="N732" s="410">
        <v>1</v>
      </c>
      <c r="O732" s="410">
        <v>179</v>
      </c>
      <c r="P732" s="479">
        <v>0.17549019607843136</v>
      </c>
      <c r="Q732" s="411">
        <v>179</v>
      </c>
    </row>
    <row r="733" spans="1:17" ht="14.4" customHeight="1" x14ac:dyDescent="0.3">
      <c r="A733" s="406" t="s">
        <v>997</v>
      </c>
      <c r="B733" s="407" t="s">
        <v>808</v>
      </c>
      <c r="C733" s="407" t="s">
        <v>809</v>
      </c>
      <c r="D733" s="407" t="s">
        <v>830</v>
      </c>
      <c r="E733" s="407" t="s">
        <v>831</v>
      </c>
      <c r="F733" s="410"/>
      <c r="G733" s="410"/>
      <c r="H733" s="410"/>
      <c r="I733" s="410"/>
      <c r="J733" s="410">
        <v>2</v>
      </c>
      <c r="K733" s="410">
        <v>644</v>
      </c>
      <c r="L733" s="410"/>
      <c r="M733" s="410">
        <v>322</v>
      </c>
      <c r="N733" s="410">
        <v>2</v>
      </c>
      <c r="O733" s="410">
        <v>670</v>
      </c>
      <c r="P733" s="479"/>
      <c r="Q733" s="411">
        <v>335</v>
      </c>
    </row>
    <row r="734" spans="1:17" ht="14.4" customHeight="1" x14ac:dyDescent="0.3">
      <c r="A734" s="406" t="s">
        <v>997</v>
      </c>
      <c r="B734" s="407" t="s">
        <v>808</v>
      </c>
      <c r="C734" s="407" t="s">
        <v>809</v>
      </c>
      <c r="D734" s="407" t="s">
        <v>832</v>
      </c>
      <c r="E734" s="407" t="s">
        <v>833</v>
      </c>
      <c r="F734" s="410"/>
      <c r="G734" s="410"/>
      <c r="H734" s="410"/>
      <c r="I734" s="410"/>
      <c r="J734" s="410">
        <v>1</v>
      </c>
      <c r="K734" s="410">
        <v>439</v>
      </c>
      <c r="L734" s="410"/>
      <c r="M734" s="410">
        <v>439</v>
      </c>
      <c r="N734" s="410"/>
      <c r="O734" s="410"/>
      <c r="P734" s="479"/>
      <c r="Q734" s="411"/>
    </row>
    <row r="735" spans="1:17" ht="14.4" customHeight="1" x14ac:dyDescent="0.3">
      <c r="A735" s="406" t="s">
        <v>997</v>
      </c>
      <c r="B735" s="407" t="s">
        <v>808</v>
      </c>
      <c r="C735" s="407" t="s">
        <v>809</v>
      </c>
      <c r="D735" s="407" t="s">
        <v>834</v>
      </c>
      <c r="E735" s="407" t="s">
        <v>835</v>
      </c>
      <c r="F735" s="410">
        <v>21</v>
      </c>
      <c r="G735" s="410">
        <v>7140</v>
      </c>
      <c r="H735" s="410">
        <v>1</v>
      </c>
      <c r="I735" s="410">
        <v>340</v>
      </c>
      <c r="J735" s="410">
        <v>11</v>
      </c>
      <c r="K735" s="410">
        <v>3751</v>
      </c>
      <c r="L735" s="410">
        <v>0.52535014005602243</v>
      </c>
      <c r="M735" s="410">
        <v>341</v>
      </c>
      <c r="N735" s="410">
        <v>8</v>
      </c>
      <c r="O735" s="410">
        <v>2792</v>
      </c>
      <c r="P735" s="479">
        <v>0.39103641456582633</v>
      </c>
      <c r="Q735" s="411">
        <v>349</v>
      </c>
    </row>
    <row r="736" spans="1:17" ht="14.4" customHeight="1" x14ac:dyDescent="0.3">
      <c r="A736" s="406" t="s">
        <v>997</v>
      </c>
      <c r="B736" s="407" t="s">
        <v>808</v>
      </c>
      <c r="C736" s="407" t="s">
        <v>809</v>
      </c>
      <c r="D736" s="407" t="s">
        <v>846</v>
      </c>
      <c r="E736" s="407" t="s">
        <v>847</v>
      </c>
      <c r="F736" s="410">
        <v>2</v>
      </c>
      <c r="G736" s="410">
        <v>738</v>
      </c>
      <c r="H736" s="410">
        <v>1</v>
      </c>
      <c r="I736" s="410">
        <v>369</v>
      </c>
      <c r="J736" s="410">
        <v>1</v>
      </c>
      <c r="K736" s="410">
        <v>376</v>
      </c>
      <c r="L736" s="410">
        <v>0.50948509485094851</v>
      </c>
      <c r="M736" s="410">
        <v>376</v>
      </c>
      <c r="N736" s="410">
        <v>1</v>
      </c>
      <c r="O736" s="410">
        <v>387</v>
      </c>
      <c r="P736" s="479">
        <v>0.52439024390243905</v>
      </c>
      <c r="Q736" s="411">
        <v>387</v>
      </c>
    </row>
    <row r="737" spans="1:17" ht="14.4" customHeight="1" x14ac:dyDescent="0.3">
      <c r="A737" s="406" t="s">
        <v>997</v>
      </c>
      <c r="B737" s="407" t="s">
        <v>808</v>
      </c>
      <c r="C737" s="407" t="s">
        <v>809</v>
      </c>
      <c r="D737" s="407" t="s">
        <v>854</v>
      </c>
      <c r="E737" s="407" t="s">
        <v>855</v>
      </c>
      <c r="F737" s="410">
        <v>2</v>
      </c>
      <c r="G737" s="410">
        <v>1336</v>
      </c>
      <c r="H737" s="410">
        <v>1</v>
      </c>
      <c r="I737" s="410">
        <v>668</v>
      </c>
      <c r="J737" s="410">
        <v>1</v>
      </c>
      <c r="K737" s="410">
        <v>676</v>
      </c>
      <c r="L737" s="410">
        <v>0.50598802395209586</v>
      </c>
      <c r="M737" s="410">
        <v>676</v>
      </c>
      <c r="N737" s="410">
        <v>1</v>
      </c>
      <c r="O737" s="410">
        <v>704</v>
      </c>
      <c r="P737" s="479">
        <v>0.52694610778443118</v>
      </c>
      <c r="Q737" s="411">
        <v>704</v>
      </c>
    </row>
    <row r="738" spans="1:17" ht="14.4" customHeight="1" x14ac:dyDescent="0.3">
      <c r="A738" s="406" t="s">
        <v>997</v>
      </c>
      <c r="B738" s="407" t="s">
        <v>808</v>
      </c>
      <c r="C738" s="407" t="s">
        <v>809</v>
      </c>
      <c r="D738" s="407" t="s">
        <v>858</v>
      </c>
      <c r="E738" s="407" t="s">
        <v>859</v>
      </c>
      <c r="F738" s="410">
        <v>23</v>
      </c>
      <c r="G738" s="410">
        <v>6496</v>
      </c>
      <c r="H738" s="410">
        <v>1</v>
      </c>
      <c r="I738" s="410">
        <v>282.43478260869563</v>
      </c>
      <c r="J738" s="410">
        <v>17</v>
      </c>
      <c r="K738" s="410">
        <v>4845</v>
      </c>
      <c r="L738" s="410">
        <v>0.74584359605911332</v>
      </c>
      <c r="M738" s="410">
        <v>285</v>
      </c>
      <c r="N738" s="410">
        <v>13</v>
      </c>
      <c r="O738" s="410">
        <v>3952</v>
      </c>
      <c r="P738" s="479">
        <v>0.60837438423645318</v>
      </c>
      <c r="Q738" s="411">
        <v>304</v>
      </c>
    </row>
    <row r="739" spans="1:17" ht="14.4" customHeight="1" x14ac:dyDescent="0.3">
      <c r="A739" s="406" t="s">
        <v>997</v>
      </c>
      <c r="B739" s="407" t="s">
        <v>808</v>
      </c>
      <c r="C739" s="407" t="s">
        <v>809</v>
      </c>
      <c r="D739" s="407" t="s">
        <v>862</v>
      </c>
      <c r="E739" s="407" t="s">
        <v>863</v>
      </c>
      <c r="F739" s="410">
        <v>2</v>
      </c>
      <c r="G739" s="410">
        <v>920</v>
      </c>
      <c r="H739" s="410">
        <v>1</v>
      </c>
      <c r="I739" s="410">
        <v>460</v>
      </c>
      <c r="J739" s="410">
        <v>2</v>
      </c>
      <c r="K739" s="410">
        <v>924</v>
      </c>
      <c r="L739" s="410">
        <v>1.0043478260869565</v>
      </c>
      <c r="M739" s="410">
        <v>462</v>
      </c>
      <c r="N739" s="410">
        <v>3</v>
      </c>
      <c r="O739" s="410">
        <v>1482</v>
      </c>
      <c r="P739" s="479">
        <v>1.6108695652173912</v>
      </c>
      <c r="Q739" s="411">
        <v>494</v>
      </c>
    </row>
    <row r="740" spans="1:17" ht="14.4" customHeight="1" x14ac:dyDescent="0.3">
      <c r="A740" s="406" t="s">
        <v>997</v>
      </c>
      <c r="B740" s="407" t="s">
        <v>808</v>
      </c>
      <c r="C740" s="407" t="s">
        <v>809</v>
      </c>
      <c r="D740" s="407" t="s">
        <v>866</v>
      </c>
      <c r="E740" s="407" t="s">
        <v>867</v>
      </c>
      <c r="F740" s="410">
        <v>30</v>
      </c>
      <c r="G740" s="410">
        <v>10524</v>
      </c>
      <c r="H740" s="410">
        <v>1</v>
      </c>
      <c r="I740" s="410">
        <v>350.8</v>
      </c>
      <c r="J740" s="410">
        <v>20</v>
      </c>
      <c r="K740" s="410">
        <v>7120</v>
      </c>
      <c r="L740" s="410">
        <v>0.67654884074496391</v>
      </c>
      <c r="M740" s="410">
        <v>356</v>
      </c>
      <c r="N740" s="410">
        <v>17</v>
      </c>
      <c r="O740" s="410">
        <v>6290</v>
      </c>
      <c r="P740" s="479">
        <v>0.59768148992778414</v>
      </c>
      <c r="Q740" s="411">
        <v>370</v>
      </c>
    </row>
    <row r="741" spans="1:17" ht="14.4" customHeight="1" x14ac:dyDescent="0.3">
      <c r="A741" s="406" t="s">
        <v>997</v>
      </c>
      <c r="B741" s="407" t="s">
        <v>808</v>
      </c>
      <c r="C741" s="407" t="s">
        <v>809</v>
      </c>
      <c r="D741" s="407" t="s">
        <v>872</v>
      </c>
      <c r="E741" s="407" t="s">
        <v>873</v>
      </c>
      <c r="F741" s="410"/>
      <c r="G741" s="410"/>
      <c r="H741" s="410"/>
      <c r="I741" s="410"/>
      <c r="J741" s="410"/>
      <c r="K741" s="410"/>
      <c r="L741" s="410"/>
      <c r="M741" s="410"/>
      <c r="N741" s="410">
        <v>2</v>
      </c>
      <c r="O741" s="410">
        <v>222</v>
      </c>
      <c r="P741" s="479"/>
      <c r="Q741" s="411">
        <v>111</v>
      </c>
    </row>
    <row r="742" spans="1:17" ht="14.4" customHeight="1" x14ac:dyDescent="0.3">
      <c r="A742" s="406" t="s">
        <v>997</v>
      </c>
      <c r="B742" s="407" t="s">
        <v>808</v>
      </c>
      <c r="C742" s="407" t="s">
        <v>809</v>
      </c>
      <c r="D742" s="407" t="s">
        <v>874</v>
      </c>
      <c r="E742" s="407" t="s">
        <v>875</v>
      </c>
      <c r="F742" s="410">
        <v>5</v>
      </c>
      <c r="G742" s="410">
        <v>577</v>
      </c>
      <c r="H742" s="410">
        <v>1</v>
      </c>
      <c r="I742" s="410">
        <v>115.4</v>
      </c>
      <c r="J742" s="410">
        <v>1</v>
      </c>
      <c r="K742" s="410">
        <v>117</v>
      </c>
      <c r="L742" s="410">
        <v>0.2027729636048527</v>
      </c>
      <c r="M742" s="410">
        <v>117</v>
      </c>
      <c r="N742" s="410">
        <v>1</v>
      </c>
      <c r="O742" s="410">
        <v>125</v>
      </c>
      <c r="P742" s="479">
        <v>0.21663778162911612</v>
      </c>
      <c r="Q742" s="411">
        <v>125</v>
      </c>
    </row>
    <row r="743" spans="1:17" ht="14.4" customHeight="1" x14ac:dyDescent="0.3">
      <c r="A743" s="406" t="s">
        <v>997</v>
      </c>
      <c r="B743" s="407" t="s">
        <v>808</v>
      </c>
      <c r="C743" s="407" t="s">
        <v>809</v>
      </c>
      <c r="D743" s="407" t="s">
        <v>880</v>
      </c>
      <c r="E743" s="407" t="s">
        <v>881</v>
      </c>
      <c r="F743" s="410">
        <v>2</v>
      </c>
      <c r="G743" s="410">
        <v>868</v>
      </c>
      <c r="H743" s="410">
        <v>1</v>
      </c>
      <c r="I743" s="410">
        <v>434</v>
      </c>
      <c r="J743" s="410">
        <v>2</v>
      </c>
      <c r="K743" s="410">
        <v>874</v>
      </c>
      <c r="L743" s="410">
        <v>1.0069124423963134</v>
      </c>
      <c r="M743" s="410">
        <v>437</v>
      </c>
      <c r="N743" s="410">
        <v>1</v>
      </c>
      <c r="O743" s="410">
        <v>456</v>
      </c>
      <c r="P743" s="479">
        <v>0.52534562211981561</v>
      </c>
      <c r="Q743" s="411">
        <v>456</v>
      </c>
    </row>
    <row r="744" spans="1:17" ht="14.4" customHeight="1" x14ac:dyDescent="0.3">
      <c r="A744" s="406" t="s">
        <v>997</v>
      </c>
      <c r="B744" s="407" t="s">
        <v>808</v>
      </c>
      <c r="C744" s="407" t="s">
        <v>809</v>
      </c>
      <c r="D744" s="407" t="s">
        <v>882</v>
      </c>
      <c r="E744" s="407" t="s">
        <v>883</v>
      </c>
      <c r="F744" s="410">
        <v>20</v>
      </c>
      <c r="G744" s="410">
        <v>1072</v>
      </c>
      <c r="H744" s="410">
        <v>1</v>
      </c>
      <c r="I744" s="410">
        <v>53.6</v>
      </c>
      <c r="J744" s="410">
        <v>6</v>
      </c>
      <c r="K744" s="410">
        <v>324</v>
      </c>
      <c r="L744" s="410">
        <v>0.30223880597014924</v>
      </c>
      <c r="M744" s="410">
        <v>54</v>
      </c>
      <c r="N744" s="410">
        <v>18</v>
      </c>
      <c r="O744" s="410">
        <v>1044</v>
      </c>
      <c r="P744" s="479">
        <v>0.97388059701492535</v>
      </c>
      <c r="Q744" s="411">
        <v>58</v>
      </c>
    </row>
    <row r="745" spans="1:17" ht="14.4" customHeight="1" x14ac:dyDescent="0.3">
      <c r="A745" s="406" t="s">
        <v>997</v>
      </c>
      <c r="B745" s="407" t="s">
        <v>808</v>
      </c>
      <c r="C745" s="407" t="s">
        <v>809</v>
      </c>
      <c r="D745" s="407" t="s">
        <v>886</v>
      </c>
      <c r="E745" s="407" t="s">
        <v>887</v>
      </c>
      <c r="F745" s="410">
        <v>30</v>
      </c>
      <c r="G745" s="410">
        <v>4974</v>
      </c>
      <c r="H745" s="410">
        <v>1</v>
      </c>
      <c r="I745" s="410">
        <v>165.8</v>
      </c>
      <c r="J745" s="410">
        <v>21</v>
      </c>
      <c r="K745" s="410">
        <v>3549</v>
      </c>
      <c r="L745" s="410">
        <v>0.71351025331724971</v>
      </c>
      <c r="M745" s="410">
        <v>169</v>
      </c>
      <c r="N745" s="410">
        <v>19</v>
      </c>
      <c r="O745" s="410">
        <v>3325</v>
      </c>
      <c r="P745" s="479">
        <v>0.66847607559308408</v>
      </c>
      <c r="Q745" s="411">
        <v>175</v>
      </c>
    </row>
    <row r="746" spans="1:17" ht="14.4" customHeight="1" x14ac:dyDescent="0.3">
      <c r="A746" s="406" t="s">
        <v>997</v>
      </c>
      <c r="B746" s="407" t="s">
        <v>808</v>
      </c>
      <c r="C746" s="407" t="s">
        <v>809</v>
      </c>
      <c r="D746" s="407" t="s">
        <v>888</v>
      </c>
      <c r="E746" s="407" t="s">
        <v>889</v>
      </c>
      <c r="F746" s="410">
        <v>4</v>
      </c>
      <c r="G746" s="410">
        <v>318</v>
      </c>
      <c r="H746" s="410">
        <v>1</v>
      </c>
      <c r="I746" s="410">
        <v>79.5</v>
      </c>
      <c r="J746" s="410">
        <v>2</v>
      </c>
      <c r="K746" s="410">
        <v>162</v>
      </c>
      <c r="L746" s="410">
        <v>0.50943396226415094</v>
      </c>
      <c r="M746" s="410">
        <v>81</v>
      </c>
      <c r="N746" s="410">
        <v>2</v>
      </c>
      <c r="O746" s="410">
        <v>170</v>
      </c>
      <c r="P746" s="479">
        <v>0.53459119496855345</v>
      </c>
      <c r="Q746" s="411">
        <v>85</v>
      </c>
    </row>
    <row r="747" spans="1:17" ht="14.4" customHeight="1" x14ac:dyDescent="0.3">
      <c r="A747" s="406" t="s">
        <v>997</v>
      </c>
      <c r="B747" s="407" t="s">
        <v>808</v>
      </c>
      <c r="C747" s="407" t="s">
        <v>809</v>
      </c>
      <c r="D747" s="407" t="s">
        <v>890</v>
      </c>
      <c r="E747" s="407" t="s">
        <v>891</v>
      </c>
      <c r="F747" s="410">
        <v>8</v>
      </c>
      <c r="G747" s="410">
        <v>1292</v>
      </c>
      <c r="H747" s="410">
        <v>1</v>
      </c>
      <c r="I747" s="410">
        <v>161.5</v>
      </c>
      <c r="J747" s="410">
        <v>7</v>
      </c>
      <c r="K747" s="410">
        <v>1141</v>
      </c>
      <c r="L747" s="410">
        <v>0.88312693498452011</v>
      </c>
      <c r="M747" s="410">
        <v>163</v>
      </c>
      <c r="N747" s="410">
        <v>7</v>
      </c>
      <c r="O747" s="410">
        <v>1183</v>
      </c>
      <c r="P747" s="479">
        <v>0.91563467492260064</v>
      </c>
      <c r="Q747" s="411">
        <v>169</v>
      </c>
    </row>
    <row r="748" spans="1:17" ht="14.4" customHeight="1" x14ac:dyDescent="0.3">
      <c r="A748" s="406" t="s">
        <v>997</v>
      </c>
      <c r="B748" s="407" t="s">
        <v>808</v>
      </c>
      <c r="C748" s="407" t="s">
        <v>809</v>
      </c>
      <c r="D748" s="407" t="s">
        <v>900</v>
      </c>
      <c r="E748" s="407" t="s">
        <v>901</v>
      </c>
      <c r="F748" s="410">
        <v>2</v>
      </c>
      <c r="G748" s="410">
        <v>489</v>
      </c>
      <c r="H748" s="410">
        <v>1</v>
      </c>
      <c r="I748" s="410">
        <v>244.5</v>
      </c>
      <c r="J748" s="410">
        <v>1</v>
      </c>
      <c r="K748" s="410">
        <v>247</v>
      </c>
      <c r="L748" s="410">
        <v>0.50511247443762786</v>
      </c>
      <c r="M748" s="410">
        <v>247</v>
      </c>
      <c r="N748" s="410">
        <v>1</v>
      </c>
      <c r="O748" s="410">
        <v>263</v>
      </c>
      <c r="P748" s="479">
        <v>0.53783231083844585</v>
      </c>
      <c r="Q748" s="411">
        <v>263</v>
      </c>
    </row>
    <row r="749" spans="1:17" ht="14.4" customHeight="1" x14ac:dyDescent="0.3">
      <c r="A749" s="406" t="s">
        <v>997</v>
      </c>
      <c r="B749" s="407" t="s">
        <v>808</v>
      </c>
      <c r="C749" s="407" t="s">
        <v>809</v>
      </c>
      <c r="D749" s="407" t="s">
        <v>902</v>
      </c>
      <c r="E749" s="407" t="s">
        <v>903</v>
      </c>
      <c r="F749" s="410">
        <v>1</v>
      </c>
      <c r="G749" s="410">
        <v>2006</v>
      </c>
      <c r="H749" s="410">
        <v>1</v>
      </c>
      <c r="I749" s="410">
        <v>2006</v>
      </c>
      <c r="J749" s="410">
        <v>1</v>
      </c>
      <c r="K749" s="410">
        <v>2012</v>
      </c>
      <c r="L749" s="410">
        <v>1.0029910269192424</v>
      </c>
      <c r="M749" s="410">
        <v>2012</v>
      </c>
      <c r="N749" s="410"/>
      <c r="O749" s="410"/>
      <c r="P749" s="479"/>
      <c r="Q749" s="411"/>
    </row>
    <row r="750" spans="1:17" ht="14.4" customHeight="1" x14ac:dyDescent="0.3">
      <c r="A750" s="406" t="s">
        <v>998</v>
      </c>
      <c r="B750" s="407" t="s">
        <v>808</v>
      </c>
      <c r="C750" s="407" t="s">
        <v>809</v>
      </c>
      <c r="D750" s="407" t="s">
        <v>814</v>
      </c>
      <c r="E750" s="407" t="s">
        <v>815</v>
      </c>
      <c r="F750" s="410"/>
      <c r="G750" s="410"/>
      <c r="H750" s="410"/>
      <c r="I750" s="410"/>
      <c r="J750" s="410">
        <v>1</v>
      </c>
      <c r="K750" s="410">
        <v>215</v>
      </c>
      <c r="L750" s="410"/>
      <c r="M750" s="410">
        <v>215</v>
      </c>
      <c r="N750" s="410"/>
      <c r="O750" s="410"/>
      <c r="P750" s="479"/>
      <c r="Q750" s="411"/>
    </row>
    <row r="751" spans="1:17" ht="14.4" customHeight="1" x14ac:dyDescent="0.3">
      <c r="A751" s="406" t="s">
        <v>998</v>
      </c>
      <c r="B751" s="407" t="s">
        <v>808</v>
      </c>
      <c r="C751" s="407" t="s">
        <v>809</v>
      </c>
      <c r="D751" s="407" t="s">
        <v>816</v>
      </c>
      <c r="E751" s="407" t="s">
        <v>817</v>
      </c>
      <c r="F751" s="410">
        <v>110</v>
      </c>
      <c r="G751" s="410">
        <v>5892</v>
      </c>
      <c r="H751" s="410">
        <v>1</v>
      </c>
      <c r="I751" s="410">
        <v>53.563636363636363</v>
      </c>
      <c r="J751" s="410">
        <v>192</v>
      </c>
      <c r="K751" s="410">
        <v>10368</v>
      </c>
      <c r="L751" s="410">
        <v>1.7596741344195519</v>
      </c>
      <c r="M751" s="410">
        <v>54</v>
      </c>
      <c r="N751" s="410">
        <v>128</v>
      </c>
      <c r="O751" s="410">
        <v>7424</v>
      </c>
      <c r="P751" s="479">
        <v>1.2600135777325188</v>
      </c>
      <c r="Q751" s="411">
        <v>58</v>
      </c>
    </row>
    <row r="752" spans="1:17" ht="14.4" customHeight="1" x14ac:dyDescent="0.3">
      <c r="A752" s="406" t="s">
        <v>998</v>
      </c>
      <c r="B752" s="407" t="s">
        <v>808</v>
      </c>
      <c r="C752" s="407" t="s">
        <v>809</v>
      </c>
      <c r="D752" s="407" t="s">
        <v>818</v>
      </c>
      <c r="E752" s="407" t="s">
        <v>819</v>
      </c>
      <c r="F752" s="410"/>
      <c r="G752" s="410"/>
      <c r="H752" s="410"/>
      <c r="I752" s="410"/>
      <c r="J752" s="410">
        <v>2</v>
      </c>
      <c r="K752" s="410">
        <v>246</v>
      </c>
      <c r="L752" s="410"/>
      <c r="M752" s="410">
        <v>123</v>
      </c>
      <c r="N752" s="410"/>
      <c r="O752" s="410"/>
      <c r="P752" s="479"/>
      <c r="Q752" s="411"/>
    </row>
    <row r="753" spans="1:17" ht="14.4" customHeight="1" x14ac:dyDescent="0.3">
      <c r="A753" s="406" t="s">
        <v>998</v>
      </c>
      <c r="B753" s="407" t="s">
        <v>808</v>
      </c>
      <c r="C753" s="407" t="s">
        <v>809</v>
      </c>
      <c r="D753" s="407" t="s">
        <v>826</v>
      </c>
      <c r="E753" s="407" t="s">
        <v>827</v>
      </c>
      <c r="F753" s="410">
        <v>52</v>
      </c>
      <c r="G753" s="410">
        <v>8829</v>
      </c>
      <c r="H753" s="410">
        <v>1</v>
      </c>
      <c r="I753" s="410">
        <v>169.78846153846155</v>
      </c>
      <c r="J753" s="410">
        <v>80</v>
      </c>
      <c r="K753" s="410">
        <v>13760</v>
      </c>
      <c r="L753" s="410">
        <v>1.5585003964208857</v>
      </c>
      <c r="M753" s="410">
        <v>172</v>
      </c>
      <c r="N753" s="410">
        <v>62</v>
      </c>
      <c r="O753" s="410">
        <v>11098</v>
      </c>
      <c r="P753" s="479">
        <v>1.2569939970551591</v>
      </c>
      <c r="Q753" s="411">
        <v>179</v>
      </c>
    </row>
    <row r="754" spans="1:17" ht="14.4" customHeight="1" x14ac:dyDescent="0.3">
      <c r="A754" s="406" t="s">
        <v>998</v>
      </c>
      <c r="B754" s="407" t="s">
        <v>808</v>
      </c>
      <c r="C754" s="407" t="s">
        <v>809</v>
      </c>
      <c r="D754" s="407" t="s">
        <v>828</v>
      </c>
      <c r="E754" s="407" t="s">
        <v>829</v>
      </c>
      <c r="F754" s="410">
        <v>1</v>
      </c>
      <c r="G754" s="410">
        <v>531</v>
      </c>
      <c r="H754" s="410">
        <v>1</v>
      </c>
      <c r="I754" s="410">
        <v>531</v>
      </c>
      <c r="J754" s="410">
        <v>1</v>
      </c>
      <c r="K754" s="410">
        <v>533</v>
      </c>
      <c r="L754" s="410">
        <v>1.0037664783427496</v>
      </c>
      <c r="M754" s="410">
        <v>533</v>
      </c>
      <c r="N754" s="410"/>
      <c r="O754" s="410"/>
      <c r="P754" s="479"/>
      <c r="Q754" s="411"/>
    </row>
    <row r="755" spans="1:17" ht="14.4" customHeight="1" x14ac:dyDescent="0.3">
      <c r="A755" s="406" t="s">
        <v>998</v>
      </c>
      <c r="B755" s="407" t="s">
        <v>808</v>
      </c>
      <c r="C755" s="407" t="s">
        <v>809</v>
      </c>
      <c r="D755" s="407" t="s">
        <v>830</v>
      </c>
      <c r="E755" s="407" t="s">
        <v>831</v>
      </c>
      <c r="F755" s="410">
        <v>101</v>
      </c>
      <c r="G755" s="410">
        <v>32160</v>
      </c>
      <c r="H755" s="410">
        <v>1</v>
      </c>
      <c r="I755" s="410">
        <v>318.41584158415844</v>
      </c>
      <c r="J755" s="410">
        <v>203</v>
      </c>
      <c r="K755" s="410">
        <v>65366</v>
      </c>
      <c r="L755" s="410">
        <v>2.0325248756218905</v>
      </c>
      <c r="M755" s="410">
        <v>322</v>
      </c>
      <c r="N755" s="410">
        <v>103</v>
      </c>
      <c r="O755" s="410">
        <v>34505</v>
      </c>
      <c r="P755" s="479">
        <v>1.0729166666666667</v>
      </c>
      <c r="Q755" s="411">
        <v>335</v>
      </c>
    </row>
    <row r="756" spans="1:17" ht="14.4" customHeight="1" x14ac:dyDescent="0.3">
      <c r="A756" s="406" t="s">
        <v>998</v>
      </c>
      <c r="B756" s="407" t="s">
        <v>808</v>
      </c>
      <c r="C756" s="407" t="s">
        <v>809</v>
      </c>
      <c r="D756" s="407" t="s">
        <v>832</v>
      </c>
      <c r="E756" s="407" t="s">
        <v>833</v>
      </c>
      <c r="F756" s="410">
        <v>45</v>
      </c>
      <c r="G756" s="410">
        <v>19650</v>
      </c>
      <c r="H756" s="410">
        <v>1</v>
      </c>
      <c r="I756" s="410">
        <v>436.66666666666669</v>
      </c>
      <c r="J756" s="410">
        <v>76</v>
      </c>
      <c r="K756" s="410">
        <v>33364</v>
      </c>
      <c r="L756" s="410">
        <v>1.6979134860050891</v>
      </c>
      <c r="M756" s="410">
        <v>439</v>
      </c>
      <c r="N756" s="410">
        <v>45</v>
      </c>
      <c r="O756" s="410">
        <v>20610</v>
      </c>
      <c r="P756" s="479">
        <v>1.0488549618320611</v>
      </c>
      <c r="Q756" s="411">
        <v>458</v>
      </c>
    </row>
    <row r="757" spans="1:17" ht="14.4" customHeight="1" x14ac:dyDescent="0.3">
      <c r="A757" s="406" t="s">
        <v>998</v>
      </c>
      <c r="B757" s="407" t="s">
        <v>808</v>
      </c>
      <c r="C757" s="407" t="s">
        <v>809</v>
      </c>
      <c r="D757" s="407" t="s">
        <v>834</v>
      </c>
      <c r="E757" s="407" t="s">
        <v>835</v>
      </c>
      <c r="F757" s="410">
        <v>455</v>
      </c>
      <c r="G757" s="410">
        <v>154178</v>
      </c>
      <c r="H757" s="410">
        <v>1</v>
      </c>
      <c r="I757" s="410">
        <v>338.85274725274724</v>
      </c>
      <c r="J757" s="410">
        <v>748</v>
      </c>
      <c r="K757" s="410">
        <v>255068</v>
      </c>
      <c r="L757" s="410">
        <v>1.6543735163252864</v>
      </c>
      <c r="M757" s="410">
        <v>341</v>
      </c>
      <c r="N757" s="410">
        <v>552</v>
      </c>
      <c r="O757" s="410">
        <v>192648</v>
      </c>
      <c r="P757" s="479">
        <v>1.249516792279054</v>
      </c>
      <c r="Q757" s="411">
        <v>349</v>
      </c>
    </row>
    <row r="758" spans="1:17" ht="14.4" customHeight="1" x14ac:dyDescent="0.3">
      <c r="A758" s="406" t="s">
        <v>998</v>
      </c>
      <c r="B758" s="407" t="s">
        <v>808</v>
      </c>
      <c r="C758" s="407" t="s">
        <v>809</v>
      </c>
      <c r="D758" s="407" t="s">
        <v>842</v>
      </c>
      <c r="E758" s="407" t="s">
        <v>843</v>
      </c>
      <c r="F758" s="410">
        <v>1</v>
      </c>
      <c r="G758" s="410">
        <v>109</v>
      </c>
      <c r="H758" s="410">
        <v>1</v>
      </c>
      <c r="I758" s="410">
        <v>109</v>
      </c>
      <c r="J758" s="410"/>
      <c r="K758" s="410"/>
      <c r="L758" s="410"/>
      <c r="M758" s="410"/>
      <c r="N758" s="410">
        <v>2</v>
      </c>
      <c r="O758" s="410">
        <v>234</v>
      </c>
      <c r="P758" s="479">
        <v>2.1467889908256881</v>
      </c>
      <c r="Q758" s="411">
        <v>117</v>
      </c>
    </row>
    <row r="759" spans="1:17" ht="14.4" customHeight="1" x14ac:dyDescent="0.3">
      <c r="A759" s="406" t="s">
        <v>998</v>
      </c>
      <c r="B759" s="407" t="s">
        <v>808</v>
      </c>
      <c r="C759" s="407" t="s">
        <v>809</v>
      </c>
      <c r="D759" s="407" t="s">
        <v>844</v>
      </c>
      <c r="E759" s="407" t="s">
        <v>845</v>
      </c>
      <c r="F759" s="410"/>
      <c r="G759" s="410"/>
      <c r="H759" s="410"/>
      <c r="I759" s="410"/>
      <c r="J759" s="410"/>
      <c r="K759" s="410"/>
      <c r="L759" s="410"/>
      <c r="M759" s="410"/>
      <c r="N759" s="410">
        <v>1</v>
      </c>
      <c r="O759" s="410">
        <v>49</v>
      </c>
      <c r="P759" s="479"/>
      <c r="Q759" s="411">
        <v>49</v>
      </c>
    </row>
    <row r="760" spans="1:17" ht="14.4" customHeight="1" x14ac:dyDescent="0.3">
      <c r="A760" s="406" t="s">
        <v>998</v>
      </c>
      <c r="B760" s="407" t="s">
        <v>808</v>
      </c>
      <c r="C760" s="407" t="s">
        <v>809</v>
      </c>
      <c r="D760" s="407" t="s">
        <v>846</v>
      </c>
      <c r="E760" s="407" t="s">
        <v>847</v>
      </c>
      <c r="F760" s="410">
        <v>2</v>
      </c>
      <c r="G760" s="410">
        <v>738</v>
      </c>
      <c r="H760" s="410">
        <v>1</v>
      </c>
      <c r="I760" s="410">
        <v>369</v>
      </c>
      <c r="J760" s="410">
        <v>2</v>
      </c>
      <c r="K760" s="410">
        <v>752</v>
      </c>
      <c r="L760" s="410">
        <v>1.018970189701897</v>
      </c>
      <c r="M760" s="410">
        <v>376</v>
      </c>
      <c r="N760" s="410"/>
      <c r="O760" s="410"/>
      <c r="P760" s="479"/>
      <c r="Q760" s="411"/>
    </row>
    <row r="761" spans="1:17" ht="14.4" customHeight="1" x14ac:dyDescent="0.3">
      <c r="A761" s="406" t="s">
        <v>998</v>
      </c>
      <c r="B761" s="407" t="s">
        <v>808</v>
      </c>
      <c r="C761" s="407" t="s">
        <v>809</v>
      </c>
      <c r="D761" s="407" t="s">
        <v>848</v>
      </c>
      <c r="E761" s="407" t="s">
        <v>849</v>
      </c>
      <c r="F761" s="410">
        <v>6</v>
      </c>
      <c r="G761" s="410">
        <v>222</v>
      </c>
      <c r="H761" s="410">
        <v>1</v>
      </c>
      <c r="I761" s="410">
        <v>37</v>
      </c>
      <c r="J761" s="410">
        <v>3</v>
      </c>
      <c r="K761" s="410">
        <v>111</v>
      </c>
      <c r="L761" s="410">
        <v>0.5</v>
      </c>
      <c r="M761" s="410">
        <v>37</v>
      </c>
      <c r="N761" s="410">
        <v>2</v>
      </c>
      <c r="O761" s="410">
        <v>76</v>
      </c>
      <c r="P761" s="479">
        <v>0.34234234234234234</v>
      </c>
      <c r="Q761" s="411">
        <v>38</v>
      </c>
    </row>
    <row r="762" spans="1:17" ht="14.4" customHeight="1" x14ac:dyDescent="0.3">
      <c r="A762" s="406" t="s">
        <v>998</v>
      </c>
      <c r="B762" s="407" t="s">
        <v>808</v>
      </c>
      <c r="C762" s="407" t="s">
        <v>809</v>
      </c>
      <c r="D762" s="407" t="s">
        <v>854</v>
      </c>
      <c r="E762" s="407" t="s">
        <v>855</v>
      </c>
      <c r="F762" s="410">
        <v>10</v>
      </c>
      <c r="G762" s="410">
        <v>6680</v>
      </c>
      <c r="H762" s="410">
        <v>1</v>
      </c>
      <c r="I762" s="410">
        <v>668</v>
      </c>
      <c r="J762" s="410">
        <v>5</v>
      </c>
      <c r="K762" s="410">
        <v>3380</v>
      </c>
      <c r="L762" s="410">
        <v>0.50598802395209586</v>
      </c>
      <c r="M762" s="410">
        <v>676</v>
      </c>
      <c r="N762" s="410">
        <v>10</v>
      </c>
      <c r="O762" s="410">
        <v>7040</v>
      </c>
      <c r="P762" s="479">
        <v>1.0538922155688624</v>
      </c>
      <c r="Q762" s="411">
        <v>704</v>
      </c>
    </row>
    <row r="763" spans="1:17" ht="14.4" customHeight="1" x14ac:dyDescent="0.3">
      <c r="A763" s="406" t="s">
        <v>998</v>
      </c>
      <c r="B763" s="407" t="s">
        <v>808</v>
      </c>
      <c r="C763" s="407" t="s">
        <v>809</v>
      </c>
      <c r="D763" s="407" t="s">
        <v>856</v>
      </c>
      <c r="E763" s="407" t="s">
        <v>857</v>
      </c>
      <c r="F763" s="410"/>
      <c r="G763" s="410"/>
      <c r="H763" s="410"/>
      <c r="I763" s="410"/>
      <c r="J763" s="410">
        <v>2</v>
      </c>
      <c r="K763" s="410">
        <v>276</v>
      </c>
      <c r="L763" s="410"/>
      <c r="M763" s="410">
        <v>138</v>
      </c>
      <c r="N763" s="410">
        <v>1</v>
      </c>
      <c r="O763" s="410">
        <v>147</v>
      </c>
      <c r="P763" s="479"/>
      <c r="Q763" s="411">
        <v>147</v>
      </c>
    </row>
    <row r="764" spans="1:17" ht="14.4" customHeight="1" x14ac:dyDescent="0.3">
      <c r="A764" s="406" t="s">
        <v>998</v>
      </c>
      <c r="B764" s="407" t="s">
        <v>808</v>
      </c>
      <c r="C764" s="407" t="s">
        <v>809</v>
      </c>
      <c r="D764" s="407" t="s">
        <v>858</v>
      </c>
      <c r="E764" s="407" t="s">
        <v>859</v>
      </c>
      <c r="F764" s="410">
        <v>5</v>
      </c>
      <c r="G764" s="410">
        <v>1414</v>
      </c>
      <c r="H764" s="410">
        <v>1</v>
      </c>
      <c r="I764" s="410">
        <v>282.8</v>
      </c>
      <c r="J764" s="410">
        <v>6</v>
      </c>
      <c r="K764" s="410">
        <v>1710</v>
      </c>
      <c r="L764" s="410">
        <v>1.2093352192362092</v>
      </c>
      <c r="M764" s="410">
        <v>285</v>
      </c>
      <c r="N764" s="410">
        <v>4</v>
      </c>
      <c r="O764" s="410">
        <v>1216</v>
      </c>
      <c r="P764" s="479">
        <v>0.85997171145686002</v>
      </c>
      <c r="Q764" s="411">
        <v>304</v>
      </c>
    </row>
    <row r="765" spans="1:17" ht="14.4" customHeight="1" x14ac:dyDescent="0.3">
      <c r="A765" s="406" t="s">
        <v>998</v>
      </c>
      <c r="B765" s="407" t="s">
        <v>808</v>
      </c>
      <c r="C765" s="407" t="s">
        <v>809</v>
      </c>
      <c r="D765" s="407" t="s">
        <v>862</v>
      </c>
      <c r="E765" s="407" t="s">
        <v>863</v>
      </c>
      <c r="F765" s="410">
        <v>69</v>
      </c>
      <c r="G765" s="410">
        <v>31620</v>
      </c>
      <c r="H765" s="410">
        <v>1</v>
      </c>
      <c r="I765" s="410">
        <v>458.26086956521738</v>
      </c>
      <c r="J765" s="410">
        <v>122</v>
      </c>
      <c r="K765" s="410">
        <v>56364</v>
      </c>
      <c r="L765" s="410">
        <v>1.7825426944971536</v>
      </c>
      <c r="M765" s="410">
        <v>462</v>
      </c>
      <c r="N765" s="410">
        <v>74</v>
      </c>
      <c r="O765" s="410">
        <v>36556</v>
      </c>
      <c r="P765" s="479">
        <v>1.1561037318153067</v>
      </c>
      <c r="Q765" s="411">
        <v>494</v>
      </c>
    </row>
    <row r="766" spans="1:17" ht="14.4" customHeight="1" x14ac:dyDescent="0.3">
      <c r="A766" s="406" t="s">
        <v>998</v>
      </c>
      <c r="B766" s="407" t="s">
        <v>808</v>
      </c>
      <c r="C766" s="407" t="s">
        <v>809</v>
      </c>
      <c r="D766" s="407" t="s">
        <v>866</v>
      </c>
      <c r="E766" s="407" t="s">
        <v>867</v>
      </c>
      <c r="F766" s="410">
        <v>75</v>
      </c>
      <c r="G766" s="410">
        <v>26352</v>
      </c>
      <c r="H766" s="410">
        <v>1</v>
      </c>
      <c r="I766" s="410">
        <v>351.36</v>
      </c>
      <c r="J766" s="410">
        <v>125</v>
      </c>
      <c r="K766" s="410">
        <v>44500</v>
      </c>
      <c r="L766" s="410">
        <v>1.6886763812993322</v>
      </c>
      <c r="M766" s="410">
        <v>356</v>
      </c>
      <c r="N766" s="410">
        <v>79</v>
      </c>
      <c r="O766" s="410">
        <v>29230</v>
      </c>
      <c r="P766" s="479">
        <v>1.10921372191864</v>
      </c>
      <c r="Q766" s="411">
        <v>370</v>
      </c>
    </row>
    <row r="767" spans="1:17" ht="14.4" customHeight="1" x14ac:dyDescent="0.3">
      <c r="A767" s="406" t="s">
        <v>998</v>
      </c>
      <c r="B767" s="407" t="s">
        <v>808</v>
      </c>
      <c r="C767" s="407" t="s">
        <v>809</v>
      </c>
      <c r="D767" s="407" t="s">
        <v>868</v>
      </c>
      <c r="E767" s="407" t="s">
        <v>869</v>
      </c>
      <c r="F767" s="410">
        <v>5</v>
      </c>
      <c r="G767" s="410">
        <v>14472</v>
      </c>
      <c r="H767" s="410">
        <v>1</v>
      </c>
      <c r="I767" s="410">
        <v>2894.4</v>
      </c>
      <c r="J767" s="410">
        <v>5</v>
      </c>
      <c r="K767" s="410">
        <v>14585</v>
      </c>
      <c r="L767" s="410">
        <v>1.0078081813156441</v>
      </c>
      <c r="M767" s="410">
        <v>2917</v>
      </c>
      <c r="N767" s="410">
        <v>1</v>
      </c>
      <c r="O767" s="410">
        <v>3105</v>
      </c>
      <c r="P767" s="479">
        <v>0.21455223880597016</v>
      </c>
      <c r="Q767" s="411">
        <v>3105</v>
      </c>
    </row>
    <row r="768" spans="1:17" ht="14.4" customHeight="1" x14ac:dyDescent="0.3">
      <c r="A768" s="406" t="s">
        <v>998</v>
      </c>
      <c r="B768" s="407" t="s">
        <v>808</v>
      </c>
      <c r="C768" s="407" t="s">
        <v>809</v>
      </c>
      <c r="D768" s="407" t="s">
        <v>872</v>
      </c>
      <c r="E768" s="407" t="s">
        <v>873</v>
      </c>
      <c r="F768" s="410">
        <v>10</v>
      </c>
      <c r="G768" s="410">
        <v>1040</v>
      </c>
      <c r="H768" s="410">
        <v>1</v>
      </c>
      <c r="I768" s="410">
        <v>104</v>
      </c>
      <c r="J768" s="410">
        <v>12</v>
      </c>
      <c r="K768" s="410">
        <v>1260</v>
      </c>
      <c r="L768" s="410">
        <v>1.2115384615384615</v>
      </c>
      <c r="M768" s="410">
        <v>105</v>
      </c>
      <c r="N768" s="410">
        <v>5</v>
      </c>
      <c r="O768" s="410">
        <v>555</v>
      </c>
      <c r="P768" s="479">
        <v>0.53365384615384615</v>
      </c>
      <c r="Q768" s="411">
        <v>111</v>
      </c>
    </row>
    <row r="769" spans="1:17" ht="14.4" customHeight="1" x14ac:dyDescent="0.3">
      <c r="A769" s="406" t="s">
        <v>998</v>
      </c>
      <c r="B769" s="407" t="s">
        <v>808</v>
      </c>
      <c r="C769" s="407" t="s">
        <v>809</v>
      </c>
      <c r="D769" s="407" t="s">
        <v>874</v>
      </c>
      <c r="E769" s="407" t="s">
        <v>875</v>
      </c>
      <c r="F769" s="410"/>
      <c r="G769" s="410"/>
      <c r="H769" s="410"/>
      <c r="I769" s="410"/>
      <c r="J769" s="410">
        <v>1</v>
      </c>
      <c r="K769" s="410">
        <v>117</v>
      </c>
      <c r="L769" s="410"/>
      <c r="M769" s="410">
        <v>117</v>
      </c>
      <c r="N769" s="410">
        <v>1</v>
      </c>
      <c r="O769" s="410">
        <v>125</v>
      </c>
      <c r="P769" s="479"/>
      <c r="Q769" s="411">
        <v>125</v>
      </c>
    </row>
    <row r="770" spans="1:17" ht="14.4" customHeight="1" x14ac:dyDescent="0.3">
      <c r="A770" s="406" t="s">
        <v>998</v>
      </c>
      <c r="B770" s="407" t="s">
        <v>808</v>
      </c>
      <c r="C770" s="407" t="s">
        <v>809</v>
      </c>
      <c r="D770" s="407" t="s">
        <v>876</v>
      </c>
      <c r="E770" s="407" t="s">
        <v>877</v>
      </c>
      <c r="F770" s="410">
        <v>6</v>
      </c>
      <c r="G770" s="410">
        <v>2754</v>
      </c>
      <c r="H770" s="410">
        <v>1</v>
      </c>
      <c r="I770" s="410">
        <v>459</v>
      </c>
      <c r="J770" s="410"/>
      <c r="K770" s="410"/>
      <c r="L770" s="410"/>
      <c r="M770" s="410"/>
      <c r="N770" s="410">
        <v>5</v>
      </c>
      <c r="O770" s="410">
        <v>2475</v>
      </c>
      <c r="P770" s="479">
        <v>0.89869281045751637</v>
      </c>
      <c r="Q770" s="411">
        <v>495</v>
      </c>
    </row>
    <row r="771" spans="1:17" ht="14.4" customHeight="1" x14ac:dyDescent="0.3">
      <c r="A771" s="406" t="s">
        <v>998</v>
      </c>
      <c r="B771" s="407" t="s">
        <v>808</v>
      </c>
      <c r="C771" s="407" t="s">
        <v>809</v>
      </c>
      <c r="D771" s="407" t="s">
        <v>878</v>
      </c>
      <c r="E771" s="407" t="s">
        <v>879</v>
      </c>
      <c r="F771" s="410">
        <v>6</v>
      </c>
      <c r="G771" s="410">
        <v>7486</v>
      </c>
      <c r="H771" s="410">
        <v>1</v>
      </c>
      <c r="I771" s="410">
        <v>1247.6666666666667</v>
      </c>
      <c r="J771" s="410">
        <v>4</v>
      </c>
      <c r="K771" s="410">
        <v>5072</v>
      </c>
      <c r="L771" s="410">
        <v>0.67753139193160561</v>
      </c>
      <c r="M771" s="410">
        <v>1268</v>
      </c>
      <c r="N771" s="410">
        <v>6</v>
      </c>
      <c r="O771" s="410">
        <v>7698</v>
      </c>
      <c r="P771" s="479">
        <v>1.0283195297889394</v>
      </c>
      <c r="Q771" s="411">
        <v>1283</v>
      </c>
    </row>
    <row r="772" spans="1:17" ht="14.4" customHeight="1" x14ac:dyDescent="0.3">
      <c r="A772" s="406" t="s">
        <v>998</v>
      </c>
      <c r="B772" s="407" t="s">
        <v>808</v>
      </c>
      <c r="C772" s="407" t="s">
        <v>809</v>
      </c>
      <c r="D772" s="407" t="s">
        <v>880</v>
      </c>
      <c r="E772" s="407" t="s">
        <v>881</v>
      </c>
      <c r="F772" s="410">
        <v>102</v>
      </c>
      <c r="G772" s="410">
        <v>44053</v>
      </c>
      <c r="H772" s="410">
        <v>1</v>
      </c>
      <c r="I772" s="410">
        <v>431.89215686274508</v>
      </c>
      <c r="J772" s="410">
        <v>191</v>
      </c>
      <c r="K772" s="410">
        <v>83467</v>
      </c>
      <c r="L772" s="410">
        <v>1.8946950264454181</v>
      </c>
      <c r="M772" s="410">
        <v>437</v>
      </c>
      <c r="N772" s="410">
        <v>100</v>
      </c>
      <c r="O772" s="410">
        <v>45600</v>
      </c>
      <c r="P772" s="479">
        <v>1.0351167911379475</v>
      </c>
      <c r="Q772" s="411">
        <v>456</v>
      </c>
    </row>
    <row r="773" spans="1:17" ht="14.4" customHeight="1" x14ac:dyDescent="0.3">
      <c r="A773" s="406" t="s">
        <v>998</v>
      </c>
      <c r="B773" s="407" t="s">
        <v>808</v>
      </c>
      <c r="C773" s="407" t="s">
        <v>809</v>
      </c>
      <c r="D773" s="407" t="s">
        <v>882</v>
      </c>
      <c r="E773" s="407" t="s">
        <v>883</v>
      </c>
      <c r="F773" s="410">
        <v>54</v>
      </c>
      <c r="G773" s="410">
        <v>2894</v>
      </c>
      <c r="H773" s="410">
        <v>1</v>
      </c>
      <c r="I773" s="410">
        <v>53.592592592592595</v>
      </c>
      <c r="J773" s="410">
        <v>72</v>
      </c>
      <c r="K773" s="410">
        <v>3888</v>
      </c>
      <c r="L773" s="410">
        <v>1.3434692467173461</v>
      </c>
      <c r="M773" s="410">
        <v>54</v>
      </c>
      <c r="N773" s="410">
        <v>30</v>
      </c>
      <c r="O773" s="410">
        <v>1740</v>
      </c>
      <c r="P773" s="479">
        <v>0.6012439530062198</v>
      </c>
      <c r="Q773" s="411">
        <v>58</v>
      </c>
    </row>
    <row r="774" spans="1:17" ht="14.4" customHeight="1" x14ac:dyDescent="0.3">
      <c r="A774" s="406" t="s">
        <v>998</v>
      </c>
      <c r="B774" s="407" t="s">
        <v>808</v>
      </c>
      <c r="C774" s="407" t="s">
        <v>809</v>
      </c>
      <c r="D774" s="407" t="s">
        <v>999</v>
      </c>
      <c r="E774" s="407" t="s">
        <v>1000</v>
      </c>
      <c r="F774" s="410"/>
      <c r="G774" s="410"/>
      <c r="H774" s="410"/>
      <c r="I774" s="410"/>
      <c r="J774" s="410">
        <v>8</v>
      </c>
      <c r="K774" s="410">
        <v>75568</v>
      </c>
      <c r="L774" s="410"/>
      <c r="M774" s="410">
        <v>9446</v>
      </c>
      <c r="N774" s="410">
        <v>4</v>
      </c>
      <c r="O774" s="410">
        <v>39012</v>
      </c>
      <c r="P774" s="479"/>
      <c r="Q774" s="411">
        <v>9753</v>
      </c>
    </row>
    <row r="775" spans="1:17" ht="14.4" customHeight="1" x14ac:dyDescent="0.3">
      <c r="A775" s="406" t="s">
        <v>998</v>
      </c>
      <c r="B775" s="407" t="s">
        <v>808</v>
      </c>
      <c r="C775" s="407" t="s">
        <v>809</v>
      </c>
      <c r="D775" s="407" t="s">
        <v>886</v>
      </c>
      <c r="E775" s="407" t="s">
        <v>887</v>
      </c>
      <c r="F775" s="410">
        <v>17</v>
      </c>
      <c r="G775" s="410">
        <v>2820</v>
      </c>
      <c r="H775" s="410">
        <v>1</v>
      </c>
      <c r="I775" s="410">
        <v>165.88235294117646</v>
      </c>
      <c r="J775" s="410">
        <v>11</v>
      </c>
      <c r="K775" s="410">
        <v>1859</v>
      </c>
      <c r="L775" s="410">
        <v>0.65921985815602835</v>
      </c>
      <c r="M775" s="410">
        <v>169</v>
      </c>
      <c r="N775" s="410">
        <v>4</v>
      </c>
      <c r="O775" s="410">
        <v>700</v>
      </c>
      <c r="P775" s="479">
        <v>0.24822695035460993</v>
      </c>
      <c r="Q775" s="411">
        <v>175</v>
      </c>
    </row>
    <row r="776" spans="1:17" ht="14.4" customHeight="1" x14ac:dyDescent="0.3">
      <c r="A776" s="406" t="s">
        <v>998</v>
      </c>
      <c r="B776" s="407" t="s">
        <v>808</v>
      </c>
      <c r="C776" s="407" t="s">
        <v>809</v>
      </c>
      <c r="D776" s="407" t="s">
        <v>888</v>
      </c>
      <c r="E776" s="407" t="s">
        <v>889</v>
      </c>
      <c r="F776" s="410">
        <v>37</v>
      </c>
      <c r="G776" s="410">
        <v>2944</v>
      </c>
      <c r="H776" s="410">
        <v>1</v>
      </c>
      <c r="I776" s="410">
        <v>79.567567567567565</v>
      </c>
      <c r="J776" s="410">
        <v>18</v>
      </c>
      <c r="K776" s="410">
        <v>1458</v>
      </c>
      <c r="L776" s="410">
        <v>0.4952445652173913</v>
      </c>
      <c r="M776" s="410">
        <v>81</v>
      </c>
      <c r="N776" s="410">
        <v>31</v>
      </c>
      <c r="O776" s="410">
        <v>2635</v>
      </c>
      <c r="P776" s="479">
        <v>0.89504076086956519</v>
      </c>
      <c r="Q776" s="411">
        <v>85</v>
      </c>
    </row>
    <row r="777" spans="1:17" ht="14.4" customHeight="1" x14ac:dyDescent="0.3">
      <c r="A777" s="406" t="s">
        <v>998</v>
      </c>
      <c r="B777" s="407" t="s">
        <v>808</v>
      </c>
      <c r="C777" s="407" t="s">
        <v>809</v>
      </c>
      <c r="D777" s="407" t="s">
        <v>890</v>
      </c>
      <c r="E777" s="407" t="s">
        <v>891</v>
      </c>
      <c r="F777" s="410">
        <v>43</v>
      </c>
      <c r="G777" s="410">
        <v>6928</v>
      </c>
      <c r="H777" s="410">
        <v>1</v>
      </c>
      <c r="I777" s="410">
        <v>161.11627906976744</v>
      </c>
      <c r="J777" s="410">
        <v>71</v>
      </c>
      <c r="K777" s="410">
        <v>11573</v>
      </c>
      <c r="L777" s="410">
        <v>1.6704676674364896</v>
      </c>
      <c r="M777" s="410">
        <v>163</v>
      </c>
      <c r="N777" s="410">
        <v>39</v>
      </c>
      <c r="O777" s="410">
        <v>6591</v>
      </c>
      <c r="P777" s="479">
        <v>0.95135681293302543</v>
      </c>
      <c r="Q777" s="411">
        <v>169</v>
      </c>
    </row>
    <row r="778" spans="1:17" ht="14.4" customHeight="1" x14ac:dyDescent="0.3">
      <c r="A778" s="406" t="s">
        <v>998</v>
      </c>
      <c r="B778" s="407" t="s">
        <v>808</v>
      </c>
      <c r="C778" s="407" t="s">
        <v>809</v>
      </c>
      <c r="D778" s="407" t="s">
        <v>892</v>
      </c>
      <c r="E778" s="407" t="s">
        <v>893</v>
      </c>
      <c r="F778" s="410">
        <v>7</v>
      </c>
      <c r="G778" s="410">
        <v>194</v>
      </c>
      <c r="H778" s="410">
        <v>1</v>
      </c>
      <c r="I778" s="410">
        <v>27.714285714285715</v>
      </c>
      <c r="J778" s="410">
        <v>1</v>
      </c>
      <c r="K778" s="410">
        <v>28</v>
      </c>
      <c r="L778" s="410">
        <v>0.14432989690721648</v>
      </c>
      <c r="M778" s="410">
        <v>28</v>
      </c>
      <c r="N778" s="410">
        <v>1</v>
      </c>
      <c r="O778" s="410">
        <v>29</v>
      </c>
      <c r="P778" s="479">
        <v>0.14948453608247422</v>
      </c>
      <c r="Q778" s="411">
        <v>29</v>
      </c>
    </row>
    <row r="779" spans="1:17" ht="14.4" customHeight="1" x14ac:dyDescent="0.3">
      <c r="A779" s="406" t="s">
        <v>998</v>
      </c>
      <c r="B779" s="407" t="s">
        <v>808</v>
      </c>
      <c r="C779" s="407" t="s">
        <v>809</v>
      </c>
      <c r="D779" s="407" t="s">
        <v>894</v>
      </c>
      <c r="E779" s="407" t="s">
        <v>895</v>
      </c>
      <c r="F779" s="410">
        <v>36</v>
      </c>
      <c r="G779" s="410">
        <v>36088</v>
      </c>
      <c r="H779" s="410">
        <v>1</v>
      </c>
      <c r="I779" s="410">
        <v>1002.4444444444445</v>
      </c>
      <c r="J779" s="410">
        <v>49</v>
      </c>
      <c r="K779" s="410">
        <v>49392</v>
      </c>
      <c r="L779" s="410">
        <v>1.3686544003546885</v>
      </c>
      <c r="M779" s="410">
        <v>1008</v>
      </c>
      <c r="N779" s="410">
        <v>33</v>
      </c>
      <c r="O779" s="410">
        <v>33363</v>
      </c>
      <c r="P779" s="479">
        <v>0.92449013522500556</v>
      </c>
      <c r="Q779" s="411">
        <v>1011</v>
      </c>
    </row>
    <row r="780" spans="1:17" ht="14.4" customHeight="1" x14ac:dyDescent="0.3">
      <c r="A780" s="406" t="s">
        <v>998</v>
      </c>
      <c r="B780" s="407" t="s">
        <v>808</v>
      </c>
      <c r="C780" s="407" t="s">
        <v>809</v>
      </c>
      <c r="D780" s="407" t="s">
        <v>896</v>
      </c>
      <c r="E780" s="407" t="s">
        <v>897</v>
      </c>
      <c r="F780" s="410">
        <v>2</v>
      </c>
      <c r="G780" s="410">
        <v>336</v>
      </c>
      <c r="H780" s="410">
        <v>1</v>
      </c>
      <c r="I780" s="410">
        <v>168</v>
      </c>
      <c r="J780" s="410"/>
      <c r="K780" s="410"/>
      <c r="L780" s="410"/>
      <c r="M780" s="410"/>
      <c r="N780" s="410">
        <v>2</v>
      </c>
      <c r="O780" s="410">
        <v>352</v>
      </c>
      <c r="P780" s="479">
        <v>1.0476190476190477</v>
      </c>
      <c r="Q780" s="411">
        <v>176</v>
      </c>
    </row>
    <row r="781" spans="1:17" ht="14.4" customHeight="1" x14ac:dyDescent="0.3">
      <c r="A781" s="406" t="s">
        <v>998</v>
      </c>
      <c r="B781" s="407" t="s">
        <v>808</v>
      </c>
      <c r="C781" s="407" t="s">
        <v>809</v>
      </c>
      <c r="D781" s="407" t="s">
        <v>898</v>
      </c>
      <c r="E781" s="407" t="s">
        <v>899</v>
      </c>
      <c r="F781" s="410">
        <v>36</v>
      </c>
      <c r="G781" s="410">
        <v>80472</v>
      </c>
      <c r="H781" s="410">
        <v>1</v>
      </c>
      <c r="I781" s="410">
        <v>2235.3333333333335</v>
      </c>
      <c r="J781" s="410">
        <v>22</v>
      </c>
      <c r="K781" s="410">
        <v>49808</v>
      </c>
      <c r="L781" s="410">
        <v>0.61894820558703645</v>
      </c>
      <c r="M781" s="410">
        <v>2264</v>
      </c>
      <c r="N781" s="410">
        <v>30</v>
      </c>
      <c r="O781" s="410">
        <v>68820</v>
      </c>
      <c r="P781" s="479">
        <v>0.85520429466149717</v>
      </c>
      <c r="Q781" s="411">
        <v>2294</v>
      </c>
    </row>
    <row r="782" spans="1:17" ht="14.4" customHeight="1" x14ac:dyDescent="0.3">
      <c r="A782" s="406" t="s">
        <v>998</v>
      </c>
      <c r="B782" s="407" t="s">
        <v>808</v>
      </c>
      <c r="C782" s="407" t="s">
        <v>809</v>
      </c>
      <c r="D782" s="407" t="s">
        <v>900</v>
      </c>
      <c r="E782" s="407" t="s">
        <v>901</v>
      </c>
      <c r="F782" s="410">
        <v>13</v>
      </c>
      <c r="G782" s="410">
        <v>3186</v>
      </c>
      <c r="H782" s="410">
        <v>1</v>
      </c>
      <c r="I782" s="410">
        <v>245.07692307692307</v>
      </c>
      <c r="J782" s="410">
        <v>6</v>
      </c>
      <c r="K782" s="410">
        <v>1482</v>
      </c>
      <c r="L782" s="410">
        <v>0.46516007532956688</v>
      </c>
      <c r="M782" s="410">
        <v>247</v>
      </c>
      <c r="N782" s="410">
        <v>8</v>
      </c>
      <c r="O782" s="410">
        <v>2104</v>
      </c>
      <c r="P782" s="479">
        <v>0.66038920276208413</v>
      </c>
      <c r="Q782" s="411">
        <v>263</v>
      </c>
    </row>
    <row r="783" spans="1:17" ht="14.4" customHeight="1" x14ac:dyDescent="0.3">
      <c r="A783" s="406" t="s">
        <v>998</v>
      </c>
      <c r="B783" s="407" t="s">
        <v>808</v>
      </c>
      <c r="C783" s="407" t="s">
        <v>809</v>
      </c>
      <c r="D783" s="407" t="s">
        <v>902</v>
      </c>
      <c r="E783" s="407" t="s">
        <v>903</v>
      </c>
      <c r="F783" s="410">
        <v>15</v>
      </c>
      <c r="G783" s="410">
        <v>30025</v>
      </c>
      <c r="H783" s="410">
        <v>1</v>
      </c>
      <c r="I783" s="410">
        <v>2001.6666666666667</v>
      </c>
      <c r="J783" s="410">
        <v>41</v>
      </c>
      <c r="K783" s="410">
        <v>82492</v>
      </c>
      <c r="L783" s="410">
        <v>2.7474437968359702</v>
      </c>
      <c r="M783" s="410">
        <v>2012</v>
      </c>
      <c r="N783" s="410">
        <v>21</v>
      </c>
      <c r="O783" s="410">
        <v>44730</v>
      </c>
      <c r="P783" s="479">
        <v>1.4897585345545379</v>
      </c>
      <c r="Q783" s="411">
        <v>2130</v>
      </c>
    </row>
    <row r="784" spans="1:17" ht="14.4" customHeight="1" x14ac:dyDescent="0.3">
      <c r="A784" s="406" t="s">
        <v>998</v>
      </c>
      <c r="B784" s="407" t="s">
        <v>808</v>
      </c>
      <c r="C784" s="407" t="s">
        <v>809</v>
      </c>
      <c r="D784" s="407" t="s">
        <v>904</v>
      </c>
      <c r="E784" s="407" t="s">
        <v>905</v>
      </c>
      <c r="F784" s="410">
        <v>1</v>
      </c>
      <c r="G784" s="410">
        <v>225</v>
      </c>
      <c r="H784" s="410">
        <v>1</v>
      </c>
      <c r="I784" s="410">
        <v>225</v>
      </c>
      <c r="J784" s="410"/>
      <c r="K784" s="410"/>
      <c r="L784" s="410"/>
      <c r="M784" s="410"/>
      <c r="N784" s="410">
        <v>2</v>
      </c>
      <c r="O784" s="410">
        <v>484</v>
      </c>
      <c r="P784" s="479">
        <v>2.1511111111111112</v>
      </c>
      <c r="Q784" s="411">
        <v>242</v>
      </c>
    </row>
    <row r="785" spans="1:17" ht="14.4" customHeight="1" x14ac:dyDescent="0.3">
      <c r="A785" s="406" t="s">
        <v>998</v>
      </c>
      <c r="B785" s="407" t="s">
        <v>808</v>
      </c>
      <c r="C785" s="407" t="s">
        <v>809</v>
      </c>
      <c r="D785" s="407" t="s">
        <v>906</v>
      </c>
      <c r="E785" s="407" t="s">
        <v>907</v>
      </c>
      <c r="F785" s="410"/>
      <c r="G785" s="410"/>
      <c r="H785" s="410"/>
      <c r="I785" s="410"/>
      <c r="J785" s="410"/>
      <c r="K785" s="410"/>
      <c r="L785" s="410"/>
      <c r="M785" s="410"/>
      <c r="N785" s="410">
        <v>1</v>
      </c>
      <c r="O785" s="410">
        <v>423</v>
      </c>
      <c r="P785" s="479"/>
      <c r="Q785" s="411">
        <v>423</v>
      </c>
    </row>
    <row r="786" spans="1:17" ht="14.4" customHeight="1" x14ac:dyDescent="0.3">
      <c r="A786" s="406" t="s">
        <v>998</v>
      </c>
      <c r="B786" s="407" t="s">
        <v>808</v>
      </c>
      <c r="C786" s="407" t="s">
        <v>809</v>
      </c>
      <c r="D786" s="407" t="s">
        <v>911</v>
      </c>
      <c r="E786" s="407" t="s">
        <v>912</v>
      </c>
      <c r="F786" s="410"/>
      <c r="G786" s="410"/>
      <c r="H786" s="410"/>
      <c r="I786" s="410"/>
      <c r="J786" s="410"/>
      <c r="K786" s="410"/>
      <c r="L786" s="410"/>
      <c r="M786" s="410"/>
      <c r="N786" s="410">
        <v>1</v>
      </c>
      <c r="O786" s="410">
        <v>5216</v>
      </c>
      <c r="P786" s="479"/>
      <c r="Q786" s="411">
        <v>5216</v>
      </c>
    </row>
    <row r="787" spans="1:17" ht="14.4" customHeight="1" x14ac:dyDescent="0.3">
      <c r="A787" s="406" t="s">
        <v>998</v>
      </c>
      <c r="B787" s="407" t="s">
        <v>808</v>
      </c>
      <c r="C787" s="407" t="s">
        <v>809</v>
      </c>
      <c r="D787" s="407" t="s">
        <v>915</v>
      </c>
      <c r="E787" s="407" t="s">
        <v>916</v>
      </c>
      <c r="F787" s="410"/>
      <c r="G787" s="410"/>
      <c r="H787" s="410"/>
      <c r="I787" s="410"/>
      <c r="J787" s="410">
        <v>3</v>
      </c>
      <c r="K787" s="410">
        <v>807</v>
      </c>
      <c r="L787" s="410"/>
      <c r="M787" s="410">
        <v>269</v>
      </c>
      <c r="N787" s="410">
        <v>2</v>
      </c>
      <c r="O787" s="410">
        <v>576</v>
      </c>
      <c r="P787" s="479"/>
      <c r="Q787" s="411">
        <v>288</v>
      </c>
    </row>
    <row r="788" spans="1:17" ht="14.4" customHeight="1" x14ac:dyDescent="0.3">
      <c r="A788" s="406" t="s">
        <v>998</v>
      </c>
      <c r="B788" s="407" t="s">
        <v>808</v>
      </c>
      <c r="C788" s="407" t="s">
        <v>809</v>
      </c>
      <c r="D788" s="407" t="s">
        <v>923</v>
      </c>
      <c r="E788" s="407" t="s">
        <v>924</v>
      </c>
      <c r="F788" s="410"/>
      <c r="G788" s="410"/>
      <c r="H788" s="410"/>
      <c r="I788" s="410"/>
      <c r="J788" s="410"/>
      <c r="K788" s="410"/>
      <c r="L788" s="410"/>
      <c r="M788" s="410"/>
      <c r="N788" s="410">
        <v>1</v>
      </c>
      <c r="O788" s="410">
        <v>314</v>
      </c>
      <c r="P788" s="479"/>
      <c r="Q788" s="411">
        <v>314</v>
      </c>
    </row>
    <row r="789" spans="1:17" ht="14.4" customHeight="1" x14ac:dyDescent="0.3">
      <c r="A789" s="406" t="s">
        <v>998</v>
      </c>
      <c r="B789" s="407" t="s">
        <v>808</v>
      </c>
      <c r="C789" s="407" t="s">
        <v>809</v>
      </c>
      <c r="D789" s="407" t="s">
        <v>927</v>
      </c>
      <c r="E789" s="407" t="s">
        <v>928</v>
      </c>
      <c r="F789" s="410"/>
      <c r="G789" s="410"/>
      <c r="H789" s="410"/>
      <c r="I789" s="410"/>
      <c r="J789" s="410">
        <v>1</v>
      </c>
      <c r="K789" s="410">
        <v>656</v>
      </c>
      <c r="L789" s="410"/>
      <c r="M789" s="410">
        <v>656</v>
      </c>
      <c r="N789" s="410"/>
      <c r="O789" s="410"/>
      <c r="P789" s="479"/>
      <c r="Q789" s="411"/>
    </row>
    <row r="790" spans="1:17" ht="14.4" customHeight="1" x14ac:dyDescent="0.3">
      <c r="A790" s="406" t="s">
        <v>1001</v>
      </c>
      <c r="B790" s="407" t="s">
        <v>808</v>
      </c>
      <c r="C790" s="407" t="s">
        <v>809</v>
      </c>
      <c r="D790" s="407" t="s">
        <v>810</v>
      </c>
      <c r="E790" s="407" t="s">
        <v>811</v>
      </c>
      <c r="F790" s="410">
        <v>1</v>
      </c>
      <c r="G790" s="410">
        <v>2091</v>
      </c>
      <c r="H790" s="410">
        <v>1</v>
      </c>
      <c r="I790" s="410">
        <v>2091</v>
      </c>
      <c r="J790" s="410"/>
      <c r="K790" s="410"/>
      <c r="L790" s="410"/>
      <c r="M790" s="410"/>
      <c r="N790" s="410">
        <v>2</v>
      </c>
      <c r="O790" s="410">
        <v>4452</v>
      </c>
      <c r="P790" s="479">
        <v>2.1291248206599711</v>
      </c>
      <c r="Q790" s="411">
        <v>2226</v>
      </c>
    </row>
    <row r="791" spans="1:17" ht="14.4" customHeight="1" x14ac:dyDescent="0.3">
      <c r="A791" s="406" t="s">
        <v>1001</v>
      </c>
      <c r="B791" s="407" t="s">
        <v>808</v>
      </c>
      <c r="C791" s="407" t="s">
        <v>809</v>
      </c>
      <c r="D791" s="407" t="s">
        <v>816</v>
      </c>
      <c r="E791" s="407" t="s">
        <v>817</v>
      </c>
      <c r="F791" s="410">
        <v>48</v>
      </c>
      <c r="G791" s="410">
        <v>2586</v>
      </c>
      <c r="H791" s="410">
        <v>1</v>
      </c>
      <c r="I791" s="410">
        <v>53.875</v>
      </c>
      <c r="J791" s="410">
        <v>52</v>
      </c>
      <c r="K791" s="410">
        <v>2808</v>
      </c>
      <c r="L791" s="410">
        <v>1.08584686774942</v>
      </c>
      <c r="M791" s="410">
        <v>54</v>
      </c>
      <c r="N791" s="410">
        <v>60</v>
      </c>
      <c r="O791" s="410">
        <v>3480</v>
      </c>
      <c r="P791" s="479">
        <v>1.345707656612529</v>
      </c>
      <c r="Q791" s="411">
        <v>58</v>
      </c>
    </row>
    <row r="792" spans="1:17" ht="14.4" customHeight="1" x14ac:dyDescent="0.3">
      <c r="A792" s="406" t="s">
        <v>1001</v>
      </c>
      <c r="B792" s="407" t="s">
        <v>808</v>
      </c>
      <c r="C792" s="407" t="s">
        <v>809</v>
      </c>
      <c r="D792" s="407" t="s">
        <v>818</v>
      </c>
      <c r="E792" s="407" t="s">
        <v>819</v>
      </c>
      <c r="F792" s="410">
        <v>24</v>
      </c>
      <c r="G792" s="410">
        <v>2916</v>
      </c>
      <c r="H792" s="410">
        <v>1</v>
      </c>
      <c r="I792" s="410">
        <v>121.5</v>
      </c>
      <c r="J792" s="410">
        <v>12</v>
      </c>
      <c r="K792" s="410">
        <v>1476</v>
      </c>
      <c r="L792" s="410">
        <v>0.50617283950617287</v>
      </c>
      <c r="M792" s="410">
        <v>123</v>
      </c>
      <c r="N792" s="410">
        <v>28</v>
      </c>
      <c r="O792" s="410">
        <v>3668</v>
      </c>
      <c r="P792" s="479">
        <v>1.2578875171467765</v>
      </c>
      <c r="Q792" s="411">
        <v>131</v>
      </c>
    </row>
    <row r="793" spans="1:17" ht="14.4" customHeight="1" x14ac:dyDescent="0.3">
      <c r="A793" s="406" t="s">
        <v>1001</v>
      </c>
      <c r="B793" s="407" t="s">
        <v>808</v>
      </c>
      <c r="C793" s="407" t="s">
        <v>809</v>
      </c>
      <c r="D793" s="407" t="s">
        <v>820</v>
      </c>
      <c r="E793" s="407" t="s">
        <v>821</v>
      </c>
      <c r="F793" s="410"/>
      <c r="G793" s="410"/>
      <c r="H793" s="410"/>
      <c r="I793" s="410"/>
      <c r="J793" s="410">
        <v>2</v>
      </c>
      <c r="K793" s="410">
        <v>354</v>
      </c>
      <c r="L793" s="410"/>
      <c r="M793" s="410">
        <v>177</v>
      </c>
      <c r="N793" s="410"/>
      <c r="O793" s="410"/>
      <c r="P793" s="479"/>
      <c r="Q793" s="411"/>
    </row>
    <row r="794" spans="1:17" ht="14.4" customHeight="1" x14ac:dyDescent="0.3">
      <c r="A794" s="406" t="s">
        <v>1001</v>
      </c>
      <c r="B794" s="407" t="s">
        <v>808</v>
      </c>
      <c r="C794" s="407" t="s">
        <v>809</v>
      </c>
      <c r="D794" s="407" t="s">
        <v>824</v>
      </c>
      <c r="E794" s="407" t="s">
        <v>825</v>
      </c>
      <c r="F794" s="410">
        <v>5</v>
      </c>
      <c r="G794" s="410">
        <v>1915</v>
      </c>
      <c r="H794" s="410">
        <v>1</v>
      </c>
      <c r="I794" s="410">
        <v>383</v>
      </c>
      <c r="J794" s="410"/>
      <c r="K794" s="410"/>
      <c r="L794" s="410"/>
      <c r="M794" s="410"/>
      <c r="N794" s="410"/>
      <c r="O794" s="410"/>
      <c r="P794" s="479"/>
      <c r="Q794" s="411"/>
    </row>
    <row r="795" spans="1:17" ht="14.4" customHeight="1" x14ac:dyDescent="0.3">
      <c r="A795" s="406" t="s">
        <v>1001</v>
      </c>
      <c r="B795" s="407" t="s">
        <v>808</v>
      </c>
      <c r="C795" s="407" t="s">
        <v>809</v>
      </c>
      <c r="D795" s="407" t="s">
        <v>826</v>
      </c>
      <c r="E795" s="407" t="s">
        <v>827</v>
      </c>
      <c r="F795" s="410">
        <v>3</v>
      </c>
      <c r="G795" s="410">
        <v>504</v>
      </c>
      <c r="H795" s="410">
        <v>1</v>
      </c>
      <c r="I795" s="410">
        <v>168</v>
      </c>
      <c r="J795" s="410">
        <v>11</v>
      </c>
      <c r="K795" s="410">
        <v>1892</v>
      </c>
      <c r="L795" s="410">
        <v>3.753968253968254</v>
      </c>
      <c r="M795" s="410">
        <v>172</v>
      </c>
      <c r="N795" s="410">
        <v>5</v>
      </c>
      <c r="O795" s="410">
        <v>895</v>
      </c>
      <c r="P795" s="479">
        <v>1.7757936507936507</v>
      </c>
      <c r="Q795" s="411">
        <v>179</v>
      </c>
    </row>
    <row r="796" spans="1:17" ht="14.4" customHeight="1" x14ac:dyDescent="0.3">
      <c r="A796" s="406" t="s">
        <v>1001</v>
      </c>
      <c r="B796" s="407" t="s">
        <v>808</v>
      </c>
      <c r="C796" s="407" t="s">
        <v>809</v>
      </c>
      <c r="D796" s="407" t="s">
        <v>830</v>
      </c>
      <c r="E796" s="407" t="s">
        <v>831</v>
      </c>
      <c r="F796" s="410">
        <v>28</v>
      </c>
      <c r="G796" s="410">
        <v>8900</v>
      </c>
      <c r="H796" s="410">
        <v>1</v>
      </c>
      <c r="I796" s="410">
        <v>317.85714285714283</v>
      </c>
      <c r="J796" s="410">
        <v>45</v>
      </c>
      <c r="K796" s="410">
        <v>14490</v>
      </c>
      <c r="L796" s="410">
        <v>1.6280898876404495</v>
      </c>
      <c r="M796" s="410">
        <v>322</v>
      </c>
      <c r="N796" s="410">
        <v>49</v>
      </c>
      <c r="O796" s="410">
        <v>16415</v>
      </c>
      <c r="P796" s="479">
        <v>1.8443820224719101</v>
      </c>
      <c r="Q796" s="411">
        <v>335</v>
      </c>
    </row>
    <row r="797" spans="1:17" ht="14.4" customHeight="1" x14ac:dyDescent="0.3">
      <c r="A797" s="406" t="s">
        <v>1001</v>
      </c>
      <c r="B797" s="407" t="s">
        <v>808</v>
      </c>
      <c r="C797" s="407" t="s">
        <v>809</v>
      </c>
      <c r="D797" s="407" t="s">
        <v>834</v>
      </c>
      <c r="E797" s="407" t="s">
        <v>835</v>
      </c>
      <c r="F797" s="410">
        <v>48</v>
      </c>
      <c r="G797" s="410">
        <v>16320</v>
      </c>
      <c r="H797" s="410">
        <v>1</v>
      </c>
      <c r="I797" s="410">
        <v>340</v>
      </c>
      <c r="J797" s="410">
        <v>33</v>
      </c>
      <c r="K797" s="410">
        <v>11253</v>
      </c>
      <c r="L797" s="410">
        <v>0.68952205882352946</v>
      </c>
      <c r="M797" s="410">
        <v>341</v>
      </c>
      <c r="N797" s="410">
        <v>42</v>
      </c>
      <c r="O797" s="410">
        <v>14658</v>
      </c>
      <c r="P797" s="479">
        <v>0.89816176470588238</v>
      </c>
      <c r="Q797" s="411">
        <v>349</v>
      </c>
    </row>
    <row r="798" spans="1:17" ht="14.4" customHeight="1" x14ac:dyDescent="0.3">
      <c r="A798" s="406" t="s">
        <v>1001</v>
      </c>
      <c r="B798" s="407" t="s">
        <v>808</v>
      </c>
      <c r="C798" s="407" t="s">
        <v>809</v>
      </c>
      <c r="D798" s="407" t="s">
        <v>842</v>
      </c>
      <c r="E798" s="407" t="s">
        <v>843</v>
      </c>
      <c r="F798" s="410">
        <v>2</v>
      </c>
      <c r="G798" s="410">
        <v>218</v>
      </c>
      <c r="H798" s="410">
        <v>1</v>
      </c>
      <c r="I798" s="410">
        <v>109</v>
      </c>
      <c r="J798" s="410"/>
      <c r="K798" s="410"/>
      <c r="L798" s="410"/>
      <c r="M798" s="410"/>
      <c r="N798" s="410"/>
      <c r="O798" s="410"/>
      <c r="P798" s="479"/>
      <c r="Q798" s="411"/>
    </row>
    <row r="799" spans="1:17" ht="14.4" customHeight="1" x14ac:dyDescent="0.3">
      <c r="A799" s="406" t="s">
        <v>1001</v>
      </c>
      <c r="B799" s="407" t="s">
        <v>808</v>
      </c>
      <c r="C799" s="407" t="s">
        <v>809</v>
      </c>
      <c r="D799" s="407" t="s">
        <v>846</v>
      </c>
      <c r="E799" s="407" t="s">
        <v>847</v>
      </c>
      <c r="F799" s="410">
        <v>1</v>
      </c>
      <c r="G799" s="410">
        <v>373</v>
      </c>
      <c r="H799" s="410">
        <v>1</v>
      </c>
      <c r="I799" s="410">
        <v>373</v>
      </c>
      <c r="J799" s="410"/>
      <c r="K799" s="410"/>
      <c r="L799" s="410"/>
      <c r="M799" s="410"/>
      <c r="N799" s="410"/>
      <c r="O799" s="410"/>
      <c r="P799" s="479"/>
      <c r="Q799" s="411"/>
    </row>
    <row r="800" spans="1:17" ht="14.4" customHeight="1" x14ac:dyDescent="0.3">
      <c r="A800" s="406" t="s">
        <v>1001</v>
      </c>
      <c r="B800" s="407" t="s">
        <v>808</v>
      </c>
      <c r="C800" s="407" t="s">
        <v>809</v>
      </c>
      <c r="D800" s="407" t="s">
        <v>848</v>
      </c>
      <c r="E800" s="407" t="s">
        <v>849</v>
      </c>
      <c r="F800" s="410">
        <v>1</v>
      </c>
      <c r="G800" s="410">
        <v>37</v>
      </c>
      <c r="H800" s="410">
        <v>1</v>
      </c>
      <c r="I800" s="410">
        <v>37</v>
      </c>
      <c r="J800" s="410"/>
      <c r="K800" s="410"/>
      <c r="L800" s="410"/>
      <c r="M800" s="410"/>
      <c r="N800" s="410"/>
      <c r="O800" s="410"/>
      <c r="P800" s="479"/>
      <c r="Q800" s="411"/>
    </row>
    <row r="801" spans="1:17" ht="14.4" customHeight="1" x14ac:dyDescent="0.3">
      <c r="A801" s="406" t="s">
        <v>1001</v>
      </c>
      <c r="B801" s="407" t="s">
        <v>808</v>
      </c>
      <c r="C801" s="407" t="s">
        <v>809</v>
      </c>
      <c r="D801" s="407" t="s">
        <v>854</v>
      </c>
      <c r="E801" s="407" t="s">
        <v>855</v>
      </c>
      <c r="F801" s="410">
        <v>1</v>
      </c>
      <c r="G801" s="410">
        <v>672</v>
      </c>
      <c r="H801" s="410">
        <v>1</v>
      </c>
      <c r="I801" s="410">
        <v>672</v>
      </c>
      <c r="J801" s="410"/>
      <c r="K801" s="410"/>
      <c r="L801" s="410"/>
      <c r="M801" s="410"/>
      <c r="N801" s="410"/>
      <c r="O801" s="410"/>
      <c r="P801" s="479"/>
      <c r="Q801" s="411"/>
    </row>
    <row r="802" spans="1:17" ht="14.4" customHeight="1" x14ac:dyDescent="0.3">
      <c r="A802" s="406" t="s">
        <v>1001</v>
      </c>
      <c r="B802" s="407" t="s">
        <v>808</v>
      </c>
      <c r="C802" s="407" t="s">
        <v>809</v>
      </c>
      <c r="D802" s="407" t="s">
        <v>858</v>
      </c>
      <c r="E802" s="407" t="s">
        <v>859</v>
      </c>
      <c r="F802" s="410">
        <v>23</v>
      </c>
      <c r="G802" s="410">
        <v>6508</v>
      </c>
      <c r="H802" s="410">
        <v>1</v>
      </c>
      <c r="I802" s="410">
        <v>282.95652173913044</v>
      </c>
      <c r="J802" s="410">
        <v>33</v>
      </c>
      <c r="K802" s="410">
        <v>9405</v>
      </c>
      <c r="L802" s="410">
        <v>1.4451444376152427</v>
      </c>
      <c r="M802" s="410">
        <v>285</v>
      </c>
      <c r="N802" s="410">
        <v>33</v>
      </c>
      <c r="O802" s="410">
        <v>10032</v>
      </c>
      <c r="P802" s="479">
        <v>1.5414874001229257</v>
      </c>
      <c r="Q802" s="411">
        <v>304</v>
      </c>
    </row>
    <row r="803" spans="1:17" ht="14.4" customHeight="1" x14ac:dyDescent="0.3">
      <c r="A803" s="406" t="s">
        <v>1001</v>
      </c>
      <c r="B803" s="407" t="s">
        <v>808</v>
      </c>
      <c r="C803" s="407" t="s">
        <v>809</v>
      </c>
      <c r="D803" s="407" t="s">
        <v>860</v>
      </c>
      <c r="E803" s="407" t="s">
        <v>861</v>
      </c>
      <c r="F803" s="410">
        <v>4</v>
      </c>
      <c r="G803" s="410">
        <v>13802</v>
      </c>
      <c r="H803" s="410">
        <v>1</v>
      </c>
      <c r="I803" s="410">
        <v>3450.5</v>
      </c>
      <c r="J803" s="410">
        <v>1</v>
      </c>
      <c r="K803" s="410">
        <v>3505</v>
      </c>
      <c r="L803" s="410">
        <v>0.25394870308650919</v>
      </c>
      <c r="M803" s="410">
        <v>3505</v>
      </c>
      <c r="N803" s="410">
        <v>3</v>
      </c>
      <c r="O803" s="410">
        <v>11121</v>
      </c>
      <c r="P803" s="479">
        <v>0.8057527894508042</v>
      </c>
      <c r="Q803" s="411">
        <v>3707</v>
      </c>
    </row>
    <row r="804" spans="1:17" ht="14.4" customHeight="1" x14ac:dyDescent="0.3">
      <c r="A804" s="406" t="s">
        <v>1001</v>
      </c>
      <c r="B804" s="407" t="s">
        <v>808</v>
      </c>
      <c r="C804" s="407" t="s">
        <v>809</v>
      </c>
      <c r="D804" s="407" t="s">
        <v>862</v>
      </c>
      <c r="E804" s="407" t="s">
        <v>863</v>
      </c>
      <c r="F804" s="410">
        <v>15</v>
      </c>
      <c r="G804" s="410">
        <v>6884</v>
      </c>
      <c r="H804" s="410">
        <v>1</v>
      </c>
      <c r="I804" s="410">
        <v>458.93333333333334</v>
      </c>
      <c r="J804" s="410">
        <v>3</v>
      </c>
      <c r="K804" s="410">
        <v>1386</v>
      </c>
      <c r="L804" s="410">
        <v>0.20133643230679837</v>
      </c>
      <c r="M804" s="410">
        <v>462</v>
      </c>
      <c r="N804" s="410">
        <v>8</v>
      </c>
      <c r="O804" s="410">
        <v>3952</v>
      </c>
      <c r="P804" s="479">
        <v>0.57408483439860547</v>
      </c>
      <c r="Q804" s="411">
        <v>494</v>
      </c>
    </row>
    <row r="805" spans="1:17" ht="14.4" customHeight="1" x14ac:dyDescent="0.3">
      <c r="A805" s="406" t="s">
        <v>1001</v>
      </c>
      <c r="B805" s="407" t="s">
        <v>808</v>
      </c>
      <c r="C805" s="407" t="s">
        <v>809</v>
      </c>
      <c r="D805" s="407" t="s">
        <v>864</v>
      </c>
      <c r="E805" s="407" t="s">
        <v>865</v>
      </c>
      <c r="F805" s="410">
        <v>1</v>
      </c>
      <c r="G805" s="410">
        <v>6175</v>
      </c>
      <c r="H805" s="410">
        <v>1</v>
      </c>
      <c r="I805" s="410">
        <v>6175</v>
      </c>
      <c r="J805" s="410"/>
      <c r="K805" s="410"/>
      <c r="L805" s="410"/>
      <c r="M805" s="410"/>
      <c r="N805" s="410">
        <v>1</v>
      </c>
      <c r="O805" s="410">
        <v>6571</v>
      </c>
      <c r="P805" s="479">
        <v>1.0641295546558704</v>
      </c>
      <c r="Q805" s="411">
        <v>6571</v>
      </c>
    </row>
    <row r="806" spans="1:17" ht="14.4" customHeight="1" x14ac:dyDescent="0.3">
      <c r="A806" s="406" t="s">
        <v>1001</v>
      </c>
      <c r="B806" s="407" t="s">
        <v>808</v>
      </c>
      <c r="C806" s="407" t="s">
        <v>809</v>
      </c>
      <c r="D806" s="407" t="s">
        <v>866</v>
      </c>
      <c r="E806" s="407" t="s">
        <v>867</v>
      </c>
      <c r="F806" s="410">
        <v>36</v>
      </c>
      <c r="G806" s="410">
        <v>12672</v>
      </c>
      <c r="H806" s="410">
        <v>1</v>
      </c>
      <c r="I806" s="410">
        <v>352</v>
      </c>
      <c r="J806" s="410">
        <v>36</v>
      </c>
      <c r="K806" s="410">
        <v>12816</v>
      </c>
      <c r="L806" s="410">
        <v>1.0113636363636365</v>
      </c>
      <c r="M806" s="410">
        <v>356</v>
      </c>
      <c r="N806" s="410">
        <v>41</v>
      </c>
      <c r="O806" s="410">
        <v>15170</v>
      </c>
      <c r="P806" s="479">
        <v>1.1971275252525253</v>
      </c>
      <c r="Q806" s="411">
        <v>370</v>
      </c>
    </row>
    <row r="807" spans="1:17" ht="14.4" customHeight="1" x14ac:dyDescent="0.3">
      <c r="A807" s="406" t="s">
        <v>1001</v>
      </c>
      <c r="B807" s="407" t="s">
        <v>808</v>
      </c>
      <c r="C807" s="407" t="s">
        <v>809</v>
      </c>
      <c r="D807" s="407" t="s">
        <v>868</v>
      </c>
      <c r="E807" s="407" t="s">
        <v>869</v>
      </c>
      <c r="F807" s="410"/>
      <c r="G807" s="410"/>
      <c r="H807" s="410"/>
      <c r="I807" s="410"/>
      <c r="J807" s="410"/>
      <c r="K807" s="410"/>
      <c r="L807" s="410"/>
      <c r="M807" s="410"/>
      <c r="N807" s="410">
        <v>1</v>
      </c>
      <c r="O807" s="410">
        <v>3105</v>
      </c>
      <c r="P807" s="479"/>
      <c r="Q807" s="411">
        <v>3105</v>
      </c>
    </row>
    <row r="808" spans="1:17" ht="14.4" customHeight="1" x14ac:dyDescent="0.3">
      <c r="A808" s="406" t="s">
        <v>1001</v>
      </c>
      <c r="B808" s="407" t="s">
        <v>808</v>
      </c>
      <c r="C808" s="407" t="s">
        <v>809</v>
      </c>
      <c r="D808" s="407" t="s">
        <v>872</v>
      </c>
      <c r="E808" s="407" t="s">
        <v>873</v>
      </c>
      <c r="F808" s="410">
        <v>6</v>
      </c>
      <c r="G808" s="410">
        <v>623</v>
      </c>
      <c r="H808" s="410">
        <v>1</v>
      </c>
      <c r="I808" s="410">
        <v>103.83333333333333</v>
      </c>
      <c r="J808" s="410">
        <v>4</v>
      </c>
      <c r="K808" s="410">
        <v>420</v>
      </c>
      <c r="L808" s="410">
        <v>0.6741573033707865</v>
      </c>
      <c r="M808" s="410">
        <v>105</v>
      </c>
      <c r="N808" s="410">
        <v>2</v>
      </c>
      <c r="O808" s="410">
        <v>222</v>
      </c>
      <c r="P808" s="479">
        <v>0.3563402889245586</v>
      </c>
      <c r="Q808" s="411">
        <v>111</v>
      </c>
    </row>
    <row r="809" spans="1:17" ht="14.4" customHeight="1" x14ac:dyDescent="0.3">
      <c r="A809" s="406" t="s">
        <v>1001</v>
      </c>
      <c r="B809" s="407" t="s">
        <v>808</v>
      </c>
      <c r="C809" s="407" t="s">
        <v>809</v>
      </c>
      <c r="D809" s="407" t="s">
        <v>874</v>
      </c>
      <c r="E809" s="407" t="s">
        <v>875</v>
      </c>
      <c r="F809" s="410">
        <v>2</v>
      </c>
      <c r="G809" s="410">
        <v>232</v>
      </c>
      <c r="H809" s="410">
        <v>1</v>
      </c>
      <c r="I809" s="410">
        <v>116</v>
      </c>
      <c r="J809" s="410">
        <v>1</v>
      </c>
      <c r="K809" s="410">
        <v>117</v>
      </c>
      <c r="L809" s="410">
        <v>0.50431034482758619</v>
      </c>
      <c r="M809" s="410">
        <v>117</v>
      </c>
      <c r="N809" s="410">
        <v>1</v>
      </c>
      <c r="O809" s="410">
        <v>125</v>
      </c>
      <c r="P809" s="479">
        <v>0.53879310344827591</v>
      </c>
      <c r="Q809" s="411">
        <v>125</v>
      </c>
    </row>
    <row r="810" spans="1:17" ht="14.4" customHeight="1" x14ac:dyDescent="0.3">
      <c r="A810" s="406" t="s">
        <v>1001</v>
      </c>
      <c r="B810" s="407" t="s">
        <v>808</v>
      </c>
      <c r="C810" s="407" t="s">
        <v>809</v>
      </c>
      <c r="D810" s="407" t="s">
        <v>876</v>
      </c>
      <c r="E810" s="407" t="s">
        <v>877</v>
      </c>
      <c r="F810" s="410">
        <v>5</v>
      </c>
      <c r="G810" s="410">
        <v>2305</v>
      </c>
      <c r="H810" s="410">
        <v>1</v>
      </c>
      <c r="I810" s="410">
        <v>461</v>
      </c>
      <c r="J810" s="410"/>
      <c r="K810" s="410"/>
      <c r="L810" s="410"/>
      <c r="M810" s="410"/>
      <c r="N810" s="410"/>
      <c r="O810" s="410"/>
      <c r="P810" s="479"/>
      <c r="Q810" s="411"/>
    </row>
    <row r="811" spans="1:17" ht="14.4" customHeight="1" x14ac:dyDescent="0.3">
      <c r="A811" s="406" t="s">
        <v>1001</v>
      </c>
      <c r="B811" s="407" t="s">
        <v>808</v>
      </c>
      <c r="C811" s="407" t="s">
        <v>809</v>
      </c>
      <c r="D811" s="407" t="s">
        <v>880</v>
      </c>
      <c r="E811" s="407" t="s">
        <v>881</v>
      </c>
      <c r="F811" s="410">
        <v>5</v>
      </c>
      <c r="G811" s="410">
        <v>2165</v>
      </c>
      <c r="H811" s="410">
        <v>1</v>
      </c>
      <c r="I811" s="410">
        <v>433</v>
      </c>
      <c r="J811" s="410">
        <v>18</v>
      </c>
      <c r="K811" s="410">
        <v>7866</v>
      </c>
      <c r="L811" s="410">
        <v>3.633256351039261</v>
      </c>
      <c r="M811" s="410">
        <v>437</v>
      </c>
      <c r="N811" s="410">
        <v>12</v>
      </c>
      <c r="O811" s="410">
        <v>5472</v>
      </c>
      <c r="P811" s="479">
        <v>2.5274826789838336</v>
      </c>
      <c r="Q811" s="411">
        <v>456</v>
      </c>
    </row>
    <row r="812" spans="1:17" ht="14.4" customHeight="1" x14ac:dyDescent="0.3">
      <c r="A812" s="406" t="s">
        <v>1001</v>
      </c>
      <c r="B812" s="407" t="s">
        <v>808</v>
      </c>
      <c r="C812" s="407" t="s">
        <v>809</v>
      </c>
      <c r="D812" s="407" t="s">
        <v>882</v>
      </c>
      <c r="E812" s="407" t="s">
        <v>883</v>
      </c>
      <c r="F812" s="410">
        <v>12</v>
      </c>
      <c r="G812" s="410">
        <v>642</v>
      </c>
      <c r="H812" s="410">
        <v>1</v>
      </c>
      <c r="I812" s="410">
        <v>53.5</v>
      </c>
      <c r="J812" s="410">
        <v>4</v>
      </c>
      <c r="K812" s="410">
        <v>216</v>
      </c>
      <c r="L812" s="410">
        <v>0.3364485981308411</v>
      </c>
      <c r="M812" s="410">
        <v>54</v>
      </c>
      <c r="N812" s="410">
        <v>16</v>
      </c>
      <c r="O812" s="410">
        <v>928</v>
      </c>
      <c r="P812" s="479">
        <v>1.4454828660436136</v>
      </c>
      <c r="Q812" s="411">
        <v>58</v>
      </c>
    </row>
    <row r="813" spans="1:17" ht="14.4" customHeight="1" x14ac:dyDescent="0.3">
      <c r="A813" s="406" t="s">
        <v>1001</v>
      </c>
      <c r="B813" s="407" t="s">
        <v>808</v>
      </c>
      <c r="C813" s="407" t="s">
        <v>809</v>
      </c>
      <c r="D813" s="407" t="s">
        <v>884</v>
      </c>
      <c r="E813" s="407" t="s">
        <v>885</v>
      </c>
      <c r="F813" s="410"/>
      <c r="G813" s="410"/>
      <c r="H813" s="410"/>
      <c r="I813" s="410"/>
      <c r="J813" s="410"/>
      <c r="K813" s="410"/>
      <c r="L813" s="410"/>
      <c r="M813" s="410"/>
      <c r="N813" s="410">
        <v>2</v>
      </c>
      <c r="O813" s="410">
        <v>4346</v>
      </c>
      <c r="P813" s="479"/>
      <c r="Q813" s="411">
        <v>2173</v>
      </c>
    </row>
    <row r="814" spans="1:17" ht="14.4" customHeight="1" x14ac:dyDescent="0.3">
      <c r="A814" s="406" t="s">
        <v>1001</v>
      </c>
      <c r="B814" s="407" t="s">
        <v>808</v>
      </c>
      <c r="C814" s="407" t="s">
        <v>809</v>
      </c>
      <c r="D814" s="407" t="s">
        <v>886</v>
      </c>
      <c r="E814" s="407" t="s">
        <v>887</v>
      </c>
      <c r="F814" s="410">
        <v>130</v>
      </c>
      <c r="G814" s="410">
        <v>21717</v>
      </c>
      <c r="H814" s="410">
        <v>1</v>
      </c>
      <c r="I814" s="410">
        <v>167.05384615384617</v>
      </c>
      <c r="J814" s="410">
        <v>48</v>
      </c>
      <c r="K814" s="410">
        <v>8112</v>
      </c>
      <c r="L814" s="410">
        <v>0.37353225583644151</v>
      </c>
      <c r="M814" s="410">
        <v>169</v>
      </c>
      <c r="N814" s="410">
        <v>128</v>
      </c>
      <c r="O814" s="410">
        <v>22400</v>
      </c>
      <c r="P814" s="479">
        <v>1.0314500161164064</v>
      </c>
      <c r="Q814" s="411">
        <v>175</v>
      </c>
    </row>
    <row r="815" spans="1:17" ht="14.4" customHeight="1" x14ac:dyDescent="0.3">
      <c r="A815" s="406" t="s">
        <v>1001</v>
      </c>
      <c r="B815" s="407" t="s">
        <v>808</v>
      </c>
      <c r="C815" s="407" t="s">
        <v>809</v>
      </c>
      <c r="D815" s="407" t="s">
        <v>888</v>
      </c>
      <c r="E815" s="407" t="s">
        <v>889</v>
      </c>
      <c r="F815" s="410">
        <v>2</v>
      </c>
      <c r="G815" s="410">
        <v>160</v>
      </c>
      <c r="H815" s="410">
        <v>1</v>
      </c>
      <c r="I815" s="410">
        <v>80</v>
      </c>
      <c r="J815" s="410"/>
      <c r="K815" s="410"/>
      <c r="L815" s="410"/>
      <c r="M815" s="410"/>
      <c r="N815" s="410"/>
      <c r="O815" s="410"/>
      <c r="P815" s="479"/>
      <c r="Q815" s="411"/>
    </row>
    <row r="816" spans="1:17" ht="14.4" customHeight="1" x14ac:dyDescent="0.3">
      <c r="A816" s="406" t="s">
        <v>1001</v>
      </c>
      <c r="B816" s="407" t="s">
        <v>808</v>
      </c>
      <c r="C816" s="407" t="s">
        <v>809</v>
      </c>
      <c r="D816" s="407" t="s">
        <v>890</v>
      </c>
      <c r="E816" s="407" t="s">
        <v>891</v>
      </c>
      <c r="F816" s="410">
        <v>3</v>
      </c>
      <c r="G816" s="410">
        <v>484</v>
      </c>
      <c r="H816" s="410">
        <v>1</v>
      </c>
      <c r="I816" s="410">
        <v>161.33333333333334</v>
      </c>
      <c r="J816" s="410">
        <v>1</v>
      </c>
      <c r="K816" s="410">
        <v>163</v>
      </c>
      <c r="L816" s="410">
        <v>0.33677685950413222</v>
      </c>
      <c r="M816" s="410">
        <v>163</v>
      </c>
      <c r="N816" s="410">
        <v>3</v>
      </c>
      <c r="O816" s="410">
        <v>507</v>
      </c>
      <c r="P816" s="479">
        <v>1.0475206611570247</v>
      </c>
      <c r="Q816" s="411">
        <v>169</v>
      </c>
    </row>
    <row r="817" spans="1:17" ht="14.4" customHeight="1" x14ac:dyDescent="0.3">
      <c r="A817" s="406" t="s">
        <v>1001</v>
      </c>
      <c r="B817" s="407" t="s">
        <v>808</v>
      </c>
      <c r="C817" s="407" t="s">
        <v>809</v>
      </c>
      <c r="D817" s="407" t="s">
        <v>900</v>
      </c>
      <c r="E817" s="407" t="s">
        <v>901</v>
      </c>
      <c r="F817" s="410">
        <v>1</v>
      </c>
      <c r="G817" s="410">
        <v>246</v>
      </c>
      <c r="H817" s="410">
        <v>1</v>
      </c>
      <c r="I817" s="410">
        <v>246</v>
      </c>
      <c r="J817" s="410"/>
      <c r="K817" s="410"/>
      <c r="L817" s="410"/>
      <c r="M817" s="410"/>
      <c r="N817" s="410"/>
      <c r="O817" s="410"/>
      <c r="P817" s="479"/>
      <c r="Q817" s="411"/>
    </row>
    <row r="818" spans="1:17" ht="14.4" customHeight="1" x14ac:dyDescent="0.3">
      <c r="A818" s="406" t="s">
        <v>1001</v>
      </c>
      <c r="B818" s="407" t="s">
        <v>808</v>
      </c>
      <c r="C818" s="407" t="s">
        <v>809</v>
      </c>
      <c r="D818" s="407" t="s">
        <v>902</v>
      </c>
      <c r="E818" s="407" t="s">
        <v>903</v>
      </c>
      <c r="F818" s="410"/>
      <c r="G818" s="410"/>
      <c r="H818" s="410"/>
      <c r="I818" s="410"/>
      <c r="J818" s="410"/>
      <c r="K818" s="410"/>
      <c r="L818" s="410"/>
      <c r="M818" s="410"/>
      <c r="N818" s="410">
        <v>2</v>
      </c>
      <c r="O818" s="410">
        <v>4260</v>
      </c>
      <c r="P818" s="479"/>
      <c r="Q818" s="411">
        <v>2130</v>
      </c>
    </row>
    <row r="819" spans="1:17" ht="14.4" customHeight="1" x14ac:dyDescent="0.3">
      <c r="A819" s="406" t="s">
        <v>1001</v>
      </c>
      <c r="B819" s="407" t="s">
        <v>808</v>
      </c>
      <c r="C819" s="407" t="s">
        <v>809</v>
      </c>
      <c r="D819" s="407" t="s">
        <v>904</v>
      </c>
      <c r="E819" s="407" t="s">
        <v>905</v>
      </c>
      <c r="F819" s="410">
        <v>2</v>
      </c>
      <c r="G819" s="410">
        <v>450</v>
      </c>
      <c r="H819" s="410">
        <v>1</v>
      </c>
      <c r="I819" s="410">
        <v>225</v>
      </c>
      <c r="J819" s="410"/>
      <c r="K819" s="410"/>
      <c r="L819" s="410"/>
      <c r="M819" s="410"/>
      <c r="N819" s="410"/>
      <c r="O819" s="410"/>
      <c r="P819" s="479"/>
      <c r="Q819" s="411"/>
    </row>
    <row r="820" spans="1:17" ht="14.4" customHeight="1" x14ac:dyDescent="0.3">
      <c r="A820" s="406" t="s">
        <v>1001</v>
      </c>
      <c r="B820" s="407" t="s">
        <v>808</v>
      </c>
      <c r="C820" s="407" t="s">
        <v>809</v>
      </c>
      <c r="D820" s="407" t="s">
        <v>906</v>
      </c>
      <c r="E820" s="407" t="s">
        <v>907</v>
      </c>
      <c r="F820" s="410">
        <v>6</v>
      </c>
      <c r="G820" s="410">
        <v>2454</v>
      </c>
      <c r="H820" s="410">
        <v>1</v>
      </c>
      <c r="I820" s="410">
        <v>409</v>
      </c>
      <c r="J820" s="410">
        <v>1</v>
      </c>
      <c r="K820" s="410">
        <v>418</v>
      </c>
      <c r="L820" s="410">
        <v>0.17033414832925836</v>
      </c>
      <c r="M820" s="410">
        <v>418</v>
      </c>
      <c r="N820" s="410">
        <v>4</v>
      </c>
      <c r="O820" s="410">
        <v>1692</v>
      </c>
      <c r="P820" s="479">
        <v>0.68948655256723712</v>
      </c>
      <c r="Q820" s="411">
        <v>423</v>
      </c>
    </row>
    <row r="821" spans="1:17" ht="14.4" customHeight="1" x14ac:dyDescent="0.3">
      <c r="A821" s="406" t="s">
        <v>1001</v>
      </c>
      <c r="B821" s="407" t="s">
        <v>808</v>
      </c>
      <c r="C821" s="407" t="s">
        <v>809</v>
      </c>
      <c r="D821" s="407" t="s">
        <v>917</v>
      </c>
      <c r="E821" s="407" t="s">
        <v>918</v>
      </c>
      <c r="F821" s="410">
        <v>4</v>
      </c>
      <c r="G821" s="410">
        <v>4114</v>
      </c>
      <c r="H821" s="410">
        <v>1</v>
      </c>
      <c r="I821" s="410">
        <v>1028.5</v>
      </c>
      <c r="J821" s="410">
        <v>1</v>
      </c>
      <c r="K821" s="410">
        <v>1050</v>
      </c>
      <c r="L821" s="410">
        <v>0.25522605736509479</v>
      </c>
      <c r="M821" s="410">
        <v>1050</v>
      </c>
      <c r="N821" s="410">
        <v>2</v>
      </c>
      <c r="O821" s="410">
        <v>2192</v>
      </c>
      <c r="P821" s="479">
        <v>0.53281477880408357</v>
      </c>
      <c r="Q821" s="411">
        <v>1096</v>
      </c>
    </row>
    <row r="822" spans="1:17" ht="14.4" customHeight="1" x14ac:dyDescent="0.3">
      <c r="A822" s="406" t="s">
        <v>1002</v>
      </c>
      <c r="B822" s="407" t="s">
        <v>808</v>
      </c>
      <c r="C822" s="407" t="s">
        <v>809</v>
      </c>
      <c r="D822" s="407" t="s">
        <v>810</v>
      </c>
      <c r="E822" s="407" t="s">
        <v>811</v>
      </c>
      <c r="F822" s="410">
        <v>8</v>
      </c>
      <c r="G822" s="410">
        <v>16674</v>
      </c>
      <c r="H822" s="410">
        <v>1</v>
      </c>
      <c r="I822" s="410">
        <v>2084.25</v>
      </c>
      <c r="J822" s="410"/>
      <c r="K822" s="410"/>
      <c r="L822" s="410"/>
      <c r="M822" s="410"/>
      <c r="N822" s="410">
        <v>1</v>
      </c>
      <c r="O822" s="410">
        <v>2226</v>
      </c>
      <c r="P822" s="479">
        <v>0.13350125944584382</v>
      </c>
      <c r="Q822" s="411">
        <v>2226</v>
      </c>
    </row>
    <row r="823" spans="1:17" ht="14.4" customHeight="1" x14ac:dyDescent="0.3">
      <c r="A823" s="406" t="s">
        <v>1002</v>
      </c>
      <c r="B823" s="407" t="s">
        <v>808</v>
      </c>
      <c r="C823" s="407" t="s">
        <v>809</v>
      </c>
      <c r="D823" s="407" t="s">
        <v>816</v>
      </c>
      <c r="E823" s="407" t="s">
        <v>817</v>
      </c>
      <c r="F823" s="410">
        <v>564</v>
      </c>
      <c r="G823" s="410">
        <v>30226</v>
      </c>
      <c r="H823" s="410">
        <v>1</v>
      </c>
      <c r="I823" s="410">
        <v>53.592198581560282</v>
      </c>
      <c r="J823" s="410">
        <v>448</v>
      </c>
      <c r="K823" s="410">
        <v>24192</v>
      </c>
      <c r="L823" s="410">
        <v>0.80037054191755441</v>
      </c>
      <c r="M823" s="410">
        <v>54</v>
      </c>
      <c r="N823" s="410">
        <v>476</v>
      </c>
      <c r="O823" s="410">
        <v>27608</v>
      </c>
      <c r="P823" s="479">
        <v>0.91338582677165359</v>
      </c>
      <c r="Q823" s="411">
        <v>58</v>
      </c>
    </row>
    <row r="824" spans="1:17" ht="14.4" customHeight="1" x14ac:dyDescent="0.3">
      <c r="A824" s="406" t="s">
        <v>1002</v>
      </c>
      <c r="B824" s="407" t="s">
        <v>808</v>
      </c>
      <c r="C824" s="407" t="s">
        <v>809</v>
      </c>
      <c r="D824" s="407" t="s">
        <v>818</v>
      </c>
      <c r="E824" s="407" t="s">
        <v>819</v>
      </c>
      <c r="F824" s="410">
        <v>874</v>
      </c>
      <c r="G824" s="410">
        <v>106297</v>
      </c>
      <c r="H824" s="410">
        <v>1</v>
      </c>
      <c r="I824" s="410">
        <v>121.6212814645309</v>
      </c>
      <c r="J824" s="410">
        <v>716</v>
      </c>
      <c r="K824" s="410">
        <v>88068</v>
      </c>
      <c r="L824" s="410">
        <v>0.82850880081281697</v>
      </c>
      <c r="M824" s="410">
        <v>123</v>
      </c>
      <c r="N824" s="410">
        <v>761</v>
      </c>
      <c r="O824" s="410">
        <v>99691</v>
      </c>
      <c r="P824" s="479">
        <v>0.93785337309613626</v>
      </c>
      <c r="Q824" s="411">
        <v>131</v>
      </c>
    </row>
    <row r="825" spans="1:17" ht="14.4" customHeight="1" x14ac:dyDescent="0.3">
      <c r="A825" s="406" t="s">
        <v>1002</v>
      </c>
      <c r="B825" s="407" t="s">
        <v>808</v>
      </c>
      <c r="C825" s="407" t="s">
        <v>809</v>
      </c>
      <c r="D825" s="407" t="s">
        <v>820</v>
      </c>
      <c r="E825" s="407" t="s">
        <v>821</v>
      </c>
      <c r="F825" s="410">
        <v>64</v>
      </c>
      <c r="G825" s="410">
        <v>11216</v>
      </c>
      <c r="H825" s="410">
        <v>1</v>
      </c>
      <c r="I825" s="410">
        <v>175.25</v>
      </c>
      <c r="J825" s="410">
        <v>30</v>
      </c>
      <c r="K825" s="410">
        <v>5310</v>
      </c>
      <c r="L825" s="410">
        <v>0.4734308131241084</v>
      </c>
      <c r="M825" s="410">
        <v>177</v>
      </c>
      <c r="N825" s="410">
        <v>47</v>
      </c>
      <c r="O825" s="410">
        <v>8883</v>
      </c>
      <c r="P825" s="479">
        <v>0.79199358059914404</v>
      </c>
      <c r="Q825" s="411">
        <v>189</v>
      </c>
    </row>
    <row r="826" spans="1:17" ht="14.4" customHeight="1" x14ac:dyDescent="0.3">
      <c r="A826" s="406" t="s">
        <v>1002</v>
      </c>
      <c r="B826" s="407" t="s">
        <v>808</v>
      </c>
      <c r="C826" s="407" t="s">
        <v>809</v>
      </c>
      <c r="D826" s="407" t="s">
        <v>824</v>
      </c>
      <c r="E826" s="407" t="s">
        <v>825</v>
      </c>
      <c r="F826" s="410">
        <v>123</v>
      </c>
      <c r="G826" s="410">
        <v>46950</v>
      </c>
      <c r="H826" s="410">
        <v>1</v>
      </c>
      <c r="I826" s="410">
        <v>381.70731707317071</v>
      </c>
      <c r="J826" s="410">
        <v>90</v>
      </c>
      <c r="K826" s="410">
        <v>34560</v>
      </c>
      <c r="L826" s="410">
        <v>0.73610223642172523</v>
      </c>
      <c r="M826" s="410">
        <v>384</v>
      </c>
      <c r="N826" s="410">
        <v>100</v>
      </c>
      <c r="O826" s="410">
        <v>40700</v>
      </c>
      <c r="P826" s="479">
        <v>0.86687965921192756</v>
      </c>
      <c r="Q826" s="411">
        <v>407</v>
      </c>
    </row>
    <row r="827" spans="1:17" ht="14.4" customHeight="1" x14ac:dyDescent="0.3">
      <c r="A827" s="406" t="s">
        <v>1002</v>
      </c>
      <c r="B827" s="407" t="s">
        <v>808</v>
      </c>
      <c r="C827" s="407" t="s">
        <v>809</v>
      </c>
      <c r="D827" s="407" t="s">
        <v>826</v>
      </c>
      <c r="E827" s="407" t="s">
        <v>827</v>
      </c>
      <c r="F827" s="410">
        <v>40</v>
      </c>
      <c r="G827" s="410">
        <v>6801</v>
      </c>
      <c r="H827" s="410">
        <v>1</v>
      </c>
      <c r="I827" s="410">
        <v>170.02500000000001</v>
      </c>
      <c r="J827" s="410">
        <v>49</v>
      </c>
      <c r="K827" s="410">
        <v>8428</v>
      </c>
      <c r="L827" s="410">
        <v>1.2392295250698426</v>
      </c>
      <c r="M827" s="410">
        <v>172</v>
      </c>
      <c r="N827" s="410">
        <v>37</v>
      </c>
      <c r="O827" s="410">
        <v>6623</v>
      </c>
      <c r="P827" s="479">
        <v>0.97382737832671662</v>
      </c>
      <c r="Q827" s="411">
        <v>179</v>
      </c>
    </row>
    <row r="828" spans="1:17" ht="14.4" customHeight="1" x14ac:dyDescent="0.3">
      <c r="A828" s="406" t="s">
        <v>1002</v>
      </c>
      <c r="B828" s="407" t="s">
        <v>808</v>
      </c>
      <c r="C828" s="407" t="s">
        <v>809</v>
      </c>
      <c r="D828" s="407" t="s">
        <v>830</v>
      </c>
      <c r="E828" s="407" t="s">
        <v>831</v>
      </c>
      <c r="F828" s="410">
        <v>47</v>
      </c>
      <c r="G828" s="410">
        <v>15004</v>
      </c>
      <c r="H828" s="410">
        <v>1</v>
      </c>
      <c r="I828" s="410">
        <v>319.2340425531915</v>
      </c>
      <c r="J828" s="410">
        <v>56</v>
      </c>
      <c r="K828" s="410">
        <v>18032</v>
      </c>
      <c r="L828" s="410">
        <v>1.2018128499066916</v>
      </c>
      <c r="M828" s="410">
        <v>322</v>
      </c>
      <c r="N828" s="410">
        <v>21</v>
      </c>
      <c r="O828" s="410">
        <v>7035</v>
      </c>
      <c r="P828" s="479">
        <v>0.46887496667555317</v>
      </c>
      <c r="Q828" s="411">
        <v>335</v>
      </c>
    </row>
    <row r="829" spans="1:17" ht="14.4" customHeight="1" x14ac:dyDescent="0.3">
      <c r="A829" s="406" t="s">
        <v>1002</v>
      </c>
      <c r="B829" s="407" t="s">
        <v>808</v>
      </c>
      <c r="C829" s="407" t="s">
        <v>809</v>
      </c>
      <c r="D829" s="407" t="s">
        <v>832</v>
      </c>
      <c r="E829" s="407" t="s">
        <v>833</v>
      </c>
      <c r="F829" s="410"/>
      <c r="G829" s="410"/>
      <c r="H829" s="410"/>
      <c r="I829" s="410"/>
      <c r="J829" s="410">
        <v>1</v>
      </c>
      <c r="K829" s="410">
        <v>439</v>
      </c>
      <c r="L829" s="410"/>
      <c r="M829" s="410">
        <v>439</v>
      </c>
      <c r="N829" s="410"/>
      <c r="O829" s="410"/>
      <c r="P829" s="479"/>
      <c r="Q829" s="411"/>
    </row>
    <row r="830" spans="1:17" ht="14.4" customHeight="1" x14ac:dyDescent="0.3">
      <c r="A830" s="406" t="s">
        <v>1002</v>
      </c>
      <c r="B830" s="407" t="s">
        <v>808</v>
      </c>
      <c r="C830" s="407" t="s">
        <v>809</v>
      </c>
      <c r="D830" s="407" t="s">
        <v>834</v>
      </c>
      <c r="E830" s="407" t="s">
        <v>835</v>
      </c>
      <c r="F830" s="410">
        <v>396</v>
      </c>
      <c r="G830" s="410">
        <v>134342</v>
      </c>
      <c r="H830" s="410">
        <v>1</v>
      </c>
      <c r="I830" s="410">
        <v>339.24747474747477</v>
      </c>
      <c r="J830" s="410">
        <v>294</v>
      </c>
      <c r="K830" s="410">
        <v>100254</v>
      </c>
      <c r="L830" s="410">
        <v>0.74625954653049675</v>
      </c>
      <c r="M830" s="410">
        <v>341</v>
      </c>
      <c r="N830" s="410">
        <v>304</v>
      </c>
      <c r="O830" s="410">
        <v>106096</v>
      </c>
      <c r="P830" s="479">
        <v>0.78974557472718887</v>
      </c>
      <c r="Q830" s="411">
        <v>349</v>
      </c>
    </row>
    <row r="831" spans="1:17" ht="14.4" customHeight="1" x14ac:dyDescent="0.3">
      <c r="A831" s="406" t="s">
        <v>1002</v>
      </c>
      <c r="B831" s="407" t="s">
        <v>808</v>
      </c>
      <c r="C831" s="407" t="s">
        <v>809</v>
      </c>
      <c r="D831" s="407" t="s">
        <v>836</v>
      </c>
      <c r="E831" s="407" t="s">
        <v>837</v>
      </c>
      <c r="F831" s="410"/>
      <c r="G831" s="410"/>
      <c r="H831" s="410"/>
      <c r="I831" s="410"/>
      <c r="J831" s="410">
        <v>1</v>
      </c>
      <c r="K831" s="410">
        <v>1598</v>
      </c>
      <c r="L831" s="410"/>
      <c r="M831" s="410">
        <v>1598</v>
      </c>
      <c r="N831" s="410"/>
      <c r="O831" s="410"/>
      <c r="P831" s="479"/>
      <c r="Q831" s="411"/>
    </row>
    <row r="832" spans="1:17" ht="14.4" customHeight="1" x14ac:dyDescent="0.3">
      <c r="A832" s="406" t="s">
        <v>1002</v>
      </c>
      <c r="B832" s="407" t="s">
        <v>808</v>
      </c>
      <c r="C832" s="407" t="s">
        <v>809</v>
      </c>
      <c r="D832" s="407" t="s">
        <v>842</v>
      </c>
      <c r="E832" s="407" t="s">
        <v>843</v>
      </c>
      <c r="F832" s="410">
        <v>55</v>
      </c>
      <c r="G832" s="410">
        <v>5973</v>
      </c>
      <c r="H832" s="410">
        <v>1</v>
      </c>
      <c r="I832" s="410">
        <v>108.6</v>
      </c>
      <c r="J832" s="410">
        <v>37</v>
      </c>
      <c r="K832" s="410">
        <v>4033</v>
      </c>
      <c r="L832" s="410">
        <v>0.67520508956973047</v>
      </c>
      <c r="M832" s="410">
        <v>109</v>
      </c>
      <c r="N832" s="410">
        <v>33</v>
      </c>
      <c r="O832" s="410">
        <v>3861</v>
      </c>
      <c r="P832" s="479">
        <v>0.64640883977900554</v>
      </c>
      <c r="Q832" s="411">
        <v>117</v>
      </c>
    </row>
    <row r="833" spans="1:17" ht="14.4" customHeight="1" x14ac:dyDescent="0.3">
      <c r="A833" s="406" t="s">
        <v>1002</v>
      </c>
      <c r="B833" s="407" t="s">
        <v>808</v>
      </c>
      <c r="C833" s="407" t="s">
        <v>809</v>
      </c>
      <c r="D833" s="407" t="s">
        <v>846</v>
      </c>
      <c r="E833" s="407" t="s">
        <v>847</v>
      </c>
      <c r="F833" s="410">
        <v>3</v>
      </c>
      <c r="G833" s="410">
        <v>1119</v>
      </c>
      <c r="H833" s="410">
        <v>1</v>
      </c>
      <c r="I833" s="410">
        <v>373</v>
      </c>
      <c r="J833" s="410">
        <v>3</v>
      </c>
      <c r="K833" s="410">
        <v>1128</v>
      </c>
      <c r="L833" s="410">
        <v>1.0080428954423593</v>
      </c>
      <c r="M833" s="410">
        <v>376</v>
      </c>
      <c r="N833" s="410">
        <v>5</v>
      </c>
      <c r="O833" s="410">
        <v>1935</v>
      </c>
      <c r="P833" s="479">
        <v>1.7292225201072386</v>
      </c>
      <c r="Q833" s="411">
        <v>387</v>
      </c>
    </row>
    <row r="834" spans="1:17" ht="14.4" customHeight="1" x14ac:dyDescent="0.3">
      <c r="A834" s="406" t="s">
        <v>1002</v>
      </c>
      <c r="B834" s="407" t="s">
        <v>808</v>
      </c>
      <c r="C834" s="407" t="s">
        <v>809</v>
      </c>
      <c r="D834" s="407" t="s">
        <v>848</v>
      </c>
      <c r="E834" s="407" t="s">
        <v>849</v>
      </c>
      <c r="F834" s="410">
        <v>39</v>
      </c>
      <c r="G834" s="410">
        <v>1443</v>
      </c>
      <c r="H834" s="410">
        <v>1</v>
      </c>
      <c r="I834" s="410">
        <v>37</v>
      </c>
      <c r="J834" s="410">
        <v>27</v>
      </c>
      <c r="K834" s="410">
        <v>999</v>
      </c>
      <c r="L834" s="410">
        <v>0.69230769230769229</v>
      </c>
      <c r="M834" s="410">
        <v>37</v>
      </c>
      <c r="N834" s="410">
        <v>26</v>
      </c>
      <c r="O834" s="410">
        <v>988</v>
      </c>
      <c r="P834" s="479">
        <v>0.68468468468468469</v>
      </c>
      <c r="Q834" s="411">
        <v>38</v>
      </c>
    </row>
    <row r="835" spans="1:17" ht="14.4" customHeight="1" x14ac:dyDescent="0.3">
      <c r="A835" s="406" t="s">
        <v>1002</v>
      </c>
      <c r="B835" s="407" t="s">
        <v>808</v>
      </c>
      <c r="C835" s="407" t="s">
        <v>809</v>
      </c>
      <c r="D835" s="407" t="s">
        <v>854</v>
      </c>
      <c r="E835" s="407" t="s">
        <v>855</v>
      </c>
      <c r="F835" s="410">
        <v>1</v>
      </c>
      <c r="G835" s="410">
        <v>672</v>
      </c>
      <c r="H835" s="410">
        <v>1</v>
      </c>
      <c r="I835" s="410">
        <v>672</v>
      </c>
      <c r="J835" s="410">
        <v>4</v>
      </c>
      <c r="K835" s="410">
        <v>2704</v>
      </c>
      <c r="L835" s="410">
        <v>4.0238095238095237</v>
      </c>
      <c r="M835" s="410">
        <v>676</v>
      </c>
      <c r="N835" s="410">
        <v>6</v>
      </c>
      <c r="O835" s="410">
        <v>4224</v>
      </c>
      <c r="P835" s="479">
        <v>6.2857142857142856</v>
      </c>
      <c r="Q835" s="411">
        <v>704</v>
      </c>
    </row>
    <row r="836" spans="1:17" ht="14.4" customHeight="1" x14ac:dyDescent="0.3">
      <c r="A836" s="406" t="s">
        <v>1002</v>
      </c>
      <c r="B836" s="407" t="s">
        <v>808</v>
      </c>
      <c r="C836" s="407" t="s">
        <v>809</v>
      </c>
      <c r="D836" s="407" t="s">
        <v>856</v>
      </c>
      <c r="E836" s="407" t="s">
        <v>857</v>
      </c>
      <c r="F836" s="410">
        <v>1</v>
      </c>
      <c r="G836" s="410">
        <v>136</v>
      </c>
      <c r="H836" s="410">
        <v>1</v>
      </c>
      <c r="I836" s="410">
        <v>136</v>
      </c>
      <c r="J836" s="410">
        <v>1</v>
      </c>
      <c r="K836" s="410">
        <v>138</v>
      </c>
      <c r="L836" s="410">
        <v>1.0147058823529411</v>
      </c>
      <c r="M836" s="410">
        <v>138</v>
      </c>
      <c r="N836" s="410"/>
      <c r="O836" s="410"/>
      <c r="P836" s="479"/>
      <c r="Q836" s="411"/>
    </row>
    <row r="837" spans="1:17" ht="14.4" customHeight="1" x14ac:dyDescent="0.3">
      <c r="A837" s="406" t="s">
        <v>1002</v>
      </c>
      <c r="B837" s="407" t="s">
        <v>808</v>
      </c>
      <c r="C837" s="407" t="s">
        <v>809</v>
      </c>
      <c r="D837" s="407" t="s">
        <v>858</v>
      </c>
      <c r="E837" s="407" t="s">
        <v>859</v>
      </c>
      <c r="F837" s="410">
        <v>432</v>
      </c>
      <c r="G837" s="410">
        <v>122178</v>
      </c>
      <c r="H837" s="410">
        <v>1</v>
      </c>
      <c r="I837" s="410">
        <v>282.81944444444446</v>
      </c>
      <c r="J837" s="410">
        <v>354</v>
      </c>
      <c r="K837" s="410">
        <v>100890</v>
      </c>
      <c r="L837" s="410">
        <v>0.82576241221823898</v>
      </c>
      <c r="M837" s="410">
        <v>285</v>
      </c>
      <c r="N837" s="410">
        <v>400</v>
      </c>
      <c r="O837" s="410">
        <v>121600</v>
      </c>
      <c r="P837" s="479">
        <v>0.99526919740051401</v>
      </c>
      <c r="Q837" s="411">
        <v>304</v>
      </c>
    </row>
    <row r="838" spans="1:17" ht="14.4" customHeight="1" x14ac:dyDescent="0.3">
      <c r="A838" s="406" t="s">
        <v>1002</v>
      </c>
      <c r="B838" s="407" t="s">
        <v>808</v>
      </c>
      <c r="C838" s="407" t="s">
        <v>809</v>
      </c>
      <c r="D838" s="407" t="s">
        <v>860</v>
      </c>
      <c r="E838" s="407" t="s">
        <v>861</v>
      </c>
      <c r="F838" s="410">
        <v>12</v>
      </c>
      <c r="G838" s="410">
        <v>41774</v>
      </c>
      <c r="H838" s="410">
        <v>1</v>
      </c>
      <c r="I838" s="410">
        <v>3481.1666666666665</v>
      </c>
      <c r="J838" s="410">
        <v>2</v>
      </c>
      <c r="K838" s="410">
        <v>7010</v>
      </c>
      <c r="L838" s="410">
        <v>0.16780772729448939</v>
      </c>
      <c r="M838" s="410">
        <v>3505</v>
      </c>
      <c r="N838" s="410">
        <v>3</v>
      </c>
      <c r="O838" s="410">
        <v>11121</v>
      </c>
      <c r="P838" s="479">
        <v>0.26621822186048738</v>
      </c>
      <c r="Q838" s="411">
        <v>3707</v>
      </c>
    </row>
    <row r="839" spans="1:17" ht="14.4" customHeight="1" x14ac:dyDescent="0.3">
      <c r="A839" s="406" t="s">
        <v>1002</v>
      </c>
      <c r="B839" s="407" t="s">
        <v>808</v>
      </c>
      <c r="C839" s="407" t="s">
        <v>809</v>
      </c>
      <c r="D839" s="407" t="s">
        <v>862</v>
      </c>
      <c r="E839" s="407" t="s">
        <v>863</v>
      </c>
      <c r="F839" s="410">
        <v>307</v>
      </c>
      <c r="G839" s="410">
        <v>140688</v>
      </c>
      <c r="H839" s="410">
        <v>1</v>
      </c>
      <c r="I839" s="410">
        <v>458.26710097719871</v>
      </c>
      <c r="J839" s="410">
        <v>221</v>
      </c>
      <c r="K839" s="410">
        <v>102102</v>
      </c>
      <c r="L839" s="410">
        <v>0.72573353804162399</v>
      </c>
      <c r="M839" s="410">
        <v>462</v>
      </c>
      <c r="N839" s="410">
        <v>234</v>
      </c>
      <c r="O839" s="410">
        <v>115596</v>
      </c>
      <c r="P839" s="479">
        <v>0.82164790174002045</v>
      </c>
      <c r="Q839" s="411">
        <v>494</v>
      </c>
    </row>
    <row r="840" spans="1:17" ht="14.4" customHeight="1" x14ac:dyDescent="0.3">
      <c r="A840" s="406" t="s">
        <v>1002</v>
      </c>
      <c r="B840" s="407" t="s">
        <v>808</v>
      </c>
      <c r="C840" s="407" t="s">
        <v>809</v>
      </c>
      <c r="D840" s="407" t="s">
        <v>864</v>
      </c>
      <c r="E840" s="407" t="s">
        <v>865</v>
      </c>
      <c r="F840" s="410">
        <v>3</v>
      </c>
      <c r="G840" s="410">
        <v>18444</v>
      </c>
      <c r="H840" s="410">
        <v>1</v>
      </c>
      <c r="I840" s="410">
        <v>6148</v>
      </c>
      <c r="J840" s="410"/>
      <c r="K840" s="410"/>
      <c r="L840" s="410"/>
      <c r="M840" s="410"/>
      <c r="N840" s="410">
        <v>1</v>
      </c>
      <c r="O840" s="410">
        <v>6571</v>
      </c>
      <c r="P840" s="479">
        <v>0.35626762090652786</v>
      </c>
      <c r="Q840" s="411">
        <v>6571</v>
      </c>
    </row>
    <row r="841" spans="1:17" ht="14.4" customHeight="1" x14ac:dyDescent="0.3">
      <c r="A841" s="406" t="s">
        <v>1002</v>
      </c>
      <c r="B841" s="407" t="s">
        <v>808</v>
      </c>
      <c r="C841" s="407" t="s">
        <v>809</v>
      </c>
      <c r="D841" s="407" t="s">
        <v>866</v>
      </c>
      <c r="E841" s="407" t="s">
        <v>867</v>
      </c>
      <c r="F841" s="410">
        <v>659</v>
      </c>
      <c r="G841" s="410">
        <v>231792</v>
      </c>
      <c r="H841" s="410">
        <v>1</v>
      </c>
      <c r="I841" s="410">
        <v>351.73292867981792</v>
      </c>
      <c r="J841" s="410">
        <v>509</v>
      </c>
      <c r="K841" s="410">
        <v>181204</v>
      </c>
      <c r="L841" s="410">
        <v>0.78175260578449646</v>
      </c>
      <c r="M841" s="410">
        <v>356</v>
      </c>
      <c r="N841" s="410">
        <v>547</v>
      </c>
      <c r="O841" s="410">
        <v>202390</v>
      </c>
      <c r="P841" s="479">
        <v>0.87315351694622767</v>
      </c>
      <c r="Q841" s="411">
        <v>370</v>
      </c>
    </row>
    <row r="842" spans="1:17" ht="14.4" customHeight="1" x14ac:dyDescent="0.3">
      <c r="A842" s="406" t="s">
        <v>1002</v>
      </c>
      <c r="B842" s="407" t="s">
        <v>808</v>
      </c>
      <c r="C842" s="407" t="s">
        <v>809</v>
      </c>
      <c r="D842" s="407" t="s">
        <v>868</v>
      </c>
      <c r="E842" s="407" t="s">
        <v>869</v>
      </c>
      <c r="F842" s="410">
        <v>1</v>
      </c>
      <c r="G842" s="410">
        <v>2907</v>
      </c>
      <c r="H842" s="410">
        <v>1</v>
      </c>
      <c r="I842" s="410">
        <v>2907</v>
      </c>
      <c r="J842" s="410"/>
      <c r="K842" s="410"/>
      <c r="L842" s="410"/>
      <c r="M842" s="410"/>
      <c r="N842" s="410"/>
      <c r="O842" s="410"/>
      <c r="P842" s="479"/>
      <c r="Q842" s="411"/>
    </row>
    <row r="843" spans="1:17" ht="14.4" customHeight="1" x14ac:dyDescent="0.3">
      <c r="A843" s="406" t="s">
        <v>1002</v>
      </c>
      <c r="B843" s="407" t="s">
        <v>808</v>
      </c>
      <c r="C843" s="407" t="s">
        <v>809</v>
      </c>
      <c r="D843" s="407" t="s">
        <v>870</v>
      </c>
      <c r="E843" s="407" t="s">
        <v>871</v>
      </c>
      <c r="F843" s="410"/>
      <c r="G843" s="410"/>
      <c r="H843" s="410"/>
      <c r="I843" s="410"/>
      <c r="J843" s="410"/>
      <c r="K843" s="410"/>
      <c r="L843" s="410"/>
      <c r="M843" s="410"/>
      <c r="N843" s="410">
        <v>1</v>
      </c>
      <c r="O843" s="410">
        <v>12793</v>
      </c>
      <c r="P843" s="479"/>
      <c r="Q843" s="411">
        <v>12793</v>
      </c>
    </row>
    <row r="844" spans="1:17" ht="14.4" customHeight="1" x14ac:dyDescent="0.3">
      <c r="A844" s="406" t="s">
        <v>1002</v>
      </c>
      <c r="B844" s="407" t="s">
        <v>808</v>
      </c>
      <c r="C844" s="407" t="s">
        <v>809</v>
      </c>
      <c r="D844" s="407" t="s">
        <v>872</v>
      </c>
      <c r="E844" s="407" t="s">
        <v>873</v>
      </c>
      <c r="F844" s="410">
        <v>4</v>
      </c>
      <c r="G844" s="410">
        <v>416</v>
      </c>
      <c r="H844" s="410">
        <v>1</v>
      </c>
      <c r="I844" s="410">
        <v>104</v>
      </c>
      <c r="J844" s="410">
        <v>9</v>
      </c>
      <c r="K844" s="410">
        <v>945</v>
      </c>
      <c r="L844" s="410">
        <v>2.2716346153846154</v>
      </c>
      <c r="M844" s="410">
        <v>105</v>
      </c>
      <c r="N844" s="410"/>
      <c r="O844" s="410"/>
      <c r="P844" s="479"/>
      <c r="Q844" s="411"/>
    </row>
    <row r="845" spans="1:17" ht="14.4" customHeight="1" x14ac:dyDescent="0.3">
      <c r="A845" s="406" t="s">
        <v>1002</v>
      </c>
      <c r="B845" s="407" t="s">
        <v>808</v>
      </c>
      <c r="C845" s="407" t="s">
        <v>809</v>
      </c>
      <c r="D845" s="407" t="s">
        <v>874</v>
      </c>
      <c r="E845" s="407" t="s">
        <v>875</v>
      </c>
      <c r="F845" s="410">
        <v>29</v>
      </c>
      <c r="G845" s="410">
        <v>3358</v>
      </c>
      <c r="H845" s="410">
        <v>1</v>
      </c>
      <c r="I845" s="410">
        <v>115.79310344827586</v>
      </c>
      <c r="J845" s="410">
        <v>14</v>
      </c>
      <c r="K845" s="410">
        <v>1638</v>
      </c>
      <c r="L845" s="410">
        <v>0.48779035139964266</v>
      </c>
      <c r="M845" s="410">
        <v>117</v>
      </c>
      <c r="N845" s="410">
        <v>42</v>
      </c>
      <c r="O845" s="410">
        <v>5250</v>
      </c>
      <c r="P845" s="479">
        <v>1.563430613460393</v>
      </c>
      <c r="Q845" s="411">
        <v>125</v>
      </c>
    </row>
    <row r="846" spans="1:17" ht="14.4" customHeight="1" x14ac:dyDescent="0.3">
      <c r="A846" s="406" t="s">
        <v>1002</v>
      </c>
      <c r="B846" s="407" t="s">
        <v>808</v>
      </c>
      <c r="C846" s="407" t="s">
        <v>809</v>
      </c>
      <c r="D846" s="407" t="s">
        <v>876</v>
      </c>
      <c r="E846" s="407" t="s">
        <v>877</v>
      </c>
      <c r="F846" s="410">
        <v>66</v>
      </c>
      <c r="G846" s="410">
        <v>30338</v>
      </c>
      <c r="H846" s="410">
        <v>1</v>
      </c>
      <c r="I846" s="410">
        <v>459.66666666666669</v>
      </c>
      <c r="J846" s="410">
        <v>43</v>
      </c>
      <c r="K846" s="410">
        <v>19909</v>
      </c>
      <c r="L846" s="410">
        <v>0.65623969938690752</v>
      </c>
      <c r="M846" s="410">
        <v>463</v>
      </c>
      <c r="N846" s="410">
        <v>38</v>
      </c>
      <c r="O846" s="410">
        <v>18810</v>
      </c>
      <c r="P846" s="479">
        <v>0.62001450326323426</v>
      </c>
      <c r="Q846" s="411">
        <v>495</v>
      </c>
    </row>
    <row r="847" spans="1:17" ht="14.4" customHeight="1" x14ac:dyDescent="0.3">
      <c r="A847" s="406" t="s">
        <v>1002</v>
      </c>
      <c r="B847" s="407" t="s">
        <v>808</v>
      </c>
      <c r="C847" s="407" t="s">
        <v>809</v>
      </c>
      <c r="D847" s="407" t="s">
        <v>878</v>
      </c>
      <c r="E847" s="407" t="s">
        <v>879</v>
      </c>
      <c r="F847" s="410">
        <v>2</v>
      </c>
      <c r="G847" s="410">
        <v>2522</v>
      </c>
      <c r="H847" s="410">
        <v>1</v>
      </c>
      <c r="I847" s="410">
        <v>1261</v>
      </c>
      <c r="J847" s="410">
        <v>3</v>
      </c>
      <c r="K847" s="410">
        <v>3804</v>
      </c>
      <c r="L847" s="410">
        <v>1.5083267248215702</v>
      </c>
      <c r="M847" s="410">
        <v>1268</v>
      </c>
      <c r="N847" s="410"/>
      <c r="O847" s="410"/>
      <c r="P847" s="479"/>
      <c r="Q847" s="411"/>
    </row>
    <row r="848" spans="1:17" ht="14.4" customHeight="1" x14ac:dyDescent="0.3">
      <c r="A848" s="406" t="s">
        <v>1002</v>
      </c>
      <c r="B848" s="407" t="s">
        <v>808</v>
      </c>
      <c r="C848" s="407" t="s">
        <v>809</v>
      </c>
      <c r="D848" s="407" t="s">
        <v>880</v>
      </c>
      <c r="E848" s="407" t="s">
        <v>881</v>
      </c>
      <c r="F848" s="410">
        <v>21</v>
      </c>
      <c r="G848" s="410">
        <v>9114</v>
      </c>
      <c r="H848" s="410">
        <v>1</v>
      </c>
      <c r="I848" s="410">
        <v>434</v>
      </c>
      <c r="J848" s="410">
        <v>13</v>
      </c>
      <c r="K848" s="410">
        <v>5681</v>
      </c>
      <c r="L848" s="410">
        <v>0.6233267500548606</v>
      </c>
      <c r="M848" s="410">
        <v>437</v>
      </c>
      <c r="N848" s="410">
        <v>2</v>
      </c>
      <c r="O848" s="410">
        <v>912</v>
      </c>
      <c r="P848" s="479">
        <v>0.10006583278472679</v>
      </c>
      <c r="Q848" s="411">
        <v>456</v>
      </c>
    </row>
    <row r="849" spans="1:17" ht="14.4" customHeight="1" x14ac:dyDescent="0.3">
      <c r="A849" s="406" t="s">
        <v>1002</v>
      </c>
      <c r="B849" s="407" t="s">
        <v>808</v>
      </c>
      <c r="C849" s="407" t="s">
        <v>809</v>
      </c>
      <c r="D849" s="407" t="s">
        <v>882</v>
      </c>
      <c r="E849" s="407" t="s">
        <v>883</v>
      </c>
      <c r="F849" s="410">
        <v>90</v>
      </c>
      <c r="G849" s="410">
        <v>4844</v>
      </c>
      <c r="H849" s="410">
        <v>1</v>
      </c>
      <c r="I849" s="410">
        <v>53.822222222222223</v>
      </c>
      <c r="J849" s="410">
        <v>14</v>
      </c>
      <c r="K849" s="410">
        <v>756</v>
      </c>
      <c r="L849" s="410">
        <v>0.15606936416184972</v>
      </c>
      <c r="M849" s="410">
        <v>54</v>
      </c>
      <c r="N849" s="410">
        <v>50</v>
      </c>
      <c r="O849" s="410">
        <v>2900</v>
      </c>
      <c r="P849" s="479">
        <v>0.59867877786952928</v>
      </c>
      <c r="Q849" s="411">
        <v>58</v>
      </c>
    </row>
    <row r="850" spans="1:17" ht="14.4" customHeight="1" x14ac:dyDescent="0.3">
      <c r="A850" s="406" t="s">
        <v>1002</v>
      </c>
      <c r="B850" s="407" t="s">
        <v>808</v>
      </c>
      <c r="C850" s="407" t="s">
        <v>809</v>
      </c>
      <c r="D850" s="407" t="s">
        <v>884</v>
      </c>
      <c r="E850" s="407" t="s">
        <v>885</v>
      </c>
      <c r="F850" s="410">
        <v>1</v>
      </c>
      <c r="G850" s="410">
        <v>2164</v>
      </c>
      <c r="H850" s="410">
        <v>1</v>
      </c>
      <c r="I850" s="410">
        <v>2164</v>
      </c>
      <c r="J850" s="410"/>
      <c r="K850" s="410"/>
      <c r="L850" s="410"/>
      <c r="M850" s="410"/>
      <c r="N850" s="410">
        <v>2</v>
      </c>
      <c r="O850" s="410">
        <v>4346</v>
      </c>
      <c r="P850" s="479">
        <v>2.0083179297597042</v>
      </c>
      <c r="Q850" s="411">
        <v>2173</v>
      </c>
    </row>
    <row r="851" spans="1:17" ht="14.4" customHeight="1" x14ac:dyDescent="0.3">
      <c r="A851" s="406" t="s">
        <v>1002</v>
      </c>
      <c r="B851" s="407" t="s">
        <v>808</v>
      </c>
      <c r="C851" s="407" t="s">
        <v>809</v>
      </c>
      <c r="D851" s="407" t="s">
        <v>886</v>
      </c>
      <c r="E851" s="407" t="s">
        <v>887</v>
      </c>
      <c r="F851" s="410">
        <v>3745</v>
      </c>
      <c r="G851" s="410">
        <v>624510</v>
      </c>
      <c r="H851" s="410">
        <v>1</v>
      </c>
      <c r="I851" s="410">
        <v>166.75834445927904</v>
      </c>
      <c r="J851" s="410">
        <v>2763</v>
      </c>
      <c r="K851" s="410">
        <v>466947</v>
      </c>
      <c r="L851" s="410">
        <v>0.74770139789595047</v>
      </c>
      <c r="M851" s="410">
        <v>169</v>
      </c>
      <c r="N851" s="410">
        <v>2836</v>
      </c>
      <c r="O851" s="410">
        <v>496300</v>
      </c>
      <c r="P851" s="479">
        <v>0.7947030471889962</v>
      </c>
      <c r="Q851" s="411">
        <v>175</v>
      </c>
    </row>
    <row r="852" spans="1:17" ht="14.4" customHeight="1" x14ac:dyDescent="0.3">
      <c r="A852" s="406" t="s">
        <v>1002</v>
      </c>
      <c r="B852" s="407" t="s">
        <v>808</v>
      </c>
      <c r="C852" s="407" t="s">
        <v>809</v>
      </c>
      <c r="D852" s="407" t="s">
        <v>888</v>
      </c>
      <c r="E852" s="407" t="s">
        <v>889</v>
      </c>
      <c r="F852" s="410">
        <v>6</v>
      </c>
      <c r="G852" s="410">
        <v>480</v>
      </c>
      <c r="H852" s="410">
        <v>1</v>
      </c>
      <c r="I852" s="410">
        <v>80</v>
      </c>
      <c r="J852" s="410">
        <v>17</v>
      </c>
      <c r="K852" s="410">
        <v>1377</v>
      </c>
      <c r="L852" s="410">
        <v>2.8687499999999999</v>
      </c>
      <c r="M852" s="410">
        <v>81</v>
      </c>
      <c r="N852" s="410">
        <v>12</v>
      </c>
      <c r="O852" s="410">
        <v>1020</v>
      </c>
      <c r="P852" s="479">
        <v>2.125</v>
      </c>
      <c r="Q852" s="411">
        <v>85</v>
      </c>
    </row>
    <row r="853" spans="1:17" ht="14.4" customHeight="1" x14ac:dyDescent="0.3">
      <c r="A853" s="406" t="s">
        <v>1002</v>
      </c>
      <c r="B853" s="407" t="s">
        <v>808</v>
      </c>
      <c r="C853" s="407" t="s">
        <v>809</v>
      </c>
      <c r="D853" s="407" t="s">
        <v>973</v>
      </c>
      <c r="E853" s="407" t="s">
        <v>974</v>
      </c>
      <c r="F853" s="410">
        <v>1</v>
      </c>
      <c r="G853" s="410">
        <v>165</v>
      </c>
      <c r="H853" s="410">
        <v>1</v>
      </c>
      <c r="I853" s="410">
        <v>165</v>
      </c>
      <c r="J853" s="410">
        <v>1</v>
      </c>
      <c r="K853" s="410">
        <v>166</v>
      </c>
      <c r="L853" s="410">
        <v>1.0060606060606061</v>
      </c>
      <c r="M853" s="410">
        <v>166</v>
      </c>
      <c r="N853" s="410"/>
      <c r="O853" s="410"/>
      <c r="P853" s="479"/>
      <c r="Q853" s="411"/>
    </row>
    <row r="854" spans="1:17" ht="14.4" customHeight="1" x14ac:dyDescent="0.3">
      <c r="A854" s="406" t="s">
        <v>1002</v>
      </c>
      <c r="B854" s="407" t="s">
        <v>808</v>
      </c>
      <c r="C854" s="407" t="s">
        <v>809</v>
      </c>
      <c r="D854" s="407" t="s">
        <v>890</v>
      </c>
      <c r="E854" s="407" t="s">
        <v>891</v>
      </c>
      <c r="F854" s="410">
        <v>27</v>
      </c>
      <c r="G854" s="410">
        <v>4354</v>
      </c>
      <c r="H854" s="410">
        <v>1</v>
      </c>
      <c r="I854" s="410">
        <v>161.25925925925927</v>
      </c>
      <c r="J854" s="410">
        <v>8</v>
      </c>
      <c r="K854" s="410">
        <v>1304</v>
      </c>
      <c r="L854" s="410">
        <v>0.29949471750114837</v>
      </c>
      <c r="M854" s="410">
        <v>163</v>
      </c>
      <c r="N854" s="410">
        <v>7</v>
      </c>
      <c r="O854" s="410">
        <v>1183</v>
      </c>
      <c r="P854" s="479">
        <v>0.27170418006430869</v>
      </c>
      <c r="Q854" s="411">
        <v>169</v>
      </c>
    </row>
    <row r="855" spans="1:17" ht="14.4" customHeight="1" x14ac:dyDescent="0.3">
      <c r="A855" s="406" t="s">
        <v>1002</v>
      </c>
      <c r="B855" s="407" t="s">
        <v>808</v>
      </c>
      <c r="C855" s="407" t="s">
        <v>809</v>
      </c>
      <c r="D855" s="407" t="s">
        <v>894</v>
      </c>
      <c r="E855" s="407" t="s">
        <v>895</v>
      </c>
      <c r="F855" s="410">
        <v>12</v>
      </c>
      <c r="G855" s="410">
        <v>12072</v>
      </c>
      <c r="H855" s="410">
        <v>1</v>
      </c>
      <c r="I855" s="410">
        <v>1006</v>
      </c>
      <c r="J855" s="410">
        <v>4</v>
      </c>
      <c r="K855" s="410">
        <v>4032</v>
      </c>
      <c r="L855" s="410">
        <v>0.33399602385685884</v>
      </c>
      <c r="M855" s="410">
        <v>1008</v>
      </c>
      <c r="N855" s="410">
        <v>4</v>
      </c>
      <c r="O855" s="410">
        <v>4044</v>
      </c>
      <c r="P855" s="479">
        <v>0.33499005964214712</v>
      </c>
      <c r="Q855" s="411">
        <v>1011</v>
      </c>
    </row>
    <row r="856" spans="1:17" ht="14.4" customHeight="1" x14ac:dyDescent="0.3">
      <c r="A856" s="406" t="s">
        <v>1002</v>
      </c>
      <c r="B856" s="407" t="s">
        <v>808</v>
      </c>
      <c r="C856" s="407" t="s">
        <v>809</v>
      </c>
      <c r="D856" s="407" t="s">
        <v>896</v>
      </c>
      <c r="E856" s="407" t="s">
        <v>897</v>
      </c>
      <c r="F856" s="410">
        <v>1</v>
      </c>
      <c r="G856" s="410">
        <v>169</v>
      </c>
      <c r="H856" s="410">
        <v>1</v>
      </c>
      <c r="I856" s="410">
        <v>169</v>
      </c>
      <c r="J856" s="410">
        <v>3</v>
      </c>
      <c r="K856" s="410">
        <v>510</v>
      </c>
      <c r="L856" s="410">
        <v>3.0177514792899407</v>
      </c>
      <c r="M856" s="410">
        <v>170</v>
      </c>
      <c r="N856" s="410"/>
      <c r="O856" s="410"/>
      <c r="P856" s="479"/>
      <c r="Q856" s="411"/>
    </row>
    <row r="857" spans="1:17" ht="14.4" customHeight="1" x14ac:dyDescent="0.3">
      <c r="A857" s="406" t="s">
        <v>1002</v>
      </c>
      <c r="B857" s="407" t="s">
        <v>808</v>
      </c>
      <c r="C857" s="407" t="s">
        <v>809</v>
      </c>
      <c r="D857" s="407" t="s">
        <v>898</v>
      </c>
      <c r="E857" s="407" t="s">
        <v>899</v>
      </c>
      <c r="F857" s="410">
        <v>22</v>
      </c>
      <c r="G857" s="410">
        <v>49588</v>
      </c>
      <c r="H857" s="410">
        <v>1</v>
      </c>
      <c r="I857" s="410">
        <v>2254</v>
      </c>
      <c r="J857" s="410">
        <v>10</v>
      </c>
      <c r="K857" s="410">
        <v>22640</v>
      </c>
      <c r="L857" s="410">
        <v>0.45656207146890376</v>
      </c>
      <c r="M857" s="410">
        <v>2264</v>
      </c>
      <c r="N857" s="410"/>
      <c r="O857" s="410"/>
      <c r="P857" s="479"/>
      <c r="Q857" s="411"/>
    </row>
    <row r="858" spans="1:17" ht="14.4" customHeight="1" x14ac:dyDescent="0.3">
      <c r="A858" s="406" t="s">
        <v>1002</v>
      </c>
      <c r="B858" s="407" t="s">
        <v>808</v>
      </c>
      <c r="C858" s="407" t="s">
        <v>809</v>
      </c>
      <c r="D858" s="407" t="s">
        <v>900</v>
      </c>
      <c r="E858" s="407" t="s">
        <v>901</v>
      </c>
      <c r="F858" s="410">
        <v>1</v>
      </c>
      <c r="G858" s="410">
        <v>246</v>
      </c>
      <c r="H858" s="410">
        <v>1</v>
      </c>
      <c r="I858" s="410">
        <v>246</v>
      </c>
      <c r="J858" s="410">
        <v>3</v>
      </c>
      <c r="K858" s="410">
        <v>741</v>
      </c>
      <c r="L858" s="410">
        <v>3.0121951219512195</v>
      </c>
      <c r="M858" s="410">
        <v>247</v>
      </c>
      <c r="N858" s="410">
        <v>5</v>
      </c>
      <c r="O858" s="410">
        <v>1315</v>
      </c>
      <c r="P858" s="479">
        <v>5.345528455284553</v>
      </c>
      <c r="Q858" s="411">
        <v>263</v>
      </c>
    </row>
    <row r="859" spans="1:17" ht="14.4" customHeight="1" x14ac:dyDescent="0.3">
      <c r="A859" s="406" t="s">
        <v>1002</v>
      </c>
      <c r="B859" s="407" t="s">
        <v>808</v>
      </c>
      <c r="C859" s="407" t="s">
        <v>809</v>
      </c>
      <c r="D859" s="407" t="s">
        <v>902</v>
      </c>
      <c r="E859" s="407" t="s">
        <v>903</v>
      </c>
      <c r="F859" s="410">
        <v>8</v>
      </c>
      <c r="G859" s="410">
        <v>15983</v>
      </c>
      <c r="H859" s="410">
        <v>1</v>
      </c>
      <c r="I859" s="410">
        <v>1997.875</v>
      </c>
      <c r="J859" s="410">
        <v>5</v>
      </c>
      <c r="K859" s="410">
        <v>10060</v>
      </c>
      <c r="L859" s="410">
        <v>0.62941875742976916</v>
      </c>
      <c r="M859" s="410">
        <v>2012</v>
      </c>
      <c r="N859" s="410">
        <v>9</v>
      </c>
      <c r="O859" s="410">
        <v>19170</v>
      </c>
      <c r="P859" s="479">
        <v>1.1993993618219358</v>
      </c>
      <c r="Q859" s="411">
        <v>2130</v>
      </c>
    </row>
    <row r="860" spans="1:17" ht="14.4" customHeight="1" x14ac:dyDescent="0.3">
      <c r="A860" s="406" t="s">
        <v>1002</v>
      </c>
      <c r="B860" s="407" t="s">
        <v>808</v>
      </c>
      <c r="C860" s="407" t="s">
        <v>809</v>
      </c>
      <c r="D860" s="407" t="s">
        <v>904</v>
      </c>
      <c r="E860" s="407" t="s">
        <v>905</v>
      </c>
      <c r="F860" s="410">
        <v>71</v>
      </c>
      <c r="G860" s="410">
        <v>15927</v>
      </c>
      <c r="H860" s="410">
        <v>1</v>
      </c>
      <c r="I860" s="410">
        <v>224.32394366197184</v>
      </c>
      <c r="J860" s="410">
        <v>52</v>
      </c>
      <c r="K860" s="410">
        <v>11752</v>
      </c>
      <c r="L860" s="410">
        <v>0.73786651597915487</v>
      </c>
      <c r="M860" s="410">
        <v>226</v>
      </c>
      <c r="N860" s="410">
        <v>44</v>
      </c>
      <c r="O860" s="410">
        <v>10648</v>
      </c>
      <c r="P860" s="479">
        <v>0.66855026056382238</v>
      </c>
      <c r="Q860" s="411">
        <v>242</v>
      </c>
    </row>
    <row r="861" spans="1:17" ht="14.4" customHeight="1" x14ac:dyDescent="0.3">
      <c r="A861" s="406" t="s">
        <v>1002</v>
      </c>
      <c r="B861" s="407" t="s">
        <v>808</v>
      </c>
      <c r="C861" s="407" t="s">
        <v>809</v>
      </c>
      <c r="D861" s="407" t="s">
        <v>906</v>
      </c>
      <c r="E861" s="407" t="s">
        <v>907</v>
      </c>
      <c r="F861" s="410">
        <v>16</v>
      </c>
      <c r="G861" s="410">
        <v>6594</v>
      </c>
      <c r="H861" s="410">
        <v>1</v>
      </c>
      <c r="I861" s="410">
        <v>412.125</v>
      </c>
      <c r="J861" s="410">
        <v>1</v>
      </c>
      <c r="K861" s="410">
        <v>418</v>
      </c>
      <c r="L861" s="410">
        <v>6.3390961480133456E-2</v>
      </c>
      <c r="M861" s="410">
        <v>418</v>
      </c>
      <c r="N861" s="410">
        <v>5</v>
      </c>
      <c r="O861" s="410">
        <v>2115</v>
      </c>
      <c r="P861" s="479">
        <v>0.32074613284804365</v>
      </c>
      <c r="Q861" s="411">
        <v>423</v>
      </c>
    </row>
    <row r="862" spans="1:17" ht="14.4" customHeight="1" x14ac:dyDescent="0.3">
      <c r="A862" s="406" t="s">
        <v>1002</v>
      </c>
      <c r="B862" s="407" t="s">
        <v>808</v>
      </c>
      <c r="C862" s="407" t="s">
        <v>809</v>
      </c>
      <c r="D862" s="407" t="s">
        <v>908</v>
      </c>
      <c r="E862" s="407" t="s">
        <v>909</v>
      </c>
      <c r="F862" s="410">
        <v>2</v>
      </c>
      <c r="G862" s="410">
        <v>1597</v>
      </c>
      <c r="H862" s="410">
        <v>1</v>
      </c>
      <c r="I862" s="410">
        <v>798.5</v>
      </c>
      <c r="J862" s="410"/>
      <c r="K862" s="410"/>
      <c r="L862" s="410"/>
      <c r="M862" s="410"/>
      <c r="N862" s="410"/>
      <c r="O862" s="410"/>
      <c r="P862" s="479"/>
      <c r="Q862" s="411"/>
    </row>
    <row r="863" spans="1:17" ht="14.4" customHeight="1" x14ac:dyDescent="0.3">
      <c r="A863" s="406" t="s">
        <v>1002</v>
      </c>
      <c r="B863" s="407" t="s">
        <v>808</v>
      </c>
      <c r="C863" s="407" t="s">
        <v>809</v>
      </c>
      <c r="D863" s="407" t="s">
        <v>913</v>
      </c>
      <c r="E863" s="407" t="s">
        <v>914</v>
      </c>
      <c r="F863" s="410">
        <v>25</v>
      </c>
      <c r="G863" s="410">
        <v>25886</v>
      </c>
      <c r="H863" s="410">
        <v>1</v>
      </c>
      <c r="I863" s="410">
        <v>1035.44</v>
      </c>
      <c r="J863" s="410">
        <v>101</v>
      </c>
      <c r="K863" s="410">
        <v>105545</v>
      </c>
      <c r="L863" s="410">
        <v>4.0773004712972263</v>
      </c>
      <c r="M863" s="410">
        <v>1045</v>
      </c>
      <c r="N863" s="410">
        <v>129</v>
      </c>
      <c r="O863" s="410">
        <v>136095</v>
      </c>
      <c r="P863" s="479">
        <v>5.2574750830564785</v>
      </c>
      <c r="Q863" s="411">
        <v>1055</v>
      </c>
    </row>
    <row r="864" spans="1:17" ht="14.4" customHeight="1" x14ac:dyDescent="0.3">
      <c r="A864" s="406" t="s">
        <v>1002</v>
      </c>
      <c r="B864" s="407" t="s">
        <v>808</v>
      </c>
      <c r="C864" s="407" t="s">
        <v>809</v>
      </c>
      <c r="D864" s="407" t="s">
        <v>915</v>
      </c>
      <c r="E864" s="407" t="s">
        <v>916</v>
      </c>
      <c r="F864" s="410">
        <v>1</v>
      </c>
      <c r="G864" s="410">
        <v>266</v>
      </c>
      <c r="H864" s="410">
        <v>1</v>
      </c>
      <c r="I864" s="410">
        <v>266</v>
      </c>
      <c r="J864" s="410"/>
      <c r="K864" s="410"/>
      <c r="L864" s="410"/>
      <c r="M864" s="410"/>
      <c r="N864" s="410">
        <v>2</v>
      </c>
      <c r="O864" s="410">
        <v>576</v>
      </c>
      <c r="P864" s="479">
        <v>2.1654135338345863</v>
      </c>
      <c r="Q864" s="411">
        <v>288</v>
      </c>
    </row>
    <row r="865" spans="1:17" ht="14.4" customHeight="1" x14ac:dyDescent="0.3">
      <c r="A865" s="406" t="s">
        <v>1002</v>
      </c>
      <c r="B865" s="407" t="s">
        <v>808</v>
      </c>
      <c r="C865" s="407" t="s">
        <v>809</v>
      </c>
      <c r="D865" s="407" t="s">
        <v>917</v>
      </c>
      <c r="E865" s="407" t="s">
        <v>918</v>
      </c>
      <c r="F865" s="410">
        <v>8</v>
      </c>
      <c r="G865" s="410">
        <v>8318</v>
      </c>
      <c r="H865" s="410">
        <v>1</v>
      </c>
      <c r="I865" s="410">
        <v>1039.75</v>
      </c>
      <c r="J865" s="410">
        <v>1</v>
      </c>
      <c r="K865" s="410">
        <v>1050</v>
      </c>
      <c r="L865" s="410">
        <v>0.12623226737196441</v>
      </c>
      <c r="M865" s="410">
        <v>1050</v>
      </c>
      <c r="N865" s="410">
        <v>4</v>
      </c>
      <c r="O865" s="410">
        <v>4384</v>
      </c>
      <c r="P865" s="479">
        <v>0.52704977157970667</v>
      </c>
      <c r="Q865" s="411">
        <v>1096</v>
      </c>
    </row>
    <row r="866" spans="1:17" ht="14.4" customHeight="1" thickBot="1" x14ac:dyDescent="0.35">
      <c r="A866" s="412" t="s">
        <v>1002</v>
      </c>
      <c r="B866" s="413" t="s">
        <v>808</v>
      </c>
      <c r="C866" s="413" t="s">
        <v>809</v>
      </c>
      <c r="D866" s="413" t="s">
        <v>1003</v>
      </c>
      <c r="E866" s="413" t="s">
        <v>1004</v>
      </c>
      <c r="F866" s="416"/>
      <c r="G866" s="416"/>
      <c r="H866" s="416"/>
      <c r="I866" s="416"/>
      <c r="J866" s="416">
        <v>1</v>
      </c>
      <c r="K866" s="416">
        <v>2243</v>
      </c>
      <c r="L866" s="416"/>
      <c r="M866" s="416">
        <v>2243</v>
      </c>
      <c r="N866" s="416"/>
      <c r="O866" s="416"/>
      <c r="P866" s="427"/>
      <c r="Q866" s="417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2" t="s">
        <v>222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20568.764336683253</v>
      </c>
      <c r="D4" s="134">
        <f ca="1">IF(ISERROR(VLOOKUP("Náklady celkem",INDIRECT("HI!$A:$G"),5,0)),0,VLOOKUP("Náklady celkem",INDIRECT("HI!$A:$G"),5,0))</f>
        <v>19888.53647000001</v>
      </c>
      <c r="E4" s="135">
        <f ca="1">IF(C4=0,0,D4/C4)</f>
        <v>0.96692908453085369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113.75001026929107</v>
      </c>
      <c r="D7" s="142">
        <f>IF(ISERROR(HI!E5),"",HI!E5)</f>
        <v>44.180010000000003</v>
      </c>
      <c r="E7" s="139">
        <f t="shared" ref="E7:E12" si="0">IF(C7=0,0,D7/C7)</f>
        <v>0.38839565724353364</v>
      </c>
    </row>
    <row r="8" spans="1:5" ht="14.4" customHeight="1" x14ac:dyDescent="0.3">
      <c r="A8" s="279" t="str">
        <f>HYPERLINK("#'LŽ Statim'!A1","Podíl statimových žádanek (max. 30%)")</f>
        <v>Podíl statimových žádanek (max. 30%)</v>
      </c>
      <c r="B8" s="277" t="s">
        <v>189</v>
      </c>
      <c r="C8" s="278">
        <v>0.3</v>
      </c>
      <c r="D8" s="278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121</v>
      </c>
      <c r="B9" s="141"/>
      <c r="C9" s="142"/>
      <c r="D9" s="142"/>
      <c r="E9" s="139"/>
    </row>
    <row r="10" spans="1:5" ht="14.4" customHeight="1" x14ac:dyDescent="0.3">
      <c r="A10" s="144" t="s">
        <v>122</v>
      </c>
      <c r="B10" s="141"/>
      <c r="C10" s="142"/>
      <c r="D10" s="142"/>
      <c r="E10" s="139"/>
    </row>
    <row r="11" spans="1:5" ht="14.4" customHeight="1" x14ac:dyDescent="0.3">
      <c r="A11" s="145" t="s">
        <v>126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2554.3999195026286</v>
      </c>
      <c r="D12" s="142">
        <f>IF(ISERROR(HI!E6),"",HI!E6)</f>
        <v>2572.4280000000008</v>
      </c>
      <c r="E12" s="139">
        <f t="shared" si="0"/>
        <v>1.0070576577926305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16611.001499632694</v>
      </c>
      <c r="D13" s="138">
        <f ca="1">IF(ISERROR(VLOOKUP("Osobní náklady (Kč) *",INDIRECT("HI!$A:$G"),5,0)),0,VLOOKUP("Osobní náklady (Kč) *",INDIRECT("HI!$A:$G"),5,0))</f>
        <v>16306.167229999999</v>
      </c>
      <c r="E13" s="139">
        <f ca="1">IF(C13=0,0,D13/C13)</f>
        <v>0.98164865197083784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20489.203000000001</v>
      </c>
      <c r="D15" s="157">
        <f ca="1">IF(ISERROR(VLOOKUP("Výnosy celkem",INDIRECT("HI!$A:$G"),5,0)),0,VLOOKUP("Výnosy celkem",INDIRECT("HI!$A:$G"),5,0))</f>
        <v>19981.705999999998</v>
      </c>
      <c r="E15" s="158">
        <f t="shared" ref="E15:E18" ca="1" si="1">IF(C15=0,0,D15/C15)</f>
        <v>0.9752310033728494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20489.203000000001</v>
      </c>
      <c r="D16" s="138">
        <f ca="1">IF(ISERROR(VLOOKUP("Ambulance *",INDIRECT("HI!$A:$G"),5,0)),0,VLOOKUP("Ambulance *",INDIRECT("HI!$A:$G"),5,0))</f>
        <v>19981.705999999998</v>
      </c>
      <c r="E16" s="139">
        <f t="shared" ca="1" si="1"/>
        <v>0.9752310033728494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3">
        <v>1</v>
      </c>
      <c r="D17" s="143">
        <f>IF(ISERROR(VLOOKUP("Celkem:",'ZV Vykáz.-A'!$A:$S,7,0)),"",VLOOKUP("Celkem:",'ZV Vykáz.-A'!$A:$S,7,0))</f>
        <v>0.97523100337284963</v>
      </c>
      <c r="E17" s="139">
        <f t="shared" si="1"/>
        <v>0.97523100337284963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3">
        <v>0.85</v>
      </c>
      <c r="D18" s="143">
        <f>IF(ISERROR(VLOOKUP("Celkem:",'ZV Vykáz.-H'!$A:$S,7,0)),"",VLOOKUP("Celkem:",'ZV Vykáz.-H'!$A:$S,7,0))</f>
        <v>1.0978911885380513</v>
      </c>
      <c r="E18" s="139">
        <f t="shared" si="1"/>
        <v>1.2916366923977074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123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124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3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1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50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8" priority="20" operator="lessThan">
      <formula>1</formula>
    </cfRule>
  </conditionalFormatting>
  <conditionalFormatting sqref="E8">
    <cfRule type="cellIs" dxfId="47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6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2" t="s">
        <v>222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2014</v>
      </c>
      <c r="C3" s="40">
        <v>2015</v>
      </c>
      <c r="D3" s="7"/>
      <c r="E3" s="299">
        <v>2016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91.075730000000007</v>
      </c>
      <c r="C5" s="29">
        <v>76.027590000000004</v>
      </c>
      <c r="D5" s="8"/>
      <c r="E5" s="92">
        <v>44.180010000000003</v>
      </c>
      <c r="F5" s="28">
        <v>113.75001026929107</v>
      </c>
      <c r="G5" s="91">
        <f>E5-F5</f>
        <v>-69.570000269291057</v>
      </c>
      <c r="H5" s="97">
        <f>IF(F5&lt;0.00000001,"",E5/F5)</f>
        <v>0.38839565724353364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2768.442860000001</v>
      </c>
      <c r="C6" s="31">
        <v>2469.1533099999997</v>
      </c>
      <c r="D6" s="8"/>
      <c r="E6" s="93">
        <v>2572.4280000000008</v>
      </c>
      <c r="F6" s="30">
        <v>2554.3999195026286</v>
      </c>
      <c r="G6" s="94">
        <f>E6-F6</f>
        <v>18.02808049737223</v>
      </c>
      <c r="H6" s="98">
        <f>IF(F6&lt;0.00000001,"",E6/F6)</f>
        <v>1.0070576577926305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16490.847700000009</v>
      </c>
      <c r="C7" s="31">
        <v>15945.371299999999</v>
      </c>
      <c r="D7" s="8"/>
      <c r="E7" s="93">
        <v>16306.167229999999</v>
      </c>
      <c r="F7" s="30">
        <v>16611.001499632694</v>
      </c>
      <c r="G7" s="94">
        <f>E7-F7</f>
        <v>-304.83426963269449</v>
      </c>
      <c r="H7" s="98">
        <f>IF(F7&lt;0.00000001,"",E7/F7)</f>
        <v>0.98164865197083784</v>
      </c>
    </row>
    <row r="8" spans="1:8" ht="14.4" customHeight="1" thickBot="1" x14ac:dyDescent="0.35">
      <c r="A8" s="1" t="s">
        <v>62</v>
      </c>
      <c r="B8" s="11">
        <v>1616.6467300000031</v>
      </c>
      <c r="C8" s="33">
        <v>1122.5706100000093</v>
      </c>
      <c r="D8" s="8"/>
      <c r="E8" s="95">
        <v>965.76123000001007</v>
      </c>
      <c r="F8" s="32">
        <v>1289.6129072786393</v>
      </c>
      <c r="G8" s="96">
        <f>E8-F8</f>
        <v>-323.85167727862927</v>
      </c>
      <c r="H8" s="99">
        <f>IF(F8&lt;0.00000001,"",E8/F8)</f>
        <v>0.74887683315606235</v>
      </c>
    </row>
    <row r="9" spans="1:8" ht="14.4" customHeight="1" thickBot="1" x14ac:dyDescent="0.35">
      <c r="A9" s="2" t="s">
        <v>63</v>
      </c>
      <c r="B9" s="3">
        <v>20967.013020000013</v>
      </c>
      <c r="C9" s="35">
        <v>19613.122810000008</v>
      </c>
      <c r="D9" s="8"/>
      <c r="E9" s="3">
        <v>19888.53647000001</v>
      </c>
      <c r="F9" s="34">
        <v>20568.764336683253</v>
      </c>
      <c r="G9" s="34">
        <f>E9-F9</f>
        <v>-680.22786668324261</v>
      </c>
      <c r="H9" s="100">
        <f>IF(F9&lt;0.00000001,"",E9/F9)</f>
        <v>0.96692908453085369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20489.203000000001</v>
      </c>
      <c r="C11" s="29">
        <f>IF(ISERROR(VLOOKUP("Celkem:",'ZV Vykáz.-A'!A:F,4,0)),0,VLOOKUP("Celkem:",'ZV Vykáz.-A'!A:F,4,0)/1000)</f>
        <v>20648.824000000001</v>
      </c>
      <c r="D11" s="8"/>
      <c r="E11" s="92">
        <f>IF(ISERROR(VLOOKUP("Celkem:",'ZV Vykáz.-A'!A:F,6,0)),0,VLOOKUP("Celkem:",'ZV Vykáz.-A'!A:F,6,0)/1000)</f>
        <v>19981.705999999998</v>
      </c>
      <c r="F11" s="28">
        <f>B11</f>
        <v>20489.203000000001</v>
      </c>
      <c r="G11" s="91">
        <f>E11-F11</f>
        <v>-507.49700000000303</v>
      </c>
      <c r="H11" s="97">
        <f>IF(F11&lt;0.00000001,"",E11/F11)</f>
        <v>0.9752310033728494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20489.203000000001</v>
      </c>
      <c r="C13" s="37">
        <f>SUM(C11:C12)</f>
        <v>20648.824000000001</v>
      </c>
      <c r="D13" s="8"/>
      <c r="E13" s="5">
        <f>SUM(E11:E12)</f>
        <v>19981.705999999998</v>
      </c>
      <c r="F13" s="36">
        <f>SUM(F11:F12)</f>
        <v>20489.203000000001</v>
      </c>
      <c r="G13" s="36">
        <f>E13-F13</f>
        <v>-507.49700000000303</v>
      </c>
      <c r="H13" s="101">
        <f>IF(F13&lt;0.00000001,"",E13/F13)</f>
        <v>0.9752310033728494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0.97721134529061249</v>
      </c>
      <c r="C15" s="39">
        <f>IF(C9=0,"",C13/C9)</f>
        <v>1.0528065418257579</v>
      </c>
      <c r="D15" s="8"/>
      <c r="E15" s="6">
        <f>IF(E9=0,"",E13/E9)</f>
        <v>1.0046845845163381</v>
      </c>
      <c r="F15" s="38">
        <f>IF(F9=0,"",F13/F9)</f>
        <v>0.99613193406366385</v>
      </c>
      <c r="G15" s="38">
        <f>IF(ISERROR(F15-E15),"",E15-F15)</f>
        <v>8.5526504526742819E-3</v>
      </c>
      <c r="H15" s="102">
        <f>IF(ISERROR(F15-E15),"",IF(F15&lt;0.00000001,"",E15/F15))</f>
        <v>1.0085858611296439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161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160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190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221</v>
      </c>
    </row>
    <row r="23" spans="1:8" ht="14.4" customHeight="1" x14ac:dyDescent="0.3">
      <c r="A23" s="90" t="s">
        <v>130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4" operator="greaterThan">
      <formula>0</formula>
    </cfRule>
  </conditionalFormatting>
  <conditionalFormatting sqref="G11:G13 G15">
    <cfRule type="cellIs" dxfId="44" priority="3" operator="lessThan">
      <formula>0</formula>
    </cfRule>
  </conditionalFormatting>
  <conditionalFormatting sqref="H5:H9">
    <cfRule type="cellIs" dxfId="43" priority="2" operator="greaterThan">
      <formula>1</formula>
    </cfRule>
  </conditionalFormatting>
  <conditionalFormatting sqref="H11:H13 H15">
    <cfRule type="cellIs" dxfId="42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2" t="s">
        <v>222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1.1467788097609288</v>
      </c>
      <c r="C4" s="174">
        <f t="shared" ref="C4:M4" si="0">(C10+C8)/C6</f>
        <v>1.1242800652146303</v>
      </c>
      <c r="D4" s="174">
        <f t="shared" si="0"/>
        <v>1.1444440703000669</v>
      </c>
      <c r="E4" s="174">
        <f t="shared" si="0"/>
        <v>1.1239877216529195</v>
      </c>
      <c r="F4" s="174">
        <f t="shared" si="0"/>
        <v>1.1487274023535068</v>
      </c>
      <c r="G4" s="174">
        <f t="shared" si="0"/>
        <v>1.1501852425695667</v>
      </c>
      <c r="H4" s="174">
        <f t="shared" si="0"/>
        <v>1.0046845845163384</v>
      </c>
      <c r="I4" s="174">
        <f t="shared" si="0"/>
        <v>1.0046845845163384</v>
      </c>
      <c r="J4" s="174">
        <f t="shared" si="0"/>
        <v>1.0046845845163384</v>
      </c>
      <c r="K4" s="174">
        <f t="shared" si="0"/>
        <v>1.0046845845163384</v>
      </c>
      <c r="L4" s="174">
        <f t="shared" si="0"/>
        <v>1.0046845845163384</v>
      </c>
      <c r="M4" s="174">
        <f t="shared" si="0"/>
        <v>1.0046845845163384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2618.8659699999998</v>
      </c>
      <c r="C5" s="174">
        <f>IF(ISERROR(VLOOKUP($A5,'Man Tab'!$A:$Q,COLUMN()+2,0)),0,VLOOKUP($A5,'Man Tab'!$A:$Q,COLUMN()+2,0))</f>
        <v>2663.8382099999999</v>
      </c>
      <c r="D5" s="174">
        <f>IF(ISERROR(VLOOKUP($A5,'Man Tab'!$A:$Q,COLUMN()+2,0)),0,VLOOKUP($A5,'Man Tab'!$A:$Q,COLUMN()+2,0))</f>
        <v>2665.2080299999998</v>
      </c>
      <c r="E5" s="174">
        <f>IF(ISERROR(VLOOKUP($A5,'Man Tab'!$A:$Q,COLUMN()+2,0)),0,VLOOKUP($A5,'Man Tab'!$A:$Q,COLUMN()+2,0))</f>
        <v>3023.9131600000001</v>
      </c>
      <c r="F5" s="174">
        <f>IF(ISERROR(VLOOKUP($A5,'Man Tab'!$A:$Q,COLUMN()+2,0)),0,VLOOKUP($A5,'Man Tab'!$A:$Q,COLUMN()+2,0))</f>
        <v>2737.5768499999999</v>
      </c>
      <c r="G5" s="174">
        <f>IF(ISERROR(VLOOKUP($A5,'Man Tab'!$A:$Q,COLUMN()+2,0)),0,VLOOKUP($A5,'Man Tab'!$A:$Q,COLUMN()+2,0))</f>
        <v>2857.7265300000099</v>
      </c>
      <c r="H5" s="174">
        <f>IF(ISERROR(VLOOKUP($A5,'Man Tab'!$A:$Q,COLUMN()+2,0)),0,VLOOKUP($A5,'Man Tab'!$A:$Q,COLUMN()+2,0))</f>
        <v>3321.4077200000002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2618.8659699999998</v>
      </c>
      <c r="C6" s="176">
        <f t="shared" ref="C6:M6" si="1">C5+B6</f>
        <v>5282.7041799999997</v>
      </c>
      <c r="D6" s="176">
        <f t="shared" si="1"/>
        <v>7947.9122099999995</v>
      </c>
      <c r="E6" s="176">
        <f t="shared" si="1"/>
        <v>10971.825369999999</v>
      </c>
      <c r="F6" s="176">
        <f t="shared" si="1"/>
        <v>13709.402219999998</v>
      </c>
      <c r="G6" s="176">
        <f t="shared" si="1"/>
        <v>16567.128750000007</v>
      </c>
      <c r="H6" s="176">
        <f t="shared" si="1"/>
        <v>19888.536470000006</v>
      </c>
      <c r="I6" s="176">
        <f t="shared" si="1"/>
        <v>19888.536470000006</v>
      </c>
      <c r="J6" s="176">
        <f t="shared" si="1"/>
        <v>19888.536470000006</v>
      </c>
      <c r="K6" s="176">
        <f t="shared" si="1"/>
        <v>19888.536470000006</v>
      </c>
      <c r="L6" s="176">
        <f t="shared" si="1"/>
        <v>19888.536470000006</v>
      </c>
      <c r="M6" s="176">
        <f t="shared" si="1"/>
        <v>19888.536470000006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3003260</v>
      </c>
      <c r="C9" s="175">
        <v>2935979</v>
      </c>
      <c r="D9" s="175">
        <v>3156702</v>
      </c>
      <c r="E9" s="175">
        <v>3236256</v>
      </c>
      <c r="F9" s="175">
        <v>3416169</v>
      </c>
      <c r="G9" s="175">
        <v>3306901</v>
      </c>
      <c r="H9" s="175">
        <v>926439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3003.26</v>
      </c>
      <c r="C10" s="176">
        <f t="shared" ref="C10:M10" si="3">C9/1000+B10</f>
        <v>5939.2389999999996</v>
      </c>
      <c r="D10" s="176">
        <f t="shared" si="3"/>
        <v>9095.9409999999989</v>
      </c>
      <c r="E10" s="176">
        <f t="shared" si="3"/>
        <v>12332.196999999998</v>
      </c>
      <c r="F10" s="176">
        <f t="shared" si="3"/>
        <v>15748.365999999998</v>
      </c>
      <c r="G10" s="176">
        <f t="shared" si="3"/>
        <v>19055.267</v>
      </c>
      <c r="H10" s="176">
        <f t="shared" si="3"/>
        <v>19981.705999999998</v>
      </c>
      <c r="I10" s="176">
        <f t="shared" si="3"/>
        <v>19981.705999999998</v>
      </c>
      <c r="J10" s="176">
        <f t="shared" si="3"/>
        <v>19981.705999999998</v>
      </c>
      <c r="K10" s="176">
        <f t="shared" si="3"/>
        <v>19981.705999999998</v>
      </c>
      <c r="L10" s="176">
        <f t="shared" si="3"/>
        <v>19981.705999999998</v>
      </c>
      <c r="M10" s="176">
        <f t="shared" si="3"/>
        <v>19981.705999999998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7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0.99613193406366385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0.99613193406366385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302" t="s">
        <v>224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7" customFormat="1" ht="14.4" customHeight="1" thickBot="1" x14ac:dyDescent="0.3">
      <c r="A2" s="202" t="s">
        <v>222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2016</v>
      </c>
      <c r="C4" s="114" t="s">
        <v>16</v>
      </c>
      <c r="D4" s="104" t="s">
        <v>201</v>
      </c>
      <c r="E4" s="104" t="s">
        <v>202</v>
      </c>
      <c r="F4" s="104" t="s">
        <v>203</v>
      </c>
      <c r="G4" s="104" t="s">
        <v>204</v>
      </c>
      <c r="H4" s="104" t="s">
        <v>205</v>
      </c>
      <c r="I4" s="104" t="s">
        <v>206</v>
      </c>
      <c r="J4" s="104" t="s">
        <v>207</v>
      </c>
      <c r="K4" s="104" t="s">
        <v>208</v>
      </c>
      <c r="L4" s="104" t="s">
        <v>209</v>
      </c>
      <c r="M4" s="104" t="s">
        <v>210</v>
      </c>
      <c r="N4" s="104" t="s">
        <v>211</v>
      </c>
      <c r="O4" s="104" t="s">
        <v>212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223</v>
      </c>
    </row>
    <row r="7" spans="1:17" ht="14.4" customHeight="1" x14ac:dyDescent="0.3">
      <c r="A7" s="15" t="s">
        <v>21</v>
      </c>
      <c r="B7" s="46">
        <v>195.00001760449899</v>
      </c>
      <c r="C7" s="47">
        <v>16.250001467040999</v>
      </c>
      <c r="D7" s="47">
        <v>-1.63507</v>
      </c>
      <c r="E7" s="47">
        <v>2.0237500000000002</v>
      </c>
      <c r="F7" s="47">
        <v>7.65144</v>
      </c>
      <c r="G7" s="47">
        <v>10.777520000000001</v>
      </c>
      <c r="H7" s="47">
        <v>8.4483999999999995</v>
      </c>
      <c r="I7" s="47">
        <v>9.7926599999999997</v>
      </c>
      <c r="J7" s="47">
        <v>7.1213100000000003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44.180010000000003</v>
      </c>
      <c r="Q7" s="71">
        <v>0.38839565724300001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223</v>
      </c>
    </row>
    <row r="9" spans="1:17" ht="14.4" customHeight="1" x14ac:dyDescent="0.3">
      <c r="A9" s="15" t="s">
        <v>23</v>
      </c>
      <c r="B9" s="46">
        <v>4378.9712905759297</v>
      </c>
      <c r="C9" s="47">
        <v>364.91427421466102</v>
      </c>
      <c r="D9" s="47">
        <v>367.17034999999998</v>
      </c>
      <c r="E9" s="47">
        <v>346.88619</v>
      </c>
      <c r="F9" s="47">
        <v>256.54575</v>
      </c>
      <c r="G9" s="47">
        <v>521.81751999999994</v>
      </c>
      <c r="H9" s="47">
        <v>349.90222</v>
      </c>
      <c r="I9" s="47">
        <v>439.01065000000102</v>
      </c>
      <c r="J9" s="47">
        <v>291.09532000000002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2572.4279999999999</v>
      </c>
      <c r="Q9" s="71">
        <v>1.0070576577920001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223</v>
      </c>
    </row>
    <row r="11" spans="1:17" ht="14.4" customHeight="1" x14ac:dyDescent="0.3">
      <c r="A11" s="15" t="s">
        <v>25</v>
      </c>
      <c r="B11" s="46">
        <v>665.974576342874</v>
      </c>
      <c r="C11" s="47">
        <v>55.497881361906003</v>
      </c>
      <c r="D11" s="47">
        <v>22.851980000000001</v>
      </c>
      <c r="E11" s="47">
        <v>43.957990000000002</v>
      </c>
      <c r="F11" s="47">
        <v>60.109839999999998</v>
      </c>
      <c r="G11" s="47">
        <v>29.394960000000001</v>
      </c>
      <c r="H11" s="47">
        <v>38.537590000000002</v>
      </c>
      <c r="I11" s="47">
        <v>66.356160000000003</v>
      </c>
      <c r="J11" s="47">
        <v>23.138670000000001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284.34719000000001</v>
      </c>
      <c r="Q11" s="71">
        <v>0.731938339735</v>
      </c>
    </row>
    <row r="12" spans="1:17" ht="14.4" customHeight="1" x14ac:dyDescent="0.3">
      <c r="A12" s="15" t="s">
        <v>26</v>
      </c>
      <c r="B12" s="46">
        <v>267.69739846959902</v>
      </c>
      <c r="C12" s="47">
        <v>22.308116539133</v>
      </c>
      <c r="D12" s="47">
        <v>0.59763999999999995</v>
      </c>
      <c r="E12" s="47">
        <v>0</v>
      </c>
      <c r="F12" s="47">
        <v>1.446</v>
      </c>
      <c r="G12" s="47">
        <v>4.093</v>
      </c>
      <c r="H12" s="47">
        <v>0</v>
      </c>
      <c r="I12" s="47">
        <v>15.6739</v>
      </c>
      <c r="J12" s="47">
        <v>1.15676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22.967300000000002</v>
      </c>
      <c r="Q12" s="71">
        <v>0.147078434496</v>
      </c>
    </row>
    <row r="13" spans="1:17" ht="14.4" customHeight="1" x14ac:dyDescent="0.3">
      <c r="A13" s="15" t="s">
        <v>27</v>
      </c>
      <c r="B13" s="46">
        <v>2.0818068905609999</v>
      </c>
      <c r="C13" s="47">
        <v>0.17348390754599999</v>
      </c>
      <c r="D13" s="47">
        <v>1.65754</v>
      </c>
      <c r="E13" s="47">
        <v>1.7509600000000001</v>
      </c>
      <c r="F13" s="47">
        <v>0.47199999999999998</v>
      </c>
      <c r="G13" s="47">
        <v>5.4935</v>
      </c>
      <c r="H13" s="47">
        <v>0.50214999999999999</v>
      </c>
      <c r="I13" s="47">
        <v>3.27312</v>
      </c>
      <c r="J13" s="47">
        <v>2.6994899999999999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15.84876</v>
      </c>
      <c r="Q13" s="71">
        <v>13.050827615338999</v>
      </c>
    </row>
    <row r="14" spans="1:17" ht="14.4" customHeight="1" x14ac:dyDescent="0.3">
      <c r="A14" s="15" t="s">
        <v>28</v>
      </c>
      <c r="B14" s="46">
        <v>5.0808552606799999</v>
      </c>
      <c r="C14" s="47">
        <v>0.42340460505600003</v>
      </c>
      <c r="D14" s="47">
        <v>0.40500000000000003</v>
      </c>
      <c r="E14" s="47">
        <v>0.36099999999999999</v>
      </c>
      <c r="F14" s="47">
        <v>0.38300000000000001</v>
      </c>
      <c r="G14" s="47">
        <v>0.36199999999999999</v>
      </c>
      <c r="H14" s="47">
        <v>0.38400000000000001</v>
      </c>
      <c r="I14" s="47">
        <v>0.40300000000000002</v>
      </c>
      <c r="J14" s="47">
        <v>0.38600000000000001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2.6840000000000002</v>
      </c>
      <c r="Q14" s="71">
        <v>0.90558432017299995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223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223</v>
      </c>
    </row>
    <row r="17" spans="1:17" ht="14.4" customHeight="1" x14ac:dyDescent="0.3">
      <c r="A17" s="15" t="s">
        <v>31</v>
      </c>
      <c r="B17" s="46">
        <v>346.16380051628198</v>
      </c>
      <c r="C17" s="47">
        <v>28.846983376356</v>
      </c>
      <c r="D17" s="47">
        <v>0</v>
      </c>
      <c r="E17" s="47">
        <v>0.48399999999999999</v>
      </c>
      <c r="F17" s="47">
        <v>0.62082999999999999</v>
      </c>
      <c r="G17" s="47">
        <v>19.722999999999999</v>
      </c>
      <c r="H17" s="47">
        <v>0</v>
      </c>
      <c r="I17" s="47">
        <v>2.2629999999999999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23.09083</v>
      </c>
      <c r="Q17" s="71">
        <v>0.114351298261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7.8620000000000001</v>
      </c>
      <c r="F18" s="47">
        <v>8.1999999999999993</v>
      </c>
      <c r="G18" s="47">
        <v>21.864999999999998</v>
      </c>
      <c r="H18" s="47">
        <v>8.1039999999999992</v>
      </c>
      <c r="I18" s="47">
        <v>2.9710000000000001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49.002000000000002</v>
      </c>
      <c r="Q18" s="71" t="s">
        <v>223</v>
      </c>
    </row>
    <row r="19" spans="1:17" ht="14.4" customHeight="1" x14ac:dyDescent="0.3">
      <c r="A19" s="15" t="s">
        <v>33</v>
      </c>
      <c r="B19" s="46">
        <v>331.76517934459798</v>
      </c>
      <c r="C19" s="47">
        <v>27.647098278716001</v>
      </c>
      <c r="D19" s="47">
        <v>56.66751</v>
      </c>
      <c r="E19" s="47">
        <v>11.05118</v>
      </c>
      <c r="F19" s="47">
        <v>8.6835199999999997</v>
      </c>
      <c r="G19" s="47">
        <v>59.810699999999997</v>
      </c>
      <c r="H19" s="47">
        <v>11.301450000000001</v>
      </c>
      <c r="I19" s="47">
        <v>3.0753900000000001</v>
      </c>
      <c r="J19" s="47">
        <v>3.2051099999999999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153.79486</v>
      </c>
      <c r="Q19" s="71">
        <v>0.79468355283500003</v>
      </c>
    </row>
    <row r="20" spans="1:17" ht="14.4" customHeight="1" x14ac:dyDescent="0.3">
      <c r="A20" s="15" t="s">
        <v>34</v>
      </c>
      <c r="B20" s="46">
        <v>28476.002570798901</v>
      </c>
      <c r="C20" s="47">
        <v>2373.0002142332401</v>
      </c>
      <c r="D20" s="47">
        <v>2121.9390100000001</v>
      </c>
      <c r="E20" s="47">
        <v>2189.0971399999999</v>
      </c>
      <c r="F20" s="47">
        <v>2260.1696499999998</v>
      </c>
      <c r="G20" s="47">
        <v>2272.3649999999998</v>
      </c>
      <c r="H20" s="47">
        <v>2257.10608</v>
      </c>
      <c r="I20" s="47">
        <v>2265.69625</v>
      </c>
      <c r="J20" s="47">
        <v>2939.7941000000001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16306.167229999999</v>
      </c>
      <c r="Q20" s="71">
        <v>0.98164865196999995</v>
      </c>
    </row>
    <row r="21" spans="1:17" ht="14.4" customHeight="1" x14ac:dyDescent="0.3">
      <c r="A21" s="16" t="s">
        <v>35</v>
      </c>
      <c r="B21" s="46">
        <v>592.00136708171499</v>
      </c>
      <c r="C21" s="47">
        <v>49.333447256809002</v>
      </c>
      <c r="D21" s="47">
        <v>49.212000000000003</v>
      </c>
      <c r="E21" s="47">
        <v>49.212000000000003</v>
      </c>
      <c r="F21" s="47">
        <v>49.210999999999999</v>
      </c>
      <c r="G21" s="47">
        <v>49.210999999999999</v>
      </c>
      <c r="H21" s="47">
        <v>49.210999999999999</v>
      </c>
      <c r="I21" s="47">
        <v>49.210999999999999</v>
      </c>
      <c r="J21" s="47">
        <v>49.210999999999999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344.47899999999998</v>
      </c>
      <c r="Q21" s="71">
        <v>0.99752375823399997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3.452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3.452</v>
      </c>
      <c r="Q22" s="71" t="s">
        <v>223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223</v>
      </c>
    </row>
    <row r="24" spans="1:17" ht="14.4" customHeight="1" x14ac:dyDescent="0.3">
      <c r="A24" s="16" t="s">
        <v>38</v>
      </c>
      <c r="B24" s="46">
        <v>0</v>
      </c>
      <c r="C24" s="47">
        <v>0</v>
      </c>
      <c r="D24" s="47">
        <v>9.9999997473787499E-6</v>
      </c>
      <c r="E24" s="47">
        <v>7.6999999999990001</v>
      </c>
      <c r="F24" s="47">
        <v>11.715</v>
      </c>
      <c r="G24" s="47">
        <v>28.999959999999</v>
      </c>
      <c r="H24" s="47">
        <v>14.07996</v>
      </c>
      <c r="I24" s="47">
        <v>3.9999999900000002E-4</v>
      </c>
      <c r="J24" s="47">
        <v>3.5999599999990002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66.095289999998002</v>
      </c>
      <c r="Q24" s="71"/>
    </row>
    <row r="25" spans="1:17" ht="14.4" customHeight="1" x14ac:dyDescent="0.3">
      <c r="A25" s="17" t="s">
        <v>39</v>
      </c>
      <c r="B25" s="49">
        <v>35260.738862885599</v>
      </c>
      <c r="C25" s="50">
        <v>2938.3949052404701</v>
      </c>
      <c r="D25" s="50">
        <v>2618.8659699999998</v>
      </c>
      <c r="E25" s="50">
        <v>2663.8382099999999</v>
      </c>
      <c r="F25" s="50">
        <v>2665.2080299999998</v>
      </c>
      <c r="G25" s="50">
        <v>3023.9131600000001</v>
      </c>
      <c r="H25" s="50">
        <v>2737.5768499999999</v>
      </c>
      <c r="I25" s="50">
        <v>2857.7265300000099</v>
      </c>
      <c r="J25" s="50">
        <v>3321.4077200000002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19888.536469999999</v>
      </c>
      <c r="Q25" s="72">
        <v>0.96692908453000004</v>
      </c>
    </row>
    <row r="26" spans="1:17" ht="14.4" customHeight="1" x14ac:dyDescent="0.3">
      <c r="A26" s="15" t="s">
        <v>40</v>
      </c>
      <c r="B26" s="46">
        <v>4041.08817957664</v>
      </c>
      <c r="C26" s="47">
        <v>336.75734829805299</v>
      </c>
      <c r="D26" s="47">
        <v>301.59158000000002</v>
      </c>
      <c r="E26" s="47">
        <v>273.23504000000003</v>
      </c>
      <c r="F26" s="47">
        <v>307.70920999999998</v>
      </c>
      <c r="G26" s="47">
        <v>313.85543999999999</v>
      </c>
      <c r="H26" s="47">
        <v>277.82134000000002</v>
      </c>
      <c r="I26" s="47">
        <v>435.80423000000002</v>
      </c>
      <c r="J26" s="47">
        <v>327.35660999999999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2237.37345</v>
      </c>
      <c r="Q26" s="71">
        <v>0.94912488231299996</v>
      </c>
    </row>
    <row r="27" spans="1:17" ht="14.4" customHeight="1" x14ac:dyDescent="0.3">
      <c r="A27" s="18" t="s">
        <v>41</v>
      </c>
      <c r="B27" s="49">
        <v>39301.827042462202</v>
      </c>
      <c r="C27" s="50">
        <v>3275.1522535385202</v>
      </c>
      <c r="D27" s="50">
        <v>2920.4575500000001</v>
      </c>
      <c r="E27" s="50">
        <v>2937.0732499999999</v>
      </c>
      <c r="F27" s="50">
        <v>2972.9172400000002</v>
      </c>
      <c r="G27" s="50">
        <v>3337.7685999999999</v>
      </c>
      <c r="H27" s="50">
        <v>3015.3981899999999</v>
      </c>
      <c r="I27" s="50">
        <v>3293.5307600000101</v>
      </c>
      <c r="J27" s="50">
        <v>3648.76433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22125.909919999998</v>
      </c>
      <c r="Q27" s="72">
        <v>0.96509842278900004</v>
      </c>
    </row>
    <row r="28" spans="1:17" ht="14.4" customHeight="1" x14ac:dyDescent="0.3">
      <c r="A28" s="16" t="s">
        <v>42</v>
      </c>
      <c r="B28" s="46">
        <v>127.804353982121</v>
      </c>
      <c r="C28" s="47">
        <v>10.650362831842999</v>
      </c>
      <c r="D28" s="47">
        <v>0.74580000000000002</v>
      </c>
      <c r="E28" s="47">
        <v>2.2629999999999999</v>
      </c>
      <c r="F28" s="47">
        <v>0</v>
      </c>
      <c r="G28" s="47">
        <v>1.1850000000000001</v>
      </c>
      <c r="H28" s="47">
        <v>23.605499999999999</v>
      </c>
      <c r="I28" s="47">
        <v>5.7060000000000004</v>
      </c>
      <c r="J28" s="47">
        <v>26.411300000000001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59.916600000000003</v>
      </c>
      <c r="Q28" s="71">
        <v>0.80368288112399999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223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223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213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5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2" t="s">
        <v>222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218</v>
      </c>
      <c r="G4" s="314" t="s">
        <v>50</v>
      </c>
      <c r="H4" s="116" t="s">
        <v>118</v>
      </c>
      <c r="I4" s="312" t="s">
        <v>51</v>
      </c>
      <c r="J4" s="314" t="s">
        <v>193</v>
      </c>
      <c r="K4" s="315" t="s">
        <v>220</v>
      </c>
    </row>
    <row r="5" spans="1:11" ht="42" thickBot="1" x14ac:dyDescent="0.35">
      <c r="A5" s="62"/>
      <c r="B5" s="24" t="s">
        <v>214</v>
      </c>
      <c r="C5" s="25" t="s">
        <v>215</v>
      </c>
      <c r="D5" s="26" t="s">
        <v>216</v>
      </c>
      <c r="E5" s="26" t="s">
        <v>217</v>
      </c>
      <c r="F5" s="313"/>
      <c r="G5" s="313"/>
      <c r="H5" s="25" t="s">
        <v>219</v>
      </c>
      <c r="I5" s="313"/>
      <c r="J5" s="313"/>
      <c r="K5" s="316"/>
    </row>
    <row r="6" spans="1:11" ht="14.4" customHeight="1" thickBot="1" x14ac:dyDescent="0.35">
      <c r="A6" s="379" t="s">
        <v>225</v>
      </c>
      <c r="B6" s="361">
        <v>34941.161316869802</v>
      </c>
      <c r="C6" s="361">
        <v>33603.318879999999</v>
      </c>
      <c r="D6" s="362">
        <v>-1337.84243686983</v>
      </c>
      <c r="E6" s="363">
        <v>0.961711563484</v>
      </c>
      <c r="F6" s="361">
        <v>35260.738862885599</v>
      </c>
      <c r="G6" s="362">
        <v>20568.7643366833</v>
      </c>
      <c r="H6" s="364">
        <v>3321.4077200000002</v>
      </c>
      <c r="I6" s="361">
        <v>19888.536469999999</v>
      </c>
      <c r="J6" s="362">
        <v>-680.22786668326103</v>
      </c>
      <c r="K6" s="365">
        <v>0.56404196597599998</v>
      </c>
    </row>
    <row r="7" spans="1:11" ht="14.4" customHeight="1" thickBot="1" x14ac:dyDescent="0.35">
      <c r="A7" s="380" t="s">
        <v>226</v>
      </c>
      <c r="B7" s="361">
        <v>4650.1555150849699</v>
      </c>
      <c r="C7" s="361">
        <v>4934.2811799999999</v>
      </c>
      <c r="D7" s="362">
        <v>284.12566491502798</v>
      </c>
      <c r="E7" s="363">
        <v>1.0611002500860001</v>
      </c>
      <c r="F7" s="361">
        <v>5514.8059451441504</v>
      </c>
      <c r="G7" s="362">
        <v>3216.9701346674201</v>
      </c>
      <c r="H7" s="364">
        <v>325.59751</v>
      </c>
      <c r="I7" s="361">
        <v>2942.4555500000001</v>
      </c>
      <c r="J7" s="362">
        <v>-274.51458466741701</v>
      </c>
      <c r="K7" s="365">
        <v>0.53355559185000001</v>
      </c>
    </row>
    <row r="8" spans="1:11" ht="14.4" customHeight="1" thickBot="1" x14ac:dyDescent="0.35">
      <c r="A8" s="381" t="s">
        <v>227</v>
      </c>
      <c r="B8" s="361">
        <v>4644.61698088513</v>
      </c>
      <c r="C8" s="361">
        <v>4929.1311800000003</v>
      </c>
      <c r="D8" s="362">
        <v>284.51419911486698</v>
      </c>
      <c r="E8" s="363">
        <v>1.0612567624589999</v>
      </c>
      <c r="F8" s="361">
        <v>5509.72508988346</v>
      </c>
      <c r="G8" s="362">
        <v>3214.0063024320202</v>
      </c>
      <c r="H8" s="364">
        <v>325.21150999999998</v>
      </c>
      <c r="I8" s="361">
        <v>2939.7715499999999</v>
      </c>
      <c r="J8" s="362">
        <v>-274.23475243202</v>
      </c>
      <c r="K8" s="365">
        <v>0.533560477526</v>
      </c>
    </row>
    <row r="9" spans="1:11" ht="14.4" customHeight="1" thickBot="1" x14ac:dyDescent="0.35">
      <c r="A9" s="382" t="s">
        <v>228</v>
      </c>
      <c r="B9" s="366">
        <v>0</v>
      </c>
      <c r="C9" s="366">
        <v>-1.4999999899999999E-4</v>
      </c>
      <c r="D9" s="367">
        <v>-1.4999999899999999E-4</v>
      </c>
      <c r="E9" s="368" t="s">
        <v>223</v>
      </c>
      <c r="F9" s="366">
        <v>0</v>
      </c>
      <c r="G9" s="367">
        <v>0</v>
      </c>
      <c r="H9" s="369">
        <v>-4.0000000000000003E-5</v>
      </c>
      <c r="I9" s="366">
        <v>2.9E-4</v>
      </c>
      <c r="J9" s="367">
        <v>2.9E-4</v>
      </c>
      <c r="K9" s="370" t="s">
        <v>223</v>
      </c>
    </row>
    <row r="10" spans="1:11" ht="14.4" customHeight="1" thickBot="1" x14ac:dyDescent="0.35">
      <c r="A10" s="383" t="s">
        <v>229</v>
      </c>
      <c r="B10" s="361">
        <v>0</v>
      </c>
      <c r="C10" s="361">
        <v>-1.4999999899999999E-4</v>
      </c>
      <c r="D10" s="362">
        <v>-1.4999999899999999E-4</v>
      </c>
      <c r="E10" s="371" t="s">
        <v>223</v>
      </c>
      <c r="F10" s="361">
        <v>0</v>
      </c>
      <c r="G10" s="362">
        <v>0</v>
      </c>
      <c r="H10" s="364">
        <v>-4.0000000000000003E-5</v>
      </c>
      <c r="I10" s="361">
        <v>2.9E-4</v>
      </c>
      <c r="J10" s="362">
        <v>2.9E-4</v>
      </c>
      <c r="K10" s="372" t="s">
        <v>223</v>
      </c>
    </row>
    <row r="11" spans="1:11" ht="14.4" customHeight="1" thickBot="1" x14ac:dyDescent="0.35">
      <c r="A11" s="382" t="s">
        <v>230</v>
      </c>
      <c r="B11" s="366">
        <v>195.13087158028301</v>
      </c>
      <c r="C11" s="366">
        <v>130.55282</v>
      </c>
      <c r="D11" s="367">
        <v>-64.578051580281993</v>
      </c>
      <c r="E11" s="373">
        <v>0.66905261552200002</v>
      </c>
      <c r="F11" s="366">
        <v>195.00001760449899</v>
      </c>
      <c r="G11" s="367">
        <v>113.750010269291</v>
      </c>
      <c r="H11" s="369">
        <v>7.1213100000000003</v>
      </c>
      <c r="I11" s="366">
        <v>44.180010000000003</v>
      </c>
      <c r="J11" s="367">
        <v>-69.570000269291</v>
      </c>
      <c r="K11" s="374">
        <v>0.22656413339199999</v>
      </c>
    </row>
    <row r="12" spans="1:11" ht="14.4" customHeight="1" thickBot="1" x14ac:dyDescent="0.35">
      <c r="A12" s="383" t="s">
        <v>231</v>
      </c>
      <c r="B12" s="361">
        <v>195.13087158028301</v>
      </c>
      <c r="C12" s="361">
        <v>130.55282</v>
      </c>
      <c r="D12" s="362">
        <v>-64.578051580281993</v>
      </c>
      <c r="E12" s="363">
        <v>0.66905261552200002</v>
      </c>
      <c r="F12" s="361">
        <v>195.00001760449899</v>
      </c>
      <c r="G12" s="362">
        <v>113.750010269291</v>
      </c>
      <c r="H12" s="364">
        <v>7.1213100000000003</v>
      </c>
      <c r="I12" s="361">
        <v>43.884500000000003</v>
      </c>
      <c r="J12" s="362">
        <v>-69.865510269290994</v>
      </c>
      <c r="K12" s="365">
        <v>0.22504869763099999</v>
      </c>
    </row>
    <row r="13" spans="1:11" ht="14.4" customHeight="1" thickBot="1" x14ac:dyDescent="0.35">
      <c r="A13" s="383" t="s">
        <v>232</v>
      </c>
      <c r="B13" s="361">
        <v>0</v>
      </c>
      <c r="C13" s="361">
        <v>0</v>
      </c>
      <c r="D13" s="362">
        <v>0</v>
      </c>
      <c r="E13" s="363">
        <v>1</v>
      </c>
      <c r="F13" s="361">
        <v>0</v>
      </c>
      <c r="G13" s="362">
        <v>0</v>
      </c>
      <c r="H13" s="364">
        <v>0</v>
      </c>
      <c r="I13" s="361">
        <v>0.29550999999999999</v>
      </c>
      <c r="J13" s="362">
        <v>0.29550999999999999</v>
      </c>
      <c r="K13" s="372" t="s">
        <v>233</v>
      </c>
    </row>
    <row r="14" spans="1:11" ht="14.4" customHeight="1" thickBot="1" x14ac:dyDescent="0.35">
      <c r="A14" s="382" t="s">
        <v>234</v>
      </c>
      <c r="B14" s="366">
        <v>3957.7293415857298</v>
      </c>
      <c r="C14" s="366">
        <v>4052.7911600000002</v>
      </c>
      <c r="D14" s="367">
        <v>95.061818414271002</v>
      </c>
      <c r="E14" s="373">
        <v>1.0240192823230001</v>
      </c>
      <c r="F14" s="366">
        <v>4378.9712905759297</v>
      </c>
      <c r="G14" s="367">
        <v>2554.3999195026299</v>
      </c>
      <c r="H14" s="369">
        <v>291.09532000000002</v>
      </c>
      <c r="I14" s="366">
        <v>2572.4279999999999</v>
      </c>
      <c r="J14" s="367">
        <v>18.028080497373001</v>
      </c>
      <c r="K14" s="374">
        <v>0.58745030037900003</v>
      </c>
    </row>
    <row r="15" spans="1:11" ht="14.4" customHeight="1" thickBot="1" x14ac:dyDescent="0.35">
      <c r="A15" s="383" t="s">
        <v>235</v>
      </c>
      <c r="B15" s="361">
        <v>3085.99990279848</v>
      </c>
      <c r="C15" s="361">
        <v>3100.8742200000002</v>
      </c>
      <c r="D15" s="362">
        <v>14.874317201522</v>
      </c>
      <c r="E15" s="363">
        <v>1.004819934436</v>
      </c>
      <c r="F15" s="361">
        <v>3375.4405377370599</v>
      </c>
      <c r="G15" s="362">
        <v>1969.0069803466199</v>
      </c>
      <c r="H15" s="364">
        <v>232.54866000000001</v>
      </c>
      <c r="I15" s="361">
        <v>2041.43193</v>
      </c>
      <c r="J15" s="362">
        <v>72.424949653382001</v>
      </c>
      <c r="K15" s="365">
        <v>0.604789776971</v>
      </c>
    </row>
    <row r="16" spans="1:11" ht="14.4" customHeight="1" thickBot="1" x14ac:dyDescent="0.35">
      <c r="A16" s="383" t="s">
        <v>236</v>
      </c>
      <c r="B16" s="361">
        <v>506.99998560560698</v>
      </c>
      <c r="C16" s="361">
        <v>621.74149999999997</v>
      </c>
      <c r="D16" s="362">
        <v>114.74151439439299</v>
      </c>
      <c r="E16" s="363">
        <v>1.2263146304770001</v>
      </c>
      <c r="F16" s="361">
        <v>630.43035307366097</v>
      </c>
      <c r="G16" s="362">
        <v>367.75103929296898</v>
      </c>
      <c r="H16" s="364">
        <v>32.761429999999997</v>
      </c>
      <c r="I16" s="361">
        <v>338.91728999999998</v>
      </c>
      <c r="J16" s="362">
        <v>-28.833749292968001</v>
      </c>
      <c r="K16" s="365">
        <v>0.53759671999799996</v>
      </c>
    </row>
    <row r="17" spans="1:11" ht="14.4" customHeight="1" thickBot="1" x14ac:dyDescent="0.35">
      <c r="A17" s="383" t="s">
        <v>237</v>
      </c>
      <c r="B17" s="361">
        <v>24.999999212559999</v>
      </c>
      <c r="C17" s="361">
        <v>18.601459999999999</v>
      </c>
      <c r="D17" s="362">
        <v>-6.3985392125600002</v>
      </c>
      <c r="E17" s="363">
        <v>0.74405842343600004</v>
      </c>
      <c r="F17" s="361">
        <v>37.261245962045002</v>
      </c>
      <c r="G17" s="362">
        <v>21.735726811191999</v>
      </c>
      <c r="H17" s="364">
        <v>1.3015000000000001</v>
      </c>
      <c r="I17" s="361">
        <v>10.347390000000001</v>
      </c>
      <c r="J17" s="362">
        <v>-11.388336811192</v>
      </c>
      <c r="K17" s="365">
        <v>0.27769844332400001</v>
      </c>
    </row>
    <row r="18" spans="1:11" ht="14.4" customHeight="1" thickBot="1" x14ac:dyDescent="0.35">
      <c r="A18" s="383" t="s">
        <v>238</v>
      </c>
      <c r="B18" s="361">
        <v>311.999990802708</v>
      </c>
      <c r="C18" s="361">
        <v>286.62297999999998</v>
      </c>
      <c r="D18" s="362">
        <v>-25.377010802707002</v>
      </c>
      <c r="E18" s="363">
        <v>0.91866342451600003</v>
      </c>
      <c r="F18" s="361">
        <v>296.000026722727</v>
      </c>
      <c r="G18" s="362">
        <v>172.66668225492401</v>
      </c>
      <c r="H18" s="364">
        <v>22.779730000000001</v>
      </c>
      <c r="I18" s="361">
        <v>166.27288999999999</v>
      </c>
      <c r="J18" s="362">
        <v>-6.3937922549239996</v>
      </c>
      <c r="K18" s="365">
        <v>0.56173268577299995</v>
      </c>
    </row>
    <row r="19" spans="1:11" ht="14.4" customHeight="1" thickBot="1" x14ac:dyDescent="0.35">
      <c r="A19" s="383" t="s">
        <v>239</v>
      </c>
      <c r="B19" s="361">
        <v>9.5999996975999993E-2</v>
      </c>
      <c r="C19" s="361">
        <v>4.8000000000000001E-2</v>
      </c>
      <c r="D19" s="362">
        <v>-4.7999996975999999E-2</v>
      </c>
      <c r="E19" s="363">
        <v>0.50000001574800002</v>
      </c>
      <c r="F19" s="361">
        <v>4.8000004333000001E-2</v>
      </c>
      <c r="G19" s="362">
        <v>2.8000002526999999E-2</v>
      </c>
      <c r="H19" s="364">
        <v>0</v>
      </c>
      <c r="I19" s="361">
        <v>0</v>
      </c>
      <c r="J19" s="362">
        <v>-2.8000002526999999E-2</v>
      </c>
      <c r="K19" s="365">
        <v>0</v>
      </c>
    </row>
    <row r="20" spans="1:11" ht="14.4" customHeight="1" thickBot="1" x14ac:dyDescent="0.35">
      <c r="A20" s="383" t="s">
        <v>240</v>
      </c>
      <c r="B20" s="361">
        <v>27.633463169397999</v>
      </c>
      <c r="C20" s="361">
        <v>24.902999999999999</v>
      </c>
      <c r="D20" s="362">
        <v>-2.7304631693979999</v>
      </c>
      <c r="E20" s="363">
        <v>0.90118997562199998</v>
      </c>
      <c r="F20" s="361">
        <v>39.791127076103002</v>
      </c>
      <c r="G20" s="362">
        <v>23.211490794393001</v>
      </c>
      <c r="H20" s="364">
        <v>1.704</v>
      </c>
      <c r="I20" s="361">
        <v>15.458500000000001</v>
      </c>
      <c r="J20" s="362">
        <v>-7.7529907943929999</v>
      </c>
      <c r="K20" s="365">
        <v>0.38849113196599999</v>
      </c>
    </row>
    <row r="21" spans="1:11" ht="14.4" customHeight="1" thickBot="1" x14ac:dyDescent="0.35">
      <c r="A21" s="382" t="s">
        <v>241</v>
      </c>
      <c r="B21" s="366">
        <v>472.57911453682601</v>
      </c>
      <c r="C21" s="366">
        <v>571.63037999999995</v>
      </c>
      <c r="D21" s="367">
        <v>99.051265463174005</v>
      </c>
      <c r="E21" s="373">
        <v>1.2095972132840001</v>
      </c>
      <c r="F21" s="366">
        <v>665.974576342874</v>
      </c>
      <c r="G21" s="367">
        <v>388.48516953334303</v>
      </c>
      <c r="H21" s="369">
        <v>23.138670000000001</v>
      </c>
      <c r="I21" s="366">
        <v>284.34719000000001</v>
      </c>
      <c r="J21" s="367">
        <v>-104.137979533343</v>
      </c>
      <c r="K21" s="374">
        <v>0.42696403151200002</v>
      </c>
    </row>
    <row r="22" spans="1:11" ht="14.4" customHeight="1" thickBot="1" x14ac:dyDescent="0.35">
      <c r="A22" s="383" t="s">
        <v>242</v>
      </c>
      <c r="B22" s="361">
        <v>2.833179002949</v>
      </c>
      <c r="C22" s="361">
        <v>0</v>
      </c>
      <c r="D22" s="362">
        <v>-2.833179002949</v>
      </c>
      <c r="E22" s="363">
        <v>0</v>
      </c>
      <c r="F22" s="361">
        <v>0</v>
      </c>
      <c r="G22" s="362">
        <v>0</v>
      </c>
      <c r="H22" s="364">
        <v>0</v>
      </c>
      <c r="I22" s="361">
        <v>1.19676</v>
      </c>
      <c r="J22" s="362">
        <v>1.19676</v>
      </c>
      <c r="K22" s="372" t="s">
        <v>233</v>
      </c>
    </row>
    <row r="23" spans="1:11" ht="14.4" customHeight="1" thickBot="1" x14ac:dyDescent="0.35">
      <c r="A23" s="383" t="s">
        <v>243</v>
      </c>
      <c r="B23" s="361">
        <v>8</v>
      </c>
      <c r="C23" s="361">
        <v>8.3959299999999999</v>
      </c>
      <c r="D23" s="362">
        <v>0.39593</v>
      </c>
      <c r="E23" s="363">
        <v>1.04949125</v>
      </c>
      <c r="F23" s="361">
        <v>9.4116551553290009</v>
      </c>
      <c r="G23" s="362">
        <v>5.4901321739420004</v>
      </c>
      <c r="H23" s="364">
        <v>0.57410000000000005</v>
      </c>
      <c r="I23" s="361">
        <v>4.0473400000000002</v>
      </c>
      <c r="J23" s="362">
        <v>-1.442792173942</v>
      </c>
      <c r="K23" s="365">
        <v>0.43003488049600003</v>
      </c>
    </row>
    <row r="24" spans="1:11" ht="14.4" customHeight="1" thickBot="1" x14ac:dyDescent="0.35">
      <c r="A24" s="383" t="s">
        <v>244</v>
      </c>
      <c r="B24" s="361">
        <v>11.131058055729</v>
      </c>
      <c r="C24" s="361">
        <v>27.513629999999999</v>
      </c>
      <c r="D24" s="362">
        <v>16.382571944270001</v>
      </c>
      <c r="E24" s="363">
        <v>2.4717892820470002</v>
      </c>
      <c r="F24" s="361">
        <v>17.970814323603999</v>
      </c>
      <c r="G24" s="362">
        <v>10.482975022102</v>
      </c>
      <c r="H24" s="364">
        <v>0</v>
      </c>
      <c r="I24" s="361">
        <v>8.7057599999999997</v>
      </c>
      <c r="J24" s="362">
        <v>-1.777215022102</v>
      </c>
      <c r="K24" s="365">
        <v>0.48443881524900001</v>
      </c>
    </row>
    <row r="25" spans="1:11" ht="14.4" customHeight="1" thickBot="1" x14ac:dyDescent="0.35">
      <c r="A25" s="383" t="s">
        <v>245</v>
      </c>
      <c r="B25" s="361">
        <v>93</v>
      </c>
      <c r="C25" s="361">
        <v>105.71304000000001</v>
      </c>
      <c r="D25" s="362">
        <v>12.713039999999999</v>
      </c>
      <c r="E25" s="363">
        <v>1.136699354838</v>
      </c>
      <c r="F25" s="361">
        <v>109.221130781767</v>
      </c>
      <c r="G25" s="362">
        <v>63.712326289362998</v>
      </c>
      <c r="H25" s="364">
        <v>1.46353</v>
      </c>
      <c r="I25" s="361">
        <v>57.059550000000002</v>
      </c>
      <c r="J25" s="362">
        <v>-6.6527762893629996</v>
      </c>
      <c r="K25" s="365">
        <v>0.522422260157</v>
      </c>
    </row>
    <row r="26" spans="1:11" ht="14.4" customHeight="1" thickBot="1" x14ac:dyDescent="0.35">
      <c r="A26" s="383" t="s">
        <v>246</v>
      </c>
      <c r="B26" s="361">
        <v>0</v>
      </c>
      <c r="C26" s="361">
        <v>0.23300000000000001</v>
      </c>
      <c r="D26" s="362">
        <v>0.23300000000000001</v>
      </c>
      <c r="E26" s="371" t="s">
        <v>223</v>
      </c>
      <c r="F26" s="361">
        <v>0.25647725661699999</v>
      </c>
      <c r="G26" s="362">
        <v>0.149611733026</v>
      </c>
      <c r="H26" s="364">
        <v>0</v>
      </c>
      <c r="I26" s="361">
        <v>0</v>
      </c>
      <c r="J26" s="362">
        <v>-0.149611733026</v>
      </c>
      <c r="K26" s="365">
        <v>0</v>
      </c>
    </row>
    <row r="27" spans="1:11" ht="14.4" customHeight="1" thickBot="1" x14ac:dyDescent="0.35">
      <c r="A27" s="383" t="s">
        <v>247</v>
      </c>
      <c r="B27" s="361">
        <v>62.614882832734999</v>
      </c>
      <c r="C27" s="361">
        <v>81.65128</v>
      </c>
      <c r="D27" s="362">
        <v>19.036397167263999</v>
      </c>
      <c r="E27" s="363">
        <v>1.3040235213419999</v>
      </c>
      <c r="F27" s="361">
        <v>81.482433390959002</v>
      </c>
      <c r="G27" s="362">
        <v>47.531419478059</v>
      </c>
      <c r="H27" s="364">
        <v>0.18512999999999999</v>
      </c>
      <c r="I27" s="361">
        <v>45.119100000000003</v>
      </c>
      <c r="J27" s="362">
        <v>-2.412319478059</v>
      </c>
      <c r="K27" s="365">
        <v>0.55372794015000004</v>
      </c>
    </row>
    <row r="28" spans="1:11" ht="14.4" customHeight="1" thickBot="1" x14ac:dyDescent="0.35">
      <c r="A28" s="383" t="s">
        <v>248</v>
      </c>
      <c r="B28" s="361">
        <v>0</v>
      </c>
      <c r="C28" s="361">
        <v>0.60599999999999998</v>
      </c>
      <c r="D28" s="362">
        <v>0.60599999999999998</v>
      </c>
      <c r="E28" s="371" t="s">
        <v>233</v>
      </c>
      <c r="F28" s="361">
        <v>0</v>
      </c>
      <c r="G28" s="362">
        <v>0</v>
      </c>
      <c r="H28" s="364">
        <v>0</v>
      </c>
      <c r="I28" s="361">
        <v>0</v>
      </c>
      <c r="J28" s="362">
        <v>0</v>
      </c>
      <c r="K28" s="372" t="s">
        <v>223</v>
      </c>
    </row>
    <row r="29" spans="1:11" ht="14.4" customHeight="1" thickBot="1" x14ac:dyDescent="0.35">
      <c r="A29" s="383" t="s">
        <v>249</v>
      </c>
      <c r="B29" s="361">
        <v>125</v>
      </c>
      <c r="C29" s="361">
        <v>146.1009</v>
      </c>
      <c r="D29" s="362">
        <v>21.100899999999999</v>
      </c>
      <c r="E29" s="363">
        <v>1.1688072</v>
      </c>
      <c r="F29" s="361">
        <v>143.172476158655</v>
      </c>
      <c r="G29" s="362">
        <v>83.517277759215006</v>
      </c>
      <c r="H29" s="364">
        <v>4.2130700000000001</v>
      </c>
      <c r="I29" s="361">
        <v>51.544429999999998</v>
      </c>
      <c r="J29" s="362">
        <v>-31.972847759215</v>
      </c>
      <c r="K29" s="365">
        <v>0.360016334025</v>
      </c>
    </row>
    <row r="30" spans="1:11" ht="14.4" customHeight="1" thickBot="1" x14ac:dyDescent="0.35">
      <c r="A30" s="383" t="s">
        <v>250</v>
      </c>
      <c r="B30" s="361">
        <v>169.99999464541199</v>
      </c>
      <c r="C30" s="361">
        <v>201.41659999999999</v>
      </c>
      <c r="D30" s="362">
        <v>31.416605354588</v>
      </c>
      <c r="E30" s="363">
        <v>1.1848035667300001</v>
      </c>
      <c r="F30" s="361">
        <v>304.45958927594103</v>
      </c>
      <c r="G30" s="362">
        <v>177.60142707763299</v>
      </c>
      <c r="H30" s="364">
        <v>16.702839999999998</v>
      </c>
      <c r="I30" s="361">
        <v>116.67425</v>
      </c>
      <c r="J30" s="362">
        <v>-60.927177077632003</v>
      </c>
      <c r="K30" s="365">
        <v>0.38321752412999999</v>
      </c>
    </row>
    <row r="31" spans="1:11" ht="14.4" customHeight="1" thickBot="1" x14ac:dyDescent="0.35">
      <c r="A31" s="382" t="s">
        <v>251</v>
      </c>
      <c r="B31" s="366">
        <v>1.1776537492520001</v>
      </c>
      <c r="C31" s="366">
        <v>150.85906</v>
      </c>
      <c r="D31" s="367">
        <v>149.68140625074699</v>
      </c>
      <c r="E31" s="373">
        <v>128.10137113370499</v>
      </c>
      <c r="F31" s="366">
        <v>267.69739846959902</v>
      </c>
      <c r="G31" s="367">
        <v>156.156815773933</v>
      </c>
      <c r="H31" s="369">
        <v>1.15676</v>
      </c>
      <c r="I31" s="366">
        <v>22.967300000000002</v>
      </c>
      <c r="J31" s="367">
        <v>-133.18951577393301</v>
      </c>
      <c r="K31" s="374">
        <v>8.5795753456000004E-2</v>
      </c>
    </row>
    <row r="32" spans="1:11" ht="14.4" customHeight="1" thickBot="1" x14ac:dyDescent="0.35">
      <c r="A32" s="383" t="s">
        <v>252</v>
      </c>
      <c r="B32" s="361">
        <v>0</v>
      </c>
      <c r="C32" s="361">
        <v>9.1326800000000006</v>
      </c>
      <c r="D32" s="362">
        <v>9.1326800000000006</v>
      </c>
      <c r="E32" s="371" t="s">
        <v>223</v>
      </c>
      <c r="F32" s="361">
        <v>10.968365696668</v>
      </c>
      <c r="G32" s="362">
        <v>6.3982133230559999</v>
      </c>
      <c r="H32" s="364">
        <v>1.15676</v>
      </c>
      <c r="I32" s="361">
        <v>5.2497600000000002</v>
      </c>
      <c r="J32" s="362">
        <v>-1.1484533230559999</v>
      </c>
      <c r="K32" s="365">
        <v>0.47862736757500002</v>
      </c>
    </row>
    <row r="33" spans="1:11" ht="14.4" customHeight="1" thickBot="1" x14ac:dyDescent="0.35">
      <c r="A33" s="383" t="s">
        <v>253</v>
      </c>
      <c r="B33" s="361">
        <v>0</v>
      </c>
      <c r="C33" s="361">
        <v>0.35499999999999998</v>
      </c>
      <c r="D33" s="362">
        <v>0.35499999999999998</v>
      </c>
      <c r="E33" s="371" t="s">
        <v>233</v>
      </c>
      <c r="F33" s="361">
        <v>0.63924659476000001</v>
      </c>
      <c r="G33" s="362">
        <v>0.37289384694299998</v>
      </c>
      <c r="H33" s="364">
        <v>0</v>
      </c>
      <c r="I33" s="361">
        <v>0</v>
      </c>
      <c r="J33" s="362">
        <v>-0.37289384694299998</v>
      </c>
      <c r="K33" s="365">
        <v>0</v>
      </c>
    </row>
    <row r="34" spans="1:11" ht="14.4" customHeight="1" thickBot="1" x14ac:dyDescent="0.35">
      <c r="A34" s="383" t="s">
        <v>254</v>
      </c>
      <c r="B34" s="361">
        <v>1.1776537492520001</v>
      </c>
      <c r="C34" s="361">
        <v>140.38937999999999</v>
      </c>
      <c r="D34" s="362">
        <v>139.21172625074701</v>
      </c>
      <c r="E34" s="363">
        <v>119.211083978719</v>
      </c>
      <c r="F34" s="361">
        <v>254.94943267404901</v>
      </c>
      <c r="G34" s="362">
        <v>148.72050239319501</v>
      </c>
      <c r="H34" s="364">
        <v>0</v>
      </c>
      <c r="I34" s="361">
        <v>17.71754</v>
      </c>
      <c r="J34" s="362">
        <v>-131.00296239319499</v>
      </c>
      <c r="K34" s="365">
        <v>6.9494329970000004E-2</v>
      </c>
    </row>
    <row r="35" spans="1:11" ht="14.4" customHeight="1" thickBot="1" x14ac:dyDescent="0.35">
      <c r="A35" s="383" t="s">
        <v>255</v>
      </c>
      <c r="B35" s="361">
        <v>0</v>
      </c>
      <c r="C35" s="361">
        <v>0.98199999999999998</v>
      </c>
      <c r="D35" s="362">
        <v>0.98199999999999998</v>
      </c>
      <c r="E35" s="371" t="s">
        <v>233</v>
      </c>
      <c r="F35" s="361">
        <v>1.1403535041199999</v>
      </c>
      <c r="G35" s="362">
        <v>0.66520621073700004</v>
      </c>
      <c r="H35" s="364">
        <v>0</v>
      </c>
      <c r="I35" s="361">
        <v>0</v>
      </c>
      <c r="J35" s="362">
        <v>-0.66520621073700004</v>
      </c>
      <c r="K35" s="365">
        <v>0</v>
      </c>
    </row>
    <row r="36" spans="1:11" ht="14.4" customHeight="1" thickBot="1" x14ac:dyDescent="0.35">
      <c r="A36" s="382" t="s">
        <v>256</v>
      </c>
      <c r="B36" s="366">
        <v>17.999999433043001</v>
      </c>
      <c r="C36" s="366">
        <v>23.297910000000002</v>
      </c>
      <c r="D36" s="367">
        <v>5.2979105669560003</v>
      </c>
      <c r="E36" s="373">
        <v>1.2943283741010001</v>
      </c>
      <c r="F36" s="366">
        <v>2.0818068905609999</v>
      </c>
      <c r="G36" s="367">
        <v>1.2143873528269999</v>
      </c>
      <c r="H36" s="369">
        <v>2.6994899999999999</v>
      </c>
      <c r="I36" s="366">
        <v>15.84876</v>
      </c>
      <c r="J36" s="367">
        <v>14.634372647172</v>
      </c>
      <c r="K36" s="374">
        <v>7.6129827756140003</v>
      </c>
    </row>
    <row r="37" spans="1:11" ht="14.4" customHeight="1" thickBot="1" x14ac:dyDescent="0.35">
      <c r="A37" s="383" t="s">
        <v>257</v>
      </c>
      <c r="B37" s="361">
        <v>15.999999496038001</v>
      </c>
      <c r="C37" s="361">
        <v>20.57131</v>
      </c>
      <c r="D37" s="362">
        <v>4.5713105039609996</v>
      </c>
      <c r="E37" s="363">
        <v>1.2857069154959999</v>
      </c>
      <c r="F37" s="361">
        <v>0</v>
      </c>
      <c r="G37" s="362">
        <v>0</v>
      </c>
      <c r="H37" s="364">
        <v>2.6994899999999999</v>
      </c>
      <c r="I37" s="361">
        <v>15.09491</v>
      </c>
      <c r="J37" s="362">
        <v>15.09491</v>
      </c>
      <c r="K37" s="372" t="s">
        <v>223</v>
      </c>
    </row>
    <row r="38" spans="1:11" ht="14.4" customHeight="1" thickBot="1" x14ac:dyDescent="0.35">
      <c r="A38" s="383" t="s">
        <v>258</v>
      </c>
      <c r="B38" s="361">
        <v>1.999999937004</v>
      </c>
      <c r="C38" s="361">
        <v>2.7265999999999999</v>
      </c>
      <c r="D38" s="362">
        <v>0.72660006299500002</v>
      </c>
      <c r="E38" s="363">
        <v>1.36330004294</v>
      </c>
      <c r="F38" s="361">
        <v>2.0818068905609999</v>
      </c>
      <c r="G38" s="362">
        <v>1.2143873528269999</v>
      </c>
      <c r="H38" s="364">
        <v>0</v>
      </c>
      <c r="I38" s="361">
        <v>0.75385000000000002</v>
      </c>
      <c r="J38" s="362">
        <v>-0.46053735282699998</v>
      </c>
      <c r="K38" s="365">
        <v>0.36211331772299998</v>
      </c>
    </row>
    <row r="39" spans="1:11" ht="14.4" customHeight="1" thickBot="1" x14ac:dyDescent="0.35">
      <c r="A39" s="381" t="s">
        <v>28</v>
      </c>
      <c r="B39" s="361">
        <v>5.5385341998379998</v>
      </c>
      <c r="C39" s="361">
        <v>5.15</v>
      </c>
      <c r="D39" s="362">
        <v>-0.38853419983800003</v>
      </c>
      <c r="E39" s="363">
        <v>0.92984891203700004</v>
      </c>
      <c r="F39" s="361">
        <v>5.0808552606799999</v>
      </c>
      <c r="G39" s="362">
        <v>2.9638322353970001</v>
      </c>
      <c r="H39" s="364">
        <v>0.38600000000000001</v>
      </c>
      <c r="I39" s="361">
        <v>2.6840000000000002</v>
      </c>
      <c r="J39" s="362">
        <v>-0.27983223539699997</v>
      </c>
      <c r="K39" s="365">
        <v>0.52825752010100002</v>
      </c>
    </row>
    <row r="40" spans="1:11" ht="14.4" customHeight="1" thickBot="1" x14ac:dyDescent="0.35">
      <c r="A40" s="382" t="s">
        <v>259</v>
      </c>
      <c r="B40" s="366">
        <v>5.5385341998379998</v>
      </c>
      <c r="C40" s="366">
        <v>5.15</v>
      </c>
      <c r="D40" s="367">
        <v>-0.38853419983800003</v>
      </c>
      <c r="E40" s="373">
        <v>0.92984891203700004</v>
      </c>
      <c r="F40" s="366">
        <v>5.0808552606799999</v>
      </c>
      <c r="G40" s="367">
        <v>2.9638322353970001</v>
      </c>
      <c r="H40" s="369">
        <v>0.38600000000000001</v>
      </c>
      <c r="I40" s="366">
        <v>2.6840000000000002</v>
      </c>
      <c r="J40" s="367">
        <v>-0.27983223539699997</v>
      </c>
      <c r="K40" s="374">
        <v>0.52825752010100002</v>
      </c>
    </row>
    <row r="41" spans="1:11" ht="14.4" customHeight="1" thickBot="1" x14ac:dyDescent="0.35">
      <c r="A41" s="383" t="s">
        <v>260</v>
      </c>
      <c r="B41" s="361">
        <v>5.5385341998379998</v>
      </c>
      <c r="C41" s="361">
        <v>5.15</v>
      </c>
      <c r="D41" s="362">
        <v>-0.38853419983800003</v>
      </c>
      <c r="E41" s="363">
        <v>0.92984891203700004</v>
      </c>
      <c r="F41" s="361">
        <v>5.0808552606799999</v>
      </c>
      <c r="G41" s="362">
        <v>2.9638322353970001</v>
      </c>
      <c r="H41" s="364">
        <v>0.38600000000000001</v>
      </c>
      <c r="I41" s="361">
        <v>2.6840000000000002</v>
      </c>
      <c r="J41" s="362">
        <v>-0.27983223539699997</v>
      </c>
      <c r="K41" s="365">
        <v>0.52825752010100002</v>
      </c>
    </row>
    <row r="42" spans="1:11" ht="14.4" customHeight="1" thickBot="1" x14ac:dyDescent="0.35">
      <c r="A42" s="384" t="s">
        <v>261</v>
      </c>
      <c r="B42" s="366">
        <v>376.65922229901503</v>
      </c>
      <c r="C42" s="366">
        <v>608.15768000000003</v>
      </c>
      <c r="D42" s="367">
        <v>231.498457700985</v>
      </c>
      <c r="E42" s="373">
        <v>1.614609822342</v>
      </c>
      <c r="F42" s="366">
        <v>677.92897986087996</v>
      </c>
      <c r="G42" s="367">
        <v>395.45857158551303</v>
      </c>
      <c r="H42" s="369">
        <v>3.2051099999999999</v>
      </c>
      <c r="I42" s="366">
        <v>225.88768999999999</v>
      </c>
      <c r="J42" s="367">
        <v>-169.57088158551301</v>
      </c>
      <c r="K42" s="374">
        <v>0.33320258715899997</v>
      </c>
    </row>
    <row r="43" spans="1:11" ht="14.4" customHeight="1" thickBot="1" x14ac:dyDescent="0.35">
      <c r="A43" s="381" t="s">
        <v>31</v>
      </c>
      <c r="B43" s="361">
        <v>136.904902141364</v>
      </c>
      <c r="C43" s="361">
        <v>255.01412999999999</v>
      </c>
      <c r="D43" s="362">
        <v>118.109227858636</v>
      </c>
      <c r="E43" s="363">
        <v>1.8627099980440001</v>
      </c>
      <c r="F43" s="361">
        <v>346.16380051628198</v>
      </c>
      <c r="G43" s="362">
        <v>201.92888363449799</v>
      </c>
      <c r="H43" s="364">
        <v>0</v>
      </c>
      <c r="I43" s="361">
        <v>23.09083</v>
      </c>
      <c r="J43" s="362">
        <v>-178.83805363449801</v>
      </c>
      <c r="K43" s="365">
        <v>6.6704923984999998E-2</v>
      </c>
    </row>
    <row r="44" spans="1:11" ht="14.4" customHeight="1" thickBot="1" x14ac:dyDescent="0.35">
      <c r="A44" s="385" t="s">
        <v>262</v>
      </c>
      <c r="B44" s="361">
        <v>136.904902141364</v>
      </c>
      <c r="C44" s="361">
        <v>255.01412999999999</v>
      </c>
      <c r="D44" s="362">
        <v>118.109227858636</v>
      </c>
      <c r="E44" s="363">
        <v>1.8627099980440001</v>
      </c>
      <c r="F44" s="361">
        <v>346.16380051628198</v>
      </c>
      <c r="G44" s="362">
        <v>201.92888363449799</v>
      </c>
      <c r="H44" s="364">
        <v>0</v>
      </c>
      <c r="I44" s="361">
        <v>23.09083</v>
      </c>
      <c r="J44" s="362">
        <v>-178.83805363449801</v>
      </c>
      <c r="K44" s="365">
        <v>6.6704923984999998E-2</v>
      </c>
    </row>
    <row r="45" spans="1:11" ht="14.4" customHeight="1" thickBot="1" x14ac:dyDescent="0.35">
      <c r="A45" s="383" t="s">
        <v>263</v>
      </c>
      <c r="B45" s="361">
        <v>111.54496281386</v>
      </c>
      <c r="C45" s="361">
        <v>130.2603</v>
      </c>
      <c r="D45" s="362">
        <v>18.715337186138999</v>
      </c>
      <c r="E45" s="363">
        <v>1.1677828986080001</v>
      </c>
      <c r="F45" s="361">
        <v>142.68943368813299</v>
      </c>
      <c r="G45" s="362">
        <v>83.235502984744002</v>
      </c>
      <c r="H45" s="364">
        <v>0</v>
      </c>
      <c r="I45" s="361">
        <v>12.336</v>
      </c>
      <c r="J45" s="362">
        <v>-70.899502984744004</v>
      </c>
      <c r="K45" s="365">
        <v>8.6453493303999998E-2</v>
      </c>
    </row>
    <row r="46" spans="1:11" ht="14.4" customHeight="1" thickBot="1" x14ac:dyDescent="0.35">
      <c r="A46" s="383" t="s">
        <v>264</v>
      </c>
      <c r="B46" s="361">
        <v>0</v>
      </c>
      <c r="C46" s="361">
        <v>7.1310000000000002</v>
      </c>
      <c r="D46" s="362">
        <v>7.1310000000000002</v>
      </c>
      <c r="E46" s="371" t="s">
        <v>233</v>
      </c>
      <c r="F46" s="361">
        <v>11.353768576388999</v>
      </c>
      <c r="G46" s="362">
        <v>6.6230316695599996</v>
      </c>
      <c r="H46" s="364">
        <v>0</v>
      </c>
      <c r="I46" s="361">
        <v>0</v>
      </c>
      <c r="J46" s="362">
        <v>-6.6230316695599996</v>
      </c>
      <c r="K46" s="365">
        <v>0</v>
      </c>
    </row>
    <row r="47" spans="1:11" ht="14.4" customHeight="1" thickBot="1" x14ac:dyDescent="0.35">
      <c r="A47" s="383" t="s">
        <v>265</v>
      </c>
      <c r="B47" s="361">
        <v>11.972241756551</v>
      </c>
      <c r="C47" s="361">
        <v>110.68393</v>
      </c>
      <c r="D47" s="362">
        <v>98.711688243447995</v>
      </c>
      <c r="E47" s="363">
        <v>9.2450463539480001</v>
      </c>
      <c r="F47" s="361">
        <v>188.26038786012799</v>
      </c>
      <c r="G47" s="362">
        <v>109.81855958507499</v>
      </c>
      <c r="H47" s="364">
        <v>0</v>
      </c>
      <c r="I47" s="361">
        <v>10.75483</v>
      </c>
      <c r="J47" s="362">
        <v>-99.063729585074</v>
      </c>
      <c r="K47" s="365">
        <v>5.7127418689000002E-2</v>
      </c>
    </row>
    <row r="48" spans="1:11" ht="14.4" customHeight="1" thickBot="1" x14ac:dyDescent="0.35">
      <c r="A48" s="383" t="s">
        <v>266</v>
      </c>
      <c r="B48" s="361">
        <v>13.387697570952</v>
      </c>
      <c r="C48" s="361">
        <v>6.9389000000000003</v>
      </c>
      <c r="D48" s="362">
        <v>-6.4487975709520002</v>
      </c>
      <c r="E48" s="363">
        <v>0.51830420901100005</v>
      </c>
      <c r="F48" s="361">
        <v>3.860210391631</v>
      </c>
      <c r="G48" s="362">
        <v>2.2517893951180001</v>
      </c>
      <c r="H48" s="364">
        <v>0</v>
      </c>
      <c r="I48" s="361">
        <v>0</v>
      </c>
      <c r="J48" s="362">
        <v>-2.2517893951180001</v>
      </c>
      <c r="K48" s="365">
        <v>0</v>
      </c>
    </row>
    <row r="49" spans="1:11" ht="14.4" customHeight="1" thickBot="1" x14ac:dyDescent="0.35">
      <c r="A49" s="386" t="s">
        <v>32</v>
      </c>
      <c r="B49" s="366">
        <v>0</v>
      </c>
      <c r="C49" s="366">
        <v>26.172999999999998</v>
      </c>
      <c r="D49" s="367">
        <v>26.172999999999998</v>
      </c>
      <c r="E49" s="368" t="s">
        <v>223</v>
      </c>
      <c r="F49" s="366">
        <v>0</v>
      </c>
      <c r="G49" s="367">
        <v>0</v>
      </c>
      <c r="H49" s="369">
        <v>0</v>
      </c>
      <c r="I49" s="366">
        <v>49.002000000000002</v>
      </c>
      <c r="J49" s="367">
        <v>49.002000000000002</v>
      </c>
      <c r="K49" s="370" t="s">
        <v>223</v>
      </c>
    </row>
    <row r="50" spans="1:11" ht="14.4" customHeight="1" thickBot="1" x14ac:dyDescent="0.35">
      <c r="A50" s="382" t="s">
        <v>267</v>
      </c>
      <c r="B50" s="366">
        <v>0</v>
      </c>
      <c r="C50" s="366">
        <v>26.172999999999998</v>
      </c>
      <c r="D50" s="367">
        <v>26.172999999999998</v>
      </c>
      <c r="E50" s="368" t="s">
        <v>223</v>
      </c>
      <c r="F50" s="366">
        <v>0</v>
      </c>
      <c r="G50" s="367">
        <v>0</v>
      </c>
      <c r="H50" s="369">
        <v>0</v>
      </c>
      <c r="I50" s="366">
        <v>49.002000000000002</v>
      </c>
      <c r="J50" s="367">
        <v>49.002000000000002</v>
      </c>
      <c r="K50" s="370" t="s">
        <v>223</v>
      </c>
    </row>
    <row r="51" spans="1:11" ht="14.4" customHeight="1" thickBot="1" x14ac:dyDescent="0.35">
      <c r="A51" s="383" t="s">
        <v>268</v>
      </c>
      <c r="B51" s="361">
        <v>0</v>
      </c>
      <c r="C51" s="361">
        <v>22.323</v>
      </c>
      <c r="D51" s="362">
        <v>22.323</v>
      </c>
      <c r="E51" s="371" t="s">
        <v>223</v>
      </c>
      <c r="F51" s="361">
        <v>0</v>
      </c>
      <c r="G51" s="362">
        <v>0</v>
      </c>
      <c r="H51" s="364">
        <v>0</v>
      </c>
      <c r="I51" s="361">
        <v>48.682000000000002</v>
      </c>
      <c r="J51" s="362">
        <v>48.682000000000002</v>
      </c>
      <c r="K51" s="372" t="s">
        <v>223</v>
      </c>
    </row>
    <row r="52" spans="1:11" ht="14.4" customHeight="1" thickBot="1" x14ac:dyDescent="0.35">
      <c r="A52" s="383" t="s">
        <v>269</v>
      </c>
      <c r="B52" s="361">
        <v>0</v>
      </c>
      <c r="C52" s="361">
        <v>3.85</v>
      </c>
      <c r="D52" s="362">
        <v>3.85</v>
      </c>
      <c r="E52" s="371" t="s">
        <v>223</v>
      </c>
      <c r="F52" s="361">
        <v>0</v>
      </c>
      <c r="G52" s="362">
        <v>0</v>
      </c>
      <c r="H52" s="364">
        <v>0</v>
      </c>
      <c r="I52" s="361">
        <v>0.32</v>
      </c>
      <c r="J52" s="362">
        <v>0.32</v>
      </c>
      <c r="K52" s="372" t="s">
        <v>223</v>
      </c>
    </row>
    <row r="53" spans="1:11" ht="14.4" customHeight="1" thickBot="1" x14ac:dyDescent="0.35">
      <c r="A53" s="381" t="s">
        <v>33</v>
      </c>
      <c r="B53" s="361">
        <v>239.75432015765099</v>
      </c>
      <c r="C53" s="361">
        <v>326.97055</v>
      </c>
      <c r="D53" s="362">
        <v>87.216229842348994</v>
      </c>
      <c r="E53" s="363">
        <v>1.363773340079</v>
      </c>
      <c r="F53" s="361">
        <v>331.76517934459798</v>
      </c>
      <c r="G53" s="362">
        <v>193.529687951016</v>
      </c>
      <c r="H53" s="364">
        <v>3.2051099999999999</v>
      </c>
      <c r="I53" s="361">
        <v>153.79486</v>
      </c>
      <c r="J53" s="362">
        <v>-39.734827951014999</v>
      </c>
      <c r="K53" s="365">
        <v>0.46356540582</v>
      </c>
    </row>
    <row r="54" spans="1:11" ht="14.4" customHeight="1" thickBot="1" x14ac:dyDescent="0.35">
      <c r="A54" s="382" t="s">
        <v>270</v>
      </c>
      <c r="B54" s="366">
        <v>1.8281597157110001</v>
      </c>
      <c r="C54" s="366">
        <v>0.10299999999999999</v>
      </c>
      <c r="D54" s="367">
        <v>-1.7251597157109999</v>
      </c>
      <c r="E54" s="373">
        <v>5.6340810440999999E-2</v>
      </c>
      <c r="F54" s="366">
        <v>9.4937374480999995E-2</v>
      </c>
      <c r="G54" s="367">
        <v>5.5380135114000001E-2</v>
      </c>
      <c r="H54" s="369">
        <v>0</v>
      </c>
      <c r="I54" s="366">
        <v>0</v>
      </c>
      <c r="J54" s="367">
        <v>-5.5380135114000001E-2</v>
      </c>
      <c r="K54" s="374">
        <v>0</v>
      </c>
    </row>
    <row r="55" spans="1:11" ht="14.4" customHeight="1" thickBot="1" x14ac:dyDescent="0.35">
      <c r="A55" s="383" t="s">
        <v>271</v>
      </c>
      <c r="B55" s="361">
        <v>1.8281597157110001</v>
      </c>
      <c r="C55" s="361">
        <v>0.10299999999999999</v>
      </c>
      <c r="D55" s="362">
        <v>-1.7251597157109999</v>
      </c>
      <c r="E55" s="363">
        <v>5.6340810440999999E-2</v>
      </c>
      <c r="F55" s="361">
        <v>9.4937374480999995E-2</v>
      </c>
      <c r="G55" s="362">
        <v>5.5380135114000001E-2</v>
      </c>
      <c r="H55" s="364">
        <v>0</v>
      </c>
      <c r="I55" s="361">
        <v>0</v>
      </c>
      <c r="J55" s="362">
        <v>-5.5380135114000001E-2</v>
      </c>
      <c r="K55" s="365">
        <v>0</v>
      </c>
    </row>
    <row r="56" spans="1:11" ht="14.4" customHeight="1" thickBot="1" x14ac:dyDescent="0.35">
      <c r="A56" s="382" t="s">
        <v>272</v>
      </c>
      <c r="B56" s="366">
        <v>16.137948499848001</v>
      </c>
      <c r="C56" s="366">
        <v>16.174320000000002</v>
      </c>
      <c r="D56" s="367">
        <v>3.6371500150999998E-2</v>
      </c>
      <c r="E56" s="373">
        <v>1.0022537870999999</v>
      </c>
      <c r="F56" s="366">
        <v>12.282109086714</v>
      </c>
      <c r="G56" s="367">
        <v>7.1645636339159999</v>
      </c>
      <c r="H56" s="369">
        <v>1.22078</v>
      </c>
      <c r="I56" s="366">
        <v>9.4061000000000003</v>
      </c>
      <c r="J56" s="367">
        <v>2.2415363660829999</v>
      </c>
      <c r="K56" s="374">
        <v>0.76583752298399999</v>
      </c>
    </row>
    <row r="57" spans="1:11" ht="14.4" customHeight="1" thickBot="1" x14ac:dyDescent="0.35">
      <c r="A57" s="383" t="s">
        <v>273</v>
      </c>
      <c r="B57" s="361">
        <v>13.933978953171</v>
      </c>
      <c r="C57" s="361">
        <v>12.4565</v>
      </c>
      <c r="D57" s="362">
        <v>-1.477478953171</v>
      </c>
      <c r="E57" s="363">
        <v>0.89396575392099997</v>
      </c>
      <c r="F57" s="361">
        <v>8.1934183452520006</v>
      </c>
      <c r="G57" s="362">
        <v>4.7794940347299999</v>
      </c>
      <c r="H57" s="364">
        <v>1.0755999999999999</v>
      </c>
      <c r="I57" s="361">
        <v>8.3219999999999992</v>
      </c>
      <c r="J57" s="362">
        <v>3.5425059652690001</v>
      </c>
      <c r="K57" s="365">
        <v>1.0156932856750001</v>
      </c>
    </row>
    <row r="58" spans="1:11" ht="14.4" customHeight="1" thickBot="1" x14ac:dyDescent="0.35">
      <c r="A58" s="383" t="s">
        <v>274</v>
      </c>
      <c r="B58" s="361">
        <v>2.203969546677</v>
      </c>
      <c r="C58" s="361">
        <v>3.7178200000000001</v>
      </c>
      <c r="D58" s="362">
        <v>1.5138504533220001</v>
      </c>
      <c r="E58" s="363">
        <v>1.6868744877190001</v>
      </c>
      <c r="F58" s="361">
        <v>4.088690741462</v>
      </c>
      <c r="G58" s="362">
        <v>2.385069599186</v>
      </c>
      <c r="H58" s="364">
        <v>0.14518</v>
      </c>
      <c r="I58" s="361">
        <v>1.0841000000000001</v>
      </c>
      <c r="J58" s="362">
        <v>-1.300969599186</v>
      </c>
      <c r="K58" s="365">
        <v>0.26514600113999998</v>
      </c>
    </row>
    <row r="59" spans="1:11" ht="14.4" customHeight="1" thickBot="1" x14ac:dyDescent="0.35">
      <c r="A59" s="382" t="s">
        <v>275</v>
      </c>
      <c r="B59" s="366">
        <v>20.999999338550001</v>
      </c>
      <c r="C59" s="366">
        <v>34.035530000000001</v>
      </c>
      <c r="D59" s="367">
        <v>13.035530661449</v>
      </c>
      <c r="E59" s="373">
        <v>1.620739574858</v>
      </c>
      <c r="F59" s="366">
        <v>36.584829316586998</v>
      </c>
      <c r="G59" s="367">
        <v>21.341150434675001</v>
      </c>
      <c r="H59" s="369">
        <v>1.78562</v>
      </c>
      <c r="I59" s="366">
        <v>19.80245</v>
      </c>
      <c r="J59" s="367">
        <v>-1.538700434675</v>
      </c>
      <c r="K59" s="374">
        <v>0.54127490465000005</v>
      </c>
    </row>
    <row r="60" spans="1:11" ht="14.4" customHeight="1" thickBot="1" x14ac:dyDescent="0.35">
      <c r="A60" s="383" t="s">
        <v>276</v>
      </c>
      <c r="B60" s="361">
        <v>0.99999996850200001</v>
      </c>
      <c r="C60" s="361">
        <v>1.08</v>
      </c>
      <c r="D60" s="362">
        <v>8.0000031496999996E-2</v>
      </c>
      <c r="E60" s="363">
        <v>1.080000034017</v>
      </c>
      <c r="F60" s="361">
        <v>0.99999840846400001</v>
      </c>
      <c r="G60" s="362">
        <v>0.583332404937</v>
      </c>
      <c r="H60" s="364">
        <v>0.27</v>
      </c>
      <c r="I60" s="361">
        <v>0.81</v>
      </c>
      <c r="J60" s="362">
        <v>0.22666759506199999</v>
      </c>
      <c r="K60" s="365">
        <v>0.81000128914500003</v>
      </c>
    </row>
    <row r="61" spans="1:11" ht="14.4" customHeight="1" thickBot="1" x14ac:dyDescent="0.35">
      <c r="A61" s="383" t="s">
        <v>277</v>
      </c>
      <c r="B61" s="361">
        <v>19.999999370047998</v>
      </c>
      <c r="C61" s="361">
        <v>32.955530000000003</v>
      </c>
      <c r="D61" s="362">
        <v>12.955530629950999</v>
      </c>
      <c r="E61" s="363">
        <v>1.6477765519000001</v>
      </c>
      <c r="F61" s="361">
        <v>35.584830908122001</v>
      </c>
      <c r="G61" s="362">
        <v>20.757818029738001</v>
      </c>
      <c r="H61" s="364">
        <v>1.51562</v>
      </c>
      <c r="I61" s="361">
        <v>18.992450000000002</v>
      </c>
      <c r="J61" s="362">
        <v>-1.7653680297380001</v>
      </c>
      <c r="K61" s="365">
        <v>0.53372320495299996</v>
      </c>
    </row>
    <row r="62" spans="1:11" ht="14.4" customHeight="1" thickBot="1" x14ac:dyDescent="0.35">
      <c r="A62" s="382" t="s">
        <v>278</v>
      </c>
      <c r="B62" s="366">
        <v>3.6147431370260001</v>
      </c>
      <c r="C62" s="366">
        <v>7.87277</v>
      </c>
      <c r="D62" s="367">
        <v>4.2580268629729998</v>
      </c>
      <c r="E62" s="373">
        <v>2.1779611168919999</v>
      </c>
      <c r="F62" s="366">
        <v>7.5567680396829999</v>
      </c>
      <c r="G62" s="367">
        <v>4.4081146898150001</v>
      </c>
      <c r="H62" s="369">
        <v>0.19871</v>
      </c>
      <c r="I62" s="366">
        <v>1.71502</v>
      </c>
      <c r="J62" s="367">
        <v>-2.6930946898150001</v>
      </c>
      <c r="K62" s="374">
        <v>0.22695152094000001</v>
      </c>
    </row>
    <row r="63" spans="1:11" ht="14.4" customHeight="1" thickBot="1" x14ac:dyDescent="0.35">
      <c r="A63" s="383" t="s">
        <v>279</v>
      </c>
      <c r="B63" s="361">
        <v>0.57106415609000005</v>
      </c>
      <c r="C63" s="361">
        <v>4.1965199999999996</v>
      </c>
      <c r="D63" s="362">
        <v>3.6254558439090001</v>
      </c>
      <c r="E63" s="363">
        <v>7.3485963971699997</v>
      </c>
      <c r="F63" s="361">
        <v>4.296243803966</v>
      </c>
      <c r="G63" s="362">
        <v>2.50614221898</v>
      </c>
      <c r="H63" s="364">
        <v>0</v>
      </c>
      <c r="I63" s="361">
        <v>0</v>
      </c>
      <c r="J63" s="362">
        <v>-2.50614221898</v>
      </c>
      <c r="K63" s="365">
        <v>0</v>
      </c>
    </row>
    <row r="64" spans="1:11" ht="14.4" customHeight="1" thickBot="1" x14ac:dyDescent="0.35">
      <c r="A64" s="383" t="s">
        <v>280</v>
      </c>
      <c r="B64" s="361">
        <v>0</v>
      </c>
      <c r="C64" s="361">
        <v>0.372</v>
      </c>
      <c r="D64" s="362">
        <v>0.372</v>
      </c>
      <c r="E64" s="371" t="s">
        <v>233</v>
      </c>
      <c r="F64" s="361">
        <v>0.41070779633799998</v>
      </c>
      <c r="G64" s="362">
        <v>0.23957954786300001</v>
      </c>
      <c r="H64" s="364">
        <v>0</v>
      </c>
      <c r="I64" s="361">
        <v>0</v>
      </c>
      <c r="J64" s="362">
        <v>-0.23957954786300001</v>
      </c>
      <c r="K64" s="365">
        <v>0</v>
      </c>
    </row>
    <row r="65" spans="1:11" ht="14.4" customHeight="1" thickBot="1" x14ac:dyDescent="0.35">
      <c r="A65" s="383" t="s">
        <v>281</v>
      </c>
      <c r="B65" s="361">
        <v>2.7409382802170001</v>
      </c>
      <c r="C65" s="361">
        <v>3.3042500000000001</v>
      </c>
      <c r="D65" s="362">
        <v>0.56331171978200001</v>
      </c>
      <c r="E65" s="363">
        <v>1.2055178417720001</v>
      </c>
      <c r="F65" s="361">
        <v>2.8498164393779999</v>
      </c>
      <c r="G65" s="362">
        <v>1.6623929229700001</v>
      </c>
      <c r="H65" s="364">
        <v>0.19871</v>
      </c>
      <c r="I65" s="361">
        <v>1.71502</v>
      </c>
      <c r="J65" s="362">
        <v>5.2627077028999998E-2</v>
      </c>
      <c r="K65" s="365">
        <v>0.60180016379300005</v>
      </c>
    </row>
    <row r="66" spans="1:11" ht="14.4" customHeight="1" thickBot="1" x14ac:dyDescent="0.35">
      <c r="A66" s="383" t="s">
        <v>282</v>
      </c>
      <c r="B66" s="361">
        <v>0.302740700719</v>
      </c>
      <c r="C66" s="361">
        <v>0</v>
      </c>
      <c r="D66" s="362">
        <v>-0.302740700719</v>
      </c>
      <c r="E66" s="363">
        <v>0</v>
      </c>
      <c r="F66" s="361">
        <v>0</v>
      </c>
      <c r="G66" s="362">
        <v>0</v>
      </c>
      <c r="H66" s="364">
        <v>0</v>
      </c>
      <c r="I66" s="361">
        <v>0</v>
      </c>
      <c r="J66" s="362">
        <v>0</v>
      </c>
      <c r="K66" s="365">
        <v>7</v>
      </c>
    </row>
    <row r="67" spans="1:11" ht="14.4" customHeight="1" thickBot="1" x14ac:dyDescent="0.35">
      <c r="A67" s="382" t="s">
        <v>283</v>
      </c>
      <c r="B67" s="366">
        <v>182.17346993897701</v>
      </c>
      <c r="C67" s="366">
        <v>253.20693</v>
      </c>
      <c r="D67" s="367">
        <v>71.033460061023007</v>
      </c>
      <c r="E67" s="373">
        <v>1.38992208956</v>
      </c>
      <c r="F67" s="366">
        <v>229.34568515184301</v>
      </c>
      <c r="G67" s="367">
        <v>133.784983005242</v>
      </c>
      <c r="H67" s="369">
        <v>0</v>
      </c>
      <c r="I67" s="366">
        <v>91.738290000000006</v>
      </c>
      <c r="J67" s="367">
        <v>-42.046693005241004</v>
      </c>
      <c r="K67" s="374">
        <v>0.40000006949799999</v>
      </c>
    </row>
    <row r="68" spans="1:11" ht="14.4" customHeight="1" thickBot="1" x14ac:dyDescent="0.35">
      <c r="A68" s="383" t="s">
        <v>284</v>
      </c>
      <c r="B68" s="361">
        <v>101.31771940588099</v>
      </c>
      <c r="C68" s="361">
        <v>160.21385000000001</v>
      </c>
      <c r="D68" s="362">
        <v>58.896130594119001</v>
      </c>
      <c r="E68" s="363">
        <v>1.5813013847870001</v>
      </c>
      <c r="F68" s="361">
        <v>165.608341722115</v>
      </c>
      <c r="G68" s="362">
        <v>96.604866004567</v>
      </c>
      <c r="H68" s="364">
        <v>0</v>
      </c>
      <c r="I68" s="361">
        <v>70.659649999999999</v>
      </c>
      <c r="J68" s="362">
        <v>-25.945216004567001</v>
      </c>
      <c r="K68" s="365">
        <v>0.42666721534199997</v>
      </c>
    </row>
    <row r="69" spans="1:11" ht="14.4" customHeight="1" thickBot="1" x14ac:dyDescent="0.35">
      <c r="A69" s="383" t="s">
        <v>285</v>
      </c>
      <c r="B69" s="361">
        <v>80.855750533095005</v>
      </c>
      <c r="C69" s="361">
        <v>92.993080000000006</v>
      </c>
      <c r="D69" s="362">
        <v>12.137329466903999</v>
      </c>
      <c r="E69" s="363">
        <v>1.1501108998039999</v>
      </c>
      <c r="F69" s="361">
        <v>63.737343429726998</v>
      </c>
      <c r="G69" s="362">
        <v>37.180117000674002</v>
      </c>
      <c r="H69" s="364">
        <v>0</v>
      </c>
      <c r="I69" s="361">
        <v>21.07864</v>
      </c>
      <c r="J69" s="362">
        <v>-16.101477000673999</v>
      </c>
      <c r="K69" s="365">
        <v>0.33071099085299999</v>
      </c>
    </row>
    <row r="70" spans="1:11" ht="14.4" customHeight="1" thickBot="1" x14ac:dyDescent="0.35">
      <c r="A70" s="382" t="s">
        <v>286</v>
      </c>
      <c r="B70" s="366">
        <v>14.999999527536</v>
      </c>
      <c r="C70" s="366">
        <v>15.577999999999999</v>
      </c>
      <c r="D70" s="367">
        <v>0.57800047246300001</v>
      </c>
      <c r="E70" s="373">
        <v>1.0385333660439999</v>
      </c>
      <c r="F70" s="366">
        <v>45.900850375288002</v>
      </c>
      <c r="G70" s="367">
        <v>26.775496052251</v>
      </c>
      <c r="H70" s="369">
        <v>0</v>
      </c>
      <c r="I70" s="366">
        <v>31.132999999999999</v>
      </c>
      <c r="J70" s="367">
        <v>4.3575039477480004</v>
      </c>
      <c r="K70" s="374">
        <v>0.67826630106899999</v>
      </c>
    </row>
    <row r="71" spans="1:11" ht="14.4" customHeight="1" thickBot="1" x14ac:dyDescent="0.35">
      <c r="A71" s="383" t="s">
        <v>287</v>
      </c>
      <c r="B71" s="361">
        <v>9.9999996850239992</v>
      </c>
      <c r="C71" s="361">
        <v>11.343</v>
      </c>
      <c r="D71" s="362">
        <v>1.3430003149750001</v>
      </c>
      <c r="E71" s="363">
        <v>1.1343000357270001</v>
      </c>
      <c r="F71" s="361">
        <v>5.9009140367089996</v>
      </c>
      <c r="G71" s="362">
        <v>3.4421998547469999</v>
      </c>
      <c r="H71" s="364">
        <v>0</v>
      </c>
      <c r="I71" s="361">
        <v>1.488</v>
      </c>
      <c r="J71" s="362">
        <v>-1.9541998547470001</v>
      </c>
      <c r="K71" s="365">
        <v>0.25216432416099999</v>
      </c>
    </row>
    <row r="72" spans="1:11" ht="14.4" customHeight="1" thickBot="1" x14ac:dyDescent="0.35">
      <c r="A72" s="383" t="s">
        <v>288</v>
      </c>
      <c r="B72" s="361">
        <v>4.9999998425119996</v>
      </c>
      <c r="C72" s="361">
        <v>4.2350000000000003</v>
      </c>
      <c r="D72" s="362">
        <v>-0.76499984251200004</v>
      </c>
      <c r="E72" s="363">
        <v>0.84700002667800001</v>
      </c>
      <c r="F72" s="361">
        <v>39.999936338578998</v>
      </c>
      <c r="G72" s="362">
        <v>23.333296197504001</v>
      </c>
      <c r="H72" s="364">
        <v>0</v>
      </c>
      <c r="I72" s="361">
        <v>29.645</v>
      </c>
      <c r="J72" s="362">
        <v>6.3117038024949998</v>
      </c>
      <c r="K72" s="365">
        <v>0.74112617952799997</v>
      </c>
    </row>
    <row r="73" spans="1:11" ht="14.4" customHeight="1" thickBot="1" x14ac:dyDescent="0.35">
      <c r="A73" s="380" t="s">
        <v>34</v>
      </c>
      <c r="B73" s="361">
        <v>29140.999082129099</v>
      </c>
      <c r="C73" s="361">
        <v>27214.759020000001</v>
      </c>
      <c r="D73" s="362">
        <v>-1926.2400621291199</v>
      </c>
      <c r="E73" s="363">
        <v>0.93389931289899997</v>
      </c>
      <c r="F73" s="361">
        <v>28476.002570798901</v>
      </c>
      <c r="G73" s="362">
        <v>16611.001499632701</v>
      </c>
      <c r="H73" s="364">
        <v>2939.7941000000001</v>
      </c>
      <c r="I73" s="361">
        <v>16306.167229999999</v>
      </c>
      <c r="J73" s="362">
        <v>-304.83426963266498</v>
      </c>
      <c r="K73" s="365">
        <v>0.57262838031600005</v>
      </c>
    </row>
    <row r="74" spans="1:11" ht="14.4" customHeight="1" thickBot="1" x14ac:dyDescent="0.35">
      <c r="A74" s="386" t="s">
        <v>289</v>
      </c>
      <c r="B74" s="366">
        <v>21615.999319148399</v>
      </c>
      <c r="C74" s="366">
        <v>20183.235000000001</v>
      </c>
      <c r="D74" s="367">
        <v>-1432.7643191483801</v>
      </c>
      <c r="E74" s="373">
        <v>0.93371741468000002</v>
      </c>
      <c r="F74" s="366">
        <v>21060.001901286101</v>
      </c>
      <c r="G74" s="367">
        <v>12285.0011090836</v>
      </c>
      <c r="H74" s="369">
        <v>2170.3539999999998</v>
      </c>
      <c r="I74" s="366">
        <v>12044.593999999999</v>
      </c>
      <c r="J74" s="367">
        <v>-240.40710908357499</v>
      </c>
      <c r="K74" s="374">
        <v>0.571917992052</v>
      </c>
    </row>
    <row r="75" spans="1:11" ht="14.4" customHeight="1" thickBot="1" x14ac:dyDescent="0.35">
      <c r="A75" s="382" t="s">
        <v>290</v>
      </c>
      <c r="B75" s="366">
        <v>21499.999322802101</v>
      </c>
      <c r="C75" s="366">
        <v>19995.577000000001</v>
      </c>
      <c r="D75" s="367">
        <v>-1504.4223228021001</v>
      </c>
      <c r="E75" s="373">
        <v>0.93002686650199995</v>
      </c>
      <c r="F75" s="366">
        <v>20890.0018859386</v>
      </c>
      <c r="G75" s="367">
        <v>12185.834433464201</v>
      </c>
      <c r="H75" s="369">
        <v>2167.375</v>
      </c>
      <c r="I75" s="366">
        <v>11968.019</v>
      </c>
      <c r="J75" s="367">
        <v>-217.81543346419099</v>
      </c>
      <c r="K75" s="374">
        <v>0.57290655430899995</v>
      </c>
    </row>
    <row r="76" spans="1:11" ht="14.4" customHeight="1" thickBot="1" x14ac:dyDescent="0.35">
      <c r="A76" s="383" t="s">
        <v>291</v>
      </c>
      <c r="B76" s="361">
        <v>21499.999322802101</v>
      </c>
      <c r="C76" s="361">
        <v>19995.577000000001</v>
      </c>
      <c r="D76" s="362">
        <v>-1504.4223228021001</v>
      </c>
      <c r="E76" s="363">
        <v>0.93002686650199995</v>
      </c>
      <c r="F76" s="361">
        <v>20890.0018859386</v>
      </c>
      <c r="G76" s="362">
        <v>12185.834433464201</v>
      </c>
      <c r="H76" s="364">
        <v>2167.375</v>
      </c>
      <c r="I76" s="361">
        <v>11968.019</v>
      </c>
      <c r="J76" s="362">
        <v>-217.81543346419099</v>
      </c>
      <c r="K76" s="365">
        <v>0.57290655430899995</v>
      </c>
    </row>
    <row r="77" spans="1:11" ht="14.4" customHeight="1" thickBot="1" x14ac:dyDescent="0.35">
      <c r="A77" s="382" t="s">
        <v>292</v>
      </c>
      <c r="B77" s="366">
        <v>49.999998425120999</v>
      </c>
      <c r="C77" s="366">
        <v>109.52</v>
      </c>
      <c r="D77" s="367">
        <v>59.520001574878002</v>
      </c>
      <c r="E77" s="373">
        <v>2.190400068992</v>
      </c>
      <c r="F77" s="366">
        <v>110.000009930744</v>
      </c>
      <c r="G77" s="367">
        <v>64.166672459599994</v>
      </c>
      <c r="H77" s="369">
        <v>1.21</v>
      </c>
      <c r="I77" s="366">
        <v>49.57</v>
      </c>
      <c r="J77" s="367">
        <v>-14.596672459600001</v>
      </c>
      <c r="K77" s="374">
        <v>0.45063632295299999</v>
      </c>
    </row>
    <row r="78" spans="1:11" ht="14.4" customHeight="1" thickBot="1" x14ac:dyDescent="0.35">
      <c r="A78" s="383" t="s">
        <v>293</v>
      </c>
      <c r="B78" s="361">
        <v>49.999998425120999</v>
      </c>
      <c r="C78" s="361">
        <v>109.52</v>
      </c>
      <c r="D78" s="362">
        <v>59.520001574878002</v>
      </c>
      <c r="E78" s="363">
        <v>2.190400068992</v>
      </c>
      <c r="F78" s="361">
        <v>110.000009930744</v>
      </c>
      <c r="G78" s="362">
        <v>64.166672459599994</v>
      </c>
      <c r="H78" s="364">
        <v>1.21</v>
      </c>
      <c r="I78" s="361">
        <v>49.57</v>
      </c>
      <c r="J78" s="362">
        <v>-14.596672459600001</v>
      </c>
      <c r="K78" s="365">
        <v>0.45063632295299999</v>
      </c>
    </row>
    <row r="79" spans="1:11" ht="14.4" customHeight="1" thickBot="1" x14ac:dyDescent="0.35">
      <c r="A79" s="382" t="s">
        <v>294</v>
      </c>
      <c r="B79" s="366">
        <v>65.999997921160002</v>
      </c>
      <c r="C79" s="366">
        <v>78.138000000000005</v>
      </c>
      <c r="D79" s="367">
        <v>12.13800207884</v>
      </c>
      <c r="E79" s="373">
        <v>1.183909128199</v>
      </c>
      <c r="F79" s="366">
        <v>60.000005416769</v>
      </c>
      <c r="G79" s="367">
        <v>35.000003159781997</v>
      </c>
      <c r="H79" s="369">
        <v>1.7689999999999999</v>
      </c>
      <c r="I79" s="366">
        <v>27.004999999999999</v>
      </c>
      <c r="J79" s="367">
        <v>-7.9950031597819997</v>
      </c>
      <c r="K79" s="374">
        <v>0.45008329270000003</v>
      </c>
    </row>
    <row r="80" spans="1:11" ht="14.4" customHeight="1" thickBot="1" x14ac:dyDescent="0.35">
      <c r="A80" s="383" t="s">
        <v>295</v>
      </c>
      <c r="B80" s="361">
        <v>65.999997921160002</v>
      </c>
      <c r="C80" s="361">
        <v>78.138000000000005</v>
      </c>
      <c r="D80" s="362">
        <v>12.13800207884</v>
      </c>
      <c r="E80" s="363">
        <v>1.183909128199</v>
      </c>
      <c r="F80" s="361">
        <v>60.000005416769</v>
      </c>
      <c r="G80" s="362">
        <v>35.000003159781997</v>
      </c>
      <c r="H80" s="364">
        <v>1.7689999999999999</v>
      </c>
      <c r="I80" s="361">
        <v>27.004999999999999</v>
      </c>
      <c r="J80" s="362">
        <v>-7.9950031597819997</v>
      </c>
      <c r="K80" s="365">
        <v>0.45008329270000003</v>
      </c>
    </row>
    <row r="81" spans="1:11" ht="14.4" customHeight="1" thickBot="1" x14ac:dyDescent="0.35">
      <c r="A81" s="381" t="s">
        <v>296</v>
      </c>
      <c r="B81" s="361">
        <v>7309.9997697527097</v>
      </c>
      <c r="C81" s="361">
        <v>6830.7874599999996</v>
      </c>
      <c r="D81" s="362">
        <v>-479.21230975271402</v>
      </c>
      <c r="E81" s="363">
        <v>0.93444427840599997</v>
      </c>
      <c r="F81" s="361">
        <v>7103.0006412552402</v>
      </c>
      <c r="G81" s="362">
        <v>4143.4170407322199</v>
      </c>
      <c r="H81" s="364">
        <v>736.90400999999997</v>
      </c>
      <c r="I81" s="361">
        <v>4081.6463100000001</v>
      </c>
      <c r="J81" s="362">
        <v>-61.770730732221999</v>
      </c>
      <c r="K81" s="365">
        <v>0.57463690574500004</v>
      </c>
    </row>
    <row r="82" spans="1:11" ht="14.4" customHeight="1" thickBot="1" x14ac:dyDescent="0.35">
      <c r="A82" s="382" t="s">
        <v>297</v>
      </c>
      <c r="B82" s="366">
        <v>1934.99993905219</v>
      </c>
      <c r="C82" s="366">
        <v>1808.1432299999999</v>
      </c>
      <c r="D82" s="367">
        <v>-126.85670905219</v>
      </c>
      <c r="E82" s="373">
        <v>0.93444097516900004</v>
      </c>
      <c r="F82" s="366">
        <v>1880.00016972545</v>
      </c>
      <c r="G82" s="367">
        <v>1096.66676567318</v>
      </c>
      <c r="H82" s="369">
        <v>195.06026</v>
      </c>
      <c r="I82" s="366">
        <v>1080.44156</v>
      </c>
      <c r="J82" s="367">
        <v>-16.225205673177001</v>
      </c>
      <c r="K82" s="374">
        <v>0.57470290556199999</v>
      </c>
    </row>
    <row r="83" spans="1:11" ht="14.4" customHeight="1" thickBot="1" x14ac:dyDescent="0.35">
      <c r="A83" s="383" t="s">
        <v>298</v>
      </c>
      <c r="B83" s="361">
        <v>1934.99993905219</v>
      </c>
      <c r="C83" s="361">
        <v>1808.1432299999999</v>
      </c>
      <c r="D83" s="362">
        <v>-126.85670905219</v>
      </c>
      <c r="E83" s="363">
        <v>0.93444097516900004</v>
      </c>
      <c r="F83" s="361">
        <v>1880.00016972545</v>
      </c>
      <c r="G83" s="362">
        <v>1096.66676567318</v>
      </c>
      <c r="H83" s="364">
        <v>195.06026</v>
      </c>
      <c r="I83" s="361">
        <v>1080.44156</v>
      </c>
      <c r="J83" s="362">
        <v>-16.225205673177001</v>
      </c>
      <c r="K83" s="365">
        <v>0.57470290556199999</v>
      </c>
    </row>
    <row r="84" spans="1:11" ht="14.4" customHeight="1" thickBot="1" x14ac:dyDescent="0.35">
      <c r="A84" s="382" t="s">
        <v>299</v>
      </c>
      <c r="B84" s="366">
        <v>5374.9998307005199</v>
      </c>
      <c r="C84" s="366">
        <v>5022.6442299999999</v>
      </c>
      <c r="D84" s="367">
        <v>-352.35560070052497</v>
      </c>
      <c r="E84" s="373">
        <v>0.93444546757199998</v>
      </c>
      <c r="F84" s="366">
        <v>5223.00047152979</v>
      </c>
      <c r="G84" s="367">
        <v>3046.7502750590502</v>
      </c>
      <c r="H84" s="369">
        <v>541.84375</v>
      </c>
      <c r="I84" s="366">
        <v>3001.2047499999999</v>
      </c>
      <c r="J84" s="367">
        <v>-45.545525059044998</v>
      </c>
      <c r="K84" s="374">
        <v>0.57461314934899999</v>
      </c>
    </row>
    <row r="85" spans="1:11" ht="14.4" customHeight="1" thickBot="1" x14ac:dyDescent="0.35">
      <c r="A85" s="383" t="s">
        <v>300</v>
      </c>
      <c r="B85" s="361">
        <v>5374.9998307005199</v>
      </c>
      <c r="C85" s="361">
        <v>5022.6442299999999</v>
      </c>
      <c r="D85" s="362">
        <v>-352.35560070052497</v>
      </c>
      <c r="E85" s="363">
        <v>0.93444546757199998</v>
      </c>
      <c r="F85" s="361">
        <v>5223.00047152979</v>
      </c>
      <c r="G85" s="362">
        <v>3046.7502750590502</v>
      </c>
      <c r="H85" s="364">
        <v>541.84375</v>
      </c>
      <c r="I85" s="361">
        <v>3001.2047499999999</v>
      </c>
      <c r="J85" s="362">
        <v>-45.545525059044998</v>
      </c>
      <c r="K85" s="365">
        <v>0.57461314934899999</v>
      </c>
    </row>
    <row r="86" spans="1:11" ht="14.4" customHeight="1" thickBot="1" x14ac:dyDescent="0.35">
      <c r="A86" s="381" t="s">
        <v>301</v>
      </c>
      <c r="B86" s="361">
        <v>214.999993228021</v>
      </c>
      <c r="C86" s="361">
        <v>200.73656</v>
      </c>
      <c r="D86" s="362">
        <v>-14.263433228021</v>
      </c>
      <c r="E86" s="363">
        <v>0.93365844801200004</v>
      </c>
      <c r="F86" s="361">
        <v>313.00002825748101</v>
      </c>
      <c r="G86" s="362">
        <v>182.583349816864</v>
      </c>
      <c r="H86" s="364">
        <v>32.536090000000002</v>
      </c>
      <c r="I86" s="361">
        <v>179.92692</v>
      </c>
      <c r="J86" s="362">
        <v>-2.6564298168640001</v>
      </c>
      <c r="K86" s="365">
        <v>0.57484633787899997</v>
      </c>
    </row>
    <row r="87" spans="1:11" ht="14.4" customHeight="1" thickBot="1" x14ac:dyDescent="0.35">
      <c r="A87" s="382" t="s">
        <v>302</v>
      </c>
      <c r="B87" s="366">
        <v>214.999993228021</v>
      </c>
      <c r="C87" s="366">
        <v>200.73656</v>
      </c>
      <c r="D87" s="367">
        <v>-14.263433228021</v>
      </c>
      <c r="E87" s="373">
        <v>0.93365844801200004</v>
      </c>
      <c r="F87" s="366">
        <v>313.00002825748101</v>
      </c>
      <c r="G87" s="367">
        <v>182.583349816864</v>
      </c>
      <c r="H87" s="369">
        <v>32.536090000000002</v>
      </c>
      <c r="I87" s="366">
        <v>179.92692</v>
      </c>
      <c r="J87" s="367">
        <v>-2.6564298168640001</v>
      </c>
      <c r="K87" s="374">
        <v>0.57484633787899997</v>
      </c>
    </row>
    <row r="88" spans="1:11" ht="14.4" customHeight="1" thickBot="1" x14ac:dyDescent="0.35">
      <c r="A88" s="383" t="s">
        <v>303</v>
      </c>
      <c r="B88" s="361">
        <v>214.999993228021</v>
      </c>
      <c r="C88" s="361">
        <v>200.73656</v>
      </c>
      <c r="D88" s="362">
        <v>-14.263433228021</v>
      </c>
      <c r="E88" s="363">
        <v>0.93365844801200004</v>
      </c>
      <c r="F88" s="361">
        <v>313.00002825748101</v>
      </c>
      <c r="G88" s="362">
        <v>182.583349816864</v>
      </c>
      <c r="H88" s="364">
        <v>32.536090000000002</v>
      </c>
      <c r="I88" s="361">
        <v>179.92692</v>
      </c>
      <c r="J88" s="362">
        <v>-2.6564298168640001</v>
      </c>
      <c r="K88" s="365">
        <v>0.57484633787899997</v>
      </c>
    </row>
    <row r="89" spans="1:11" ht="14.4" customHeight="1" thickBot="1" x14ac:dyDescent="0.35">
      <c r="A89" s="380" t="s">
        <v>304</v>
      </c>
      <c r="B89" s="361">
        <v>0</v>
      </c>
      <c r="C89" s="361">
        <v>53.902999999999999</v>
      </c>
      <c r="D89" s="362">
        <v>53.902999999999999</v>
      </c>
      <c r="E89" s="371" t="s">
        <v>223</v>
      </c>
      <c r="F89" s="361">
        <v>0</v>
      </c>
      <c r="G89" s="362">
        <v>0</v>
      </c>
      <c r="H89" s="364">
        <v>3.6</v>
      </c>
      <c r="I89" s="361">
        <v>66.094999999999999</v>
      </c>
      <c r="J89" s="362">
        <v>66.094999999999999</v>
      </c>
      <c r="K89" s="372" t="s">
        <v>223</v>
      </c>
    </row>
    <row r="90" spans="1:11" ht="14.4" customHeight="1" thickBot="1" x14ac:dyDescent="0.35">
      <c r="A90" s="381" t="s">
        <v>305</v>
      </c>
      <c r="B90" s="361">
        <v>0</v>
      </c>
      <c r="C90" s="361">
        <v>53.902999999999999</v>
      </c>
      <c r="D90" s="362">
        <v>53.902999999999999</v>
      </c>
      <c r="E90" s="371" t="s">
        <v>223</v>
      </c>
      <c r="F90" s="361">
        <v>0</v>
      </c>
      <c r="G90" s="362">
        <v>0</v>
      </c>
      <c r="H90" s="364">
        <v>3.6</v>
      </c>
      <c r="I90" s="361">
        <v>66.094999999999999</v>
      </c>
      <c r="J90" s="362">
        <v>66.094999999999999</v>
      </c>
      <c r="K90" s="372" t="s">
        <v>223</v>
      </c>
    </row>
    <row r="91" spans="1:11" ht="14.4" customHeight="1" thickBot="1" x14ac:dyDescent="0.35">
      <c r="A91" s="382" t="s">
        <v>306</v>
      </c>
      <c r="B91" s="366">
        <v>0</v>
      </c>
      <c r="C91" s="366">
        <v>17.721</v>
      </c>
      <c r="D91" s="367">
        <v>17.721</v>
      </c>
      <c r="E91" s="368" t="s">
        <v>223</v>
      </c>
      <c r="F91" s="366">
        <v>0</v>
      </c>
      <c r="G91" s="367">
        <v>0</v>
      </c>
      <c r="H91" s="369">
        <v>3.6</v>
      </c>
      <c r="I91" s="366">
        <v>52.994999999999997</v>
      </c>
      <c r="J91" s="367">
        <v>52.994999999999997</v>
      </c>
      <c r="K91" s="370" t="s">
        <v>223</v>
      </c>
    </row>
    <row r="92" spans="1:11" ht="14.4" customHeight="1" thickBot="1" x14ac:dyDescent="0.35">
      <c r="A92" s="383" t="s">
        <v>307</v>
      </c>
      <c r="B92" s="361">
        <v>0</v>
      </c>
      <c r="C92" s="361">
        <v>1.74</v>
      </c>
      <c r="D92" s="362">
        <v>1.74</v>
      </c>
      <c r="E92" s="371" t="s">
        <v>223</v>
      </c>
      <c r="F92" s="361">
        <v>0</v>
      </c>
      <c r="G92" s="362">
        <v>0</v>
      </c>
      <c r="H92" s="364">
        <v>3.6</v>
      </c>
      <c r="I92" s="361">
        <v>4.8899999999999997</v>
      </c>
      <c r="J92" s="362">
        <v>4.8899999999999997</v>
      </c>
      <c r="K92" s="372" t="s">
        <v>223</v>
      </c>
    </row>
    <row r="93" spans="1:11" ht="14.4" customHeight="1" thickBot="1" x14ac:dyDescent="0.35">
      <c r="A93" s="383" t="s">
        <v>308</v>
      </c>
      <c r="B93" s="361">
        <v>0</v>
      </c>
      <c r="C93" s="361">
        <v>15.881</v>
      </c>
      <c r="D93" s="362">
        <v>15.881</v>
      </c>
      <c r="E93" s="371" t="s">
        <v>223</v>
      </c>
      <c r="F93" s="361">
        <v>0</v>
      </c>
      <c r="G93" s="362">
        <v>0</v>
      </c>
      <c r="H93" s="364">
        <v>0</v>
      </c>
      <c r="I93" s="361">
        <v>47.39</v>
      </c>
      <c r="J93" s="362">
        <v>47.39</v>
      </c>
      <c r="K93" s="372" t="s">
        <v>223</v>
      </c>
    </row>
    <row r="94" spans="1:11" ht="14.4" customHeight="1" thickBot="1" x14ac:dyDescent="0.35">
      <c r="A94" s="383" t="s">
        <v>309</v>
      </c>
      <c r="B94" s="361">
        <v>0</v>
      </c>
      <c r="C94" s="361">
        <v>0.1</v>
      </c>
      <c r="D94" s="362">
        <v>0.1</v>
      </c>
      <c r="E94" s="371" t="s">
        <v>223</v>
      </c>
      <c r="F94" s="361">
        <v>0</v>
      </c>
      <c r="G94" s="362">
        <v>0</v>
      </c>
      <c r="H94" s="364">
        <v>0</v>
      </c>
      <c r="I94" s="361">
        <v>0.71499999999999997</v>
      </c>
      <c r="J94" s="362">
        <v>0.71499999999999997</v>
      </c>
      <c r="K94" s="372" t="s">
        <v>223</v>
      </c>
    </row>
    <row r="95" spans="1:11" ht="14.4" customHeight="1" thickBot="1" x14ac:dyDescent="0.35">
      <c r="A95" s="385" t="s">
        <v>310</v>
      </c>
      <c r="B95" s="361">
        <v>0</v>
      </c>
      <c r="C95" s="361">
        <v>22.181999999999999</v>
      </c>
      <c r="D95" s="362">
        <v>22.181999999999999</v>
      </c>
      <c r="E95" s="371" t="s">
        <v>233</v>
      </c>
      <c r="F95" s="361">
        <v>0</v>
      </c>
      <c r="G95" s="362">
        <v>0</v>
      </c>
      <c r="H95" s="364">
        <v>0</v>
      </c>
      <c r="I95" s="361">
        <v>0</v>
      </c>
      <c r="J95" s="362">
        <v>0</v>
      </c>
      <c r="K95" s="372" t="s">
        <v>223</v>
      </c>
    </row>
    <row r="96" spans="1:11" ht="14.4" customHeight="1" thickBot="1" x14ac:dyDescent="0.35">
      <c r="A96" s="383" t="s">
        <v>311</v>
      </c>
      <c r="B96" s="361">
        <v>0</v>
      </c>
      <c r="C96" s="361">
        <v>22.181999999999999</v>
      </c>
      <c r="D96" s="362">
        <v>22.181999999999999</v>
      </c>
      <c r="E96" s="371" t="s">
        <v>233</v>
      </c>
      <c r="F96" s="361">
        <v>0</v>
      </c>
      <c r="G96" s="362">
        <v>0</v>
      </c>
      <c r="H96" s="364">
        <v>0</v>
      </c>
      <c r="I96" s="361">
        <v>0</v>
      </c>
      <c r="J96" s="362">
        <v>0</v>
      </c>
      <c r="K96" s="372" t="s">
        <v>223</v>
      </c>
    </row>
    <row r="97" spans="1:11" ht="14.4" customHeight="1" thickBot="1" x14ac:dyDescent="0.35">
      <c r="A97" s="385" t="s">
        <v>312</v>
      </c>
      <c r="B97" s="361">
        <v>0</v>
      </c>
      <c r="C97" s="361">
        <v>14</v>
      </c>
      <c r="D97" s="362">
        <v>14</v>
      </c>
      <c r="E97" s="371" t="s">
        <v>223</v>
      </c>
      <c r="F97" s="361">
        <v>0</v>
      </c>
      <c r="G97" s="362">
        <v>0</v>
      </c>
      <c r="H97" s="364">
        <v>0</v>
      </c>
      <c r="I97" s="361">
        <v>13.1</v>
      </c>
      <c r="J97" s="362">
        <v>13.1</v>
      </c>
      <c r="K97" s="372" t="s">
        <v>223</v>
      </c>
    </row>
    <row r="98" spans="1:11" ht="14.4" customHeight="1" thickBot="1" x14ac:dyDescent="0.35">
      <c r="A98" s="383" t="s">
        <v>313</v>
      </c>
      <c r="B98" s="361">
        <v>0</v>
      </c>
      <c r="C98" s="361">
        <v>14</v>
      </c>
      <c r="D98" s="362">
        <v>14</v>
      </c>
      <c r="E98" s="371" t="s">
        <v>223</v>
      </c>
      <c r="F98" s="361">
        <v>0</v>
      </c>
      <c r="G98" s="362">
        <v>0</v>
      </c>
      <c r="H98" s="364">
        <v>0</v>
      </c>
      <c r="I98" s="361">
        <v>13.1</v>
      </c>
      <c r="J98" s="362">
        <v>13.1</v>
      </c>
      <c r="K98" s="372" t="s">
        <v>223</v>
      </c>
    </row>
    <row r="99" spans="1:11" ht="14.4" customHeight="1" thickBot="1" x14ac:dyDescent="0.35">
      <c r="A99" s="380" t="s">
        <v>314</v>
      </c>
      <c r="B99" s="361">
        <v>773.34749735672801</v>
      </c>
      <c r="C99" s="361">
        <v>792.21799999999996</v>
      </c>
      <c r="D99" s="362">
        <v>18.870502643272001</v>
      </c>
      <c r="E99" s="363">
        <v>1.0244010651190001</v>
      </c>
      <c r="F99" s="361">
        <v>592.00136708171499</v>
      </c>
      <c r="G99" s="362">
        <v>345.334130797667</v>
      </c>
      <c r="H99" s="364">
        <v>49.210999999999999</v>
      </c>
      <c r="I99" s="361">
        <v>347.93099999999998</v>
      </c>
      <c r="J99" s="362">
        <v>2.5968692023319999</v>
      </c>
      <c r="K99" s="365">
        <v>0.58771992658500005</v>
      </c>
    </row>
    <row r="100" spans="1:11" ht="14.4" customHeight="1" thickBot="1" x14ac:dyDescent="0.35">
      <c r="A100" s="381" t="s">
        <v>315</v>
      </c>
      <c r="B100" s="361">
        <v>734.34749735672801</v>
      </c>
      <c r="C100" s="361">
        <v>749.79499999999996</v>
      </c>
      <c r="D100" s="362">
        <v>15.447502643271999</v>
      </c>
      <c r="E100" s="363">
        <v>1.0210356850110001</v>
      </c>
      <c r="F100" s="361">
        <v>592.00136708171499</v>
      </c>
      <c r="G100" s="362">
        <v>345.334130797667</v>
      </c>
      <c r="H100" s="364">
        <v>49.210999999999999</v>
      </c>
      <c r="I100" s="361">
        <v>344.47899999999998</v>
      </c>
      <c r="J100" s="362">
        <v>-0.85513079766699995</v>
      </c>
      <c r="K100" s="365">
        <v>0.58188885896999998</v>
      </c>
    </row>
    <row r="101" spans="1:11" ht="14.4" customHeight="1" thickBot="1" x14ac:dyDescent="0.35">
      <c r="A101" s="382" t="s">
        <v>316</v>
      </c>
      <c r="B101" s="366">
        <v>734.34749735672801</v>
      </c>
      <c r="C101" s="366">
        <v>749.79499999999996</v>
      </c>
      <c r="D101" s="367">
        <v>15.447502643271999</v>
      </c>
      <c r="E101" s="373">
        <v>1.0210356850110001</v>
      </c>
      <c r="F101" s="366">
        <v>592.00136708171499</v>
      </c>
      <c r="G101" s="367">
        <v>345.334130797667</v>
      </c>
      <c r="H101" s="369">
        <v>49.210999999999999</v>
      </c>
      <c r="I101" s="366">
        <v>344.47899999999998</v>
      </c>
      <c r="J101" s="367">
        <v>-0.85513079766699995</v>
      </c>
      <c r="K101" s="374">
        <v>0.58188885896999998</v>
      </c>
    </row>
    <row r="102" spans="1:11" ht="14.4" customHeight="1" thickBot="1" x14ac:dyDescent="0.35">
      <c r="A102" s="383" t="s">
        <v>317</v>
      </c>
      <c r="B102" s="361">
        <v>42.999998645601998</v>
      </c>
      <c r="C102" s="361">
        <v>42.9</v>
      </c>
      <c r="D102" s="362">
        <v>-9.9998645602000003E-2</v>
      </c>
      <c r="E102" s="363">
        <v>0.99767445002900002</v>
      </c>
      <c r="F102" s="361">
        <v>0</v>
      </c>
      <c r="G102" s="362">
        <v>0</v>
      </c>
      <c r="H102" s="364">
        <v>0</v>
      </c>
      <c r="I102" s="361">
        <v>0</v>
      </c>
      <c r="J102" s="362">
        <v>0</v>
      </c>
      <c r="K102" s="372" t="s">
        <v>223</v>
      </c>
    </row>
    <row r="103" spans="1:11" ht="14.4" customHeight="1" thickBot="1" x14ac:dyDescent="0.35">
      <c r="A103" s="383" t="s">
        <v>318</v>
      </c>
      <c r="B103" s="361">
        <v>2.9999999055069999</v>
      </c>
      <c r="C103" s="361">
        <v>2.6520000000000001</v>
      </c>
      <c r="D103" s="362">
        <v>-0.347999905507</v>
      </c>
      <c r="E103" s="363">
        <v>0.88400002784300002</v>
      </c>
      <c r="F103" s="361">
        <v>3.0000069277780002</v>
      </c>
      <c r="G103" s="362">
        <v>1.7500040412040001</v>
      </c>
      <c r="H103" s="364">
        <v>0.221</v>
      </c>
      <c r="I103" s="361">
        <v>1.5469999999999999</v>
      </c>
      <c r="J103" s="362">
        <v>-0.20300404120400001</v>
      </c>
      <c r="K103" s="365">
        <v>0.51566547586099998</v>
      </c>
    </row>
    <row r="104" spans="1:11" ht="14.4" customHeight="1" thickBot="1" x14ac:dyDescent="0.35">
      <c r="A104" s="383" t="s">
        <v>319</v>
      </c>
      <c r="B104" s="361">
        <v>532.99998321178202</v>
      </c>
      <c r="C104" s="361">
        <v>550.31899999999996</v>
      </c>
      <c r="D104" s="362">
        <v>17.319016788218001</v>
      </c>
      <c r="E104" s="363">
        <v>1.0324934659160001</v>
      </c>
      <c r="F104" s="361">
        <v>558.00128856688696</v>
      </c>
      <c r="G104" s="362">
        <v>325.500751664017</v>
      </c>
      <c r="H104" s="364">
        <v>46.468000000000004</v>
      </c>
      <c r="I104" s="361">
        <v>325.27800000000002</v>
      </c>
      <c r="J104" s="362">
        <v>-0.222751664017</v>
      </c>
      <c r="K104" s="365">
        <v>0.58293413772400005</v>
      </c>
    </row>
    <row r="105" spans="1:11" ht="14.4" customHeight="1" thickBot="1" x14ac:dyDescent="0.35">
      <c r="A105" s="383" t="s">
        <v>320</v>
      </c>
      <c r="B105" s="361">
        <v>9.3477911851769999</v>
      </c>
      <c r="C105" s="361">
        <v>8.7119999999999997</v>
      </c>
      <c r="D105" s="362">
        <v>-0.63579118517699995</v>
      </c>
      <c r="E105" s="363">
        <v>0.93198487508000005</v>
      </c>
      <c r="F105" s="361">
        <v>9.0000207833359998</v>
      </c>
      <c r="G105" s="362">
        <v>5.2500121236129997</v>
      </c>
      <c r="H105" s="364">
        <v>0.72599999999999998</v>
      </c>
      <c r="I105" s="361">
        <v>5.0819999999999999</v>
      </c>
      <c r="J105" s="362">
        <v>-0.168012123613</v>
      </c>
      <c r="K105" s="365">
        <v>0.56466536270699996</v>
      </c>
    </row>
    <row r="106" spans="1:11" ht="14.4" customHeight="1" thickBot="1" x14ac:dyDescent="0.35">
      <c r="A106" s="383" t="s">
        <v>321</v>
      </c>
      <c r="B106" s="361">
        <v>21.999728314363001</v>
      </c>
      <c r="C106" s="361">
        <v>21.552</v>
      </c>
      <c r="D106" s="362">
        <v>-0.44772831436299998</v>
      </c>
      <c r="E106" s="363">
        <v>0.97964846165499997</v>
      </c>
      <c r="F106" s="361">
        <v>22.000050803712</v>
      </c>
      <c r="G106" s="362">
        <v>12.833362968832001</v>
      </c>
      <c r="H106" s="364">
        <v>1.796</v>
      </c>
      <c r="I106" s="361">
        <v>12.571999999999999</v>
      </c>
      <c r="J106" s="362">
        <v>-0.261362968832</v>
      </c>
      <c r="K106" s="365">
        <v>0.57145322582000002</v>
      </c>
    </row>
    <row r="107" spans="1:11" ht="14.4" customHeight="1" thickBot="1" x14ac:dyDescent="0.35">
      <c r="A107" s="383" t="s">
        <v>322</v>
      </c>
      <c r="B107" s="361">
        <v>123.99999609429599</v>
      </c>
      <c r="C107" s="361">
        <v>123.66</v>
      </c>
      <c r="D107" s="362">
        <v>-0.339996094295</v>
      </c>
      <c r="E107" s="363">
        <v>0.99725809592699999</v>
      </c>
      <c r="F107" s="361">
        <v>0</v>
      </c>
      <c r="G107" s="362">
        <v>0</v>
      </c>
      <c r="H107" s="364">
        <v>0</v>
      </c>
      <c r="I107" s="361">
        <v>0</v>
      </c>
      <c r="J107" s="362">
        <v>0</v>
      </c>
      <c r="K107" s="372" t="s">
        <v>223</v>
      </c>
    </row>
    <row r="108" spans="1:11" ht="14.4" customHeight="1" thickBot="1" x14ac:dyDescent="0.35">
      <c r="A108" s="381" t="s">
        <v>323</v>
      </c>
      <c r="B108" s="361">
        <v>39</v>
      </c>
      <c r="C108" s="361">
        <v>42.423000000000002</v>
      </c>
      <c r="D108" s="362">
        <v>3.423</v>
      </c>
      <c r="E108" s="363">
        <v>1.0877692307689999</v>
      </c>
      <c r="F108" s="361">
        <v>0</v>
      </c>
      <c r="G108" s="362">
        <v>0</v>
      </c>
      <c r="H108" s="364">
        <v>0</v>
      </c>
      <c r="I108" s="361">
        <v>3.452</v>
      </c>
      <c r="J108" s="362">
        <v>3.452</v>
      </c>
      <c r="K108" s="372" t="s">
        <v>223</v>
      </c>
    </row>
    <row r="109" spans="1:11" ht="14.4" customHeight="1" thickBot="1" x14ac:dyDescent="0.35">
      <c r="A109" s="382" t="s">
        <v>324</v>
      </c>
      <c r="B109" s="366">
        <v>39</v>
      </c>
      <c r="C109" s="366">
        <v>39.277000000000001</v>
      </c>
      <c r="D109" s="367">
        <v>0.27700000000000002</v>
      </c>
      <c r="E109" s="373">
        <v>1.0071025641019999</v>
      </c>
      <c r="F109" s="366">
        <v>0</v>
      </c>
      <c r="G109" s="367">
        <v>0</v>
      </c>
      <c r="H109" s="369">
        <v>0</v>
      </c>
      <c r="I109" s="366">
        <v>0</v>
      </c>
      <c r="J109" s="367">
        <v>0</v>
      </c>
      <c r="K109" s="370" t="s">
        <v>223</v>
      </c>
    </row>
    <row r="110" spans="1:11" ht="14.4" customHeight="1" thickBot="1" x14ac:dyDescent="0.35">
      <c r="A110" s="383" t="s">
        <v>325</v>
      </c>
      <c r="B110" s="361">
        <v>39</v>
      </c>
      <c r="C110" s="361">
        <v>39.277000000000001</v>
      </c>
      <c r="D110" s="362">
        <v>0.27700000000000002</v>
      </c>
      <c r="E110" s="363">
        <v>1.0071025641019999</v>
      </c>
      <c r="F110" s="361">
        <v>0</v>
      </c>
      <c r="G110" s="362">
        <v>0</v>
      </c>
      <c r="H110" s="364">
        <v>0</v>
      </c>
      <c r="I110" s="361">
        <v>0</v>
      </c>
      <c r="J110" s="362">
        <v>0</v>
      </c>
      <c r="K110" s="372" t="s">
        <v>223</v>
      </c>
    </row>
    <row r="111" spans="1:11" ht="14.4" customHeight="1" thickBot="1" x14ac:dyDescent="0.35">
      <c r="A111" s="382" t="s">
        <v>326</v>
      </c>
      <c r="B111" s="366">
        <v>0</v>
      </c>
      <c r="C111" s="366">
        <v>3.1459999999999999</v>
      </c>
      <c r="D111" s="367">
        <v>3.1459999999999999</v>
      </c>
      <c r="E111" s="368" t="s">
        <v>223</v>
      </c>
      <c r="F111" s="366">
        <v>0</v>
      </c>
      <c r="G111" s="367">
        <v>0</v>
      </c>
      <c r="H111" s="369">
        <v>0</v>
      </c>
      <c r="I111" s="366">
        <v>0</v>
      </c>
      <c r="J111" s="367">
        <v>0</v>
      </c>
      <c r="K111" s="374">
        <v>0</v>
      </c>
    </row>
    <row r="112" spans="1:11" ht="14.4" customHeight="1" thickBot="1" x14ac:dyDescent="0.35">
      <c r="A112" s="383" t="s">
        <v>327</v>
      </c>
      <c r="B112" s="361">
        <v>0</v>
      </c>
      <c r="C112" s="361">
        <v>3.1459999999999999</v>
      </c>
      <c r="D112" s="362">
        <v>3.1459999999999999</v>
      </c>
      <c r="E112" s="371" t="s">
        <v>223</v>
      </c>
      <c r="F112" s="361">
        <v>0</v>
      </c>
      <c r="G112" s="362">
        <v>0</v>
      </c>
      <c r="H112" s="364">
        <v>0</v>
      </c>
      <c r="I112" s="361">
        <v>0</v>
      </c>
      <c r="J112" s="362">
        <v>0</v>
      </c>
      <c r="K112" s="365">
        <v>0</v>
      </c>
    </row>
    <row r="113" spans="1:11" ht="14.4" customHeight="1" thickBot="1" x14ac:dyDescent="0.35">
      <c r="A113" s="382" t="s">
        <v>328</v>
      </c>
      <c r="B113" s="366">
        <v>0</v>
      </c>
      <c r="C113" s="366">
        <v>0</v>
      </c>
      <c r="D113" s="367">
        <v>0</v>
      </c>
      <c r="E113" s="373">
        <v>1</v>
      </c>
      <c r="F113" s="366">
        <v>0</v>
      </c>
      <c r="G113" s="367">
        <v>0</v>
      </c>
      <c r="H113" s="369">
        <v>0</v>
      </c>
      <c r="I113" s="366">
        <v>3.452</v>
      </c>
      <c r="J113" s="367">
        <v>3.452</v>
      </c>
      <c r="K113" s="370" t="s">
        <v>233</v>
      </c>
    </row>
    <row r="114" spans="1:11" ht="14.4" customHeight="1" thickBot="1" x14ac:dyDescent="0.35">
      <c r="A114" s="383" t="s">
        <v>329</v>
      </c>
      <c r="B114" s="361">
        <v>0</v>
      </c>
      <c r="C114" s="361">
        <v>0</v>
      </c>
      <c r="D114" s="362">
        <v>0</v>
      </c>
      <c r="E114" s="363">
        <v>1</v>
      </c>
      <c r="F114" s="361">
        <v>0</v>
      </c>
      <c r="G114" s="362">
        <v>0</v>
      </c>
      <c r="H114" s="364">
        <v>0</v>
      </c>
      <c r="I114" s="361">
        <v>3.452</v>
      </c>
      <c r="J114" s="362">
        <v>3.452</v>
      </c>
      <c r="K114" s="372" t="s">
        <v>233</v>
      </c>
    </row>
    <row r="115" spans="1:11" ht="14.4" customHeight="1" thickBot="1" x14ac:dyDescent="0.35">
      <c r="A115" s="379" t="s">
        <v>330</v>
      </c>
      <c r="B115" s="361">
        <v>68783.571866138998</v>
      </c>
      <c r="C115" s="361">
        <v>76332.435679999995</v>
      </c>
      <c r="D115" s="362">
        <v>7548.8638138609804</v>
      </c>
      <c r="E115" s="363">
        <v>1.1097480635129999</v>
      </c>
      <c r="F115" s="361">
        <v>76658.757607431602</v>
      </c>
      <c r="G115" s="362">
        <v>44717.608604335102</v>
      </c>
      <c r="H115" s="364">
        <v>7166.0008500000004</v>
      </c>
      <c r="I115" s="361">
        <v>45982.705670000003</v>
      </c>
      <c r="J115" s="362">
        <v>1265.0970656649199</v>
      </c>
      <c r="K115" s="365">
        <v>0.59983630188000003</v>
      </c>
    </row>
    <row r="116" spans="1:11" ht="14.4" customHeight="1" thickBot="1" x14ac:dyDescent="0.35">
      <c r="A116" s="380" t="s">
        <v>331</v>
      </c>
      <c r="B116" s="361">
        <v>68749.571866138998</v>
      </c>
      <c r="C116" s="361">
        <v>76331.938930000004</v>
      </c>
      <c r="D116" s="362">
        <v>7582.3670638609901</v>
      </c>
      <c r="E116" s="363">
        <v>1.110289662292</v>
      </c>
      <c r="F116" s="361">
        <v>76658.358927856199</v>
      </c>
      <c r="G116" s="362">
        <v>44717.376041249401</v>
      </c>
      <c r="H116" s="364">
        <v>7166.0008500000004</v>
      </c>
      <c r="I116" s="361">
        <v>45976.34203</v>
      </c>
      <c r="J116" s="362">
        <v>1258.96598875056</v>
      </c>
      <c r="K116" s="365">
        <v>0.59975640847199996</v>
      </c>
    </row>
    <row r="117" spans="1:11" ht="14.4" customHeight="1" thickBot="1" x14ac:dyDescent="0.35">
      <c r="A117" s="381" t="s">
        <v>332</v>
      </c>
      <c r="B117" s="361">
        <v>68749.571866138998</v>
      </c>
      <c r="C117" s="361">
        <v>76331.938930000004</v>
      </c>
      <c r="D117" s="362">
        <v>7582.3670638609901</v>
      </c>
      <c r="E117" s="363">
        <v>1.110289662292</v>
      </c>
      <c r="F117" s="361">
        <v>76658.358927856199</v>
      </c>
      <c r="G117" s="362">
        <v>44717.376041249401</v>
      </c>
      <c r="H117" s="364">
        <v>7166.0008500000004</v>
      </c>
      <c r="I117" s="361">
        <v>45976.34203</v>
      </c>
      <c r="J117" s="362">
        <v>1258.96598875056</v>
      </c>
      <c r="K117" s="365">
        <v>0.59975640847199996</v>
      </c>
    </row>
    <row r="118" spans="1:11" ht="14.4" customHeight="1" thickBot="1" x14ac:dyDescent="0.35">
      <c r="A118" s="382" t="s">
        <v>333</v>
      </c>
      <c r="B118" s="366">
        <v>66.753118273507994</v>
      </c>
      <c r="C118" s="366">
        <v>151.03792000000001</v>
      </c>
      <c r="D118" s="367">
        <v>84.284801726490997</v>
      </c>
      <c r="E118" s="373">
        <v>2.2626346739510002</v>
      </c>
      <c r="F118" s="366">
        <v>127.804353982121</v>
      </c>
      <c r="G118" s="367">
        <v>74.552539822903995</v>
      </c>
      <c r="H118" s="369">
        <v>26.411300000000001</v>
      </c>
      <c r="I118" s="366">
        <v>59.916600000000003</v>
      </c>
      <c r="J118" s="367">
        <v>-14.635939822904</v>
      </c>
      <c r="K118" s="374">
        <v>0.468815013989</v>
      </c>
    </row>
    <row r="119" spans="1:11" ht="14.4" customHeight="1" thickBot="1" x14ac:dyDescent="0.35">
      <c r="A119" s="383" t="s">
        <v>334</v>
      </c>
      <c r="B119" s="361">
        <v>0</v>
      </c>
      <c r="C119" s="361">
        <v>4.6470000000000002</v>
      </c>
      <c r="D119" s="362">
        <v>4.6470000000000002</v>
      </c>
      <c r="E119" s="371" t="s">
        <v>233</v>
      </c>
      <c r="F119" s="361">
        <v>4.7717250071150001</v>
      </c>
      <c r="G119" s="362">
        <v>2.7835062541500002</v>
      </c>
      <c r="H119" s="364">
        <v>0</v>
      </c>
      <c r="I119" s="361">
        <v>0</v>
      </c>
      <c r="J119" s="362">
        <v>-2.7835062541500002</v>
      </c>
      <c r="K119" s="365">
        <v>0</v>
      </c>
    </row>
    <row r="120" spans="1:11" ht="14.4" customHeight="1" thickBot="1" x14ac:dyDescent="0.35">
      <c r="A120" s="383" t="s">
        <v>335</v>
      </c>
      <c r="B120" s="361">
        <v>30</v>
      </c>
      <c r="C120" s="361">
        <v>112.26308</v>
      </c>
      <c r="D120" s="362">
        <v>82.263080000000002</v>
      </c>
      <c r="E120" s="363">
        <v>3.7421026666660002</v>
      </c>
      <c r="F120" s="361">
        <v>90.824934914175998</v>
      </c>
      <c r="G120" s="362">
        <v>52.981212033269003</v>
      </c>
      <c r="H120" s="364">
        <v>26.411300000000001</v>
      </c>
      <c r="I120" s="361">
        <v>56.800800000000002</v>
      </c>
      <c r="J120" s="362">
        <v>3.8195879667299999</v>
      </c>
      <c r="K120" s="365">
        <v>0.62538773139399995</v>
      </c>
    </row>
    <row r="121" spans="1:11" ht="14.4" customHeight="1" thickBot="1" x14ac:dyDescent="0.35">
      <c r="A121" s="383" t="s">
        <v>336</v>
      </c>
      <c r="B121" s="361">
        <v>36.753118273508001</v>
      </c>
      <c r="C121" s="361">
        <v>34.127839999999999</v>
      </c>
      <c r="D121" s="362">
        <v>-2.625278273508</v>
      </c>
      <c r="E121" s="363">
        <v>0.92856991741499995</v>
      </c>
      <c r="F121" s="361">
        <v>32.207694060828999</v>
      </c>
      <c r="G121" s="362">
        <v>18.787821535483999</v>
      </c>
      <c r="H121" s="364">
        <v>0</v>
      </c>
      <c r="I121" s="361">
        <v>3.1158000000000001</v>
      </c>
      <c r="J121" s="362">
        <v>-15.672021535483999</v>
      </c>
      <c r="K121" s="365">
        <v>9.6740859314999997E-2</v>
      </c>
    </row>
    <row r="122" spans="1:11" ht="14.4" customHeight="1" thickBot="1" x14ac:dyDescent="0.35">
      <c r="A122" s="382" t="s">
        <v>337</v>
      </c>
      <c r="B122" s="366">
        <v>72.818747847580994</v>
      </c>
      <c r="C122" s="366">
        <v>93.088269999999994</v>
      </c>
      <c r="D122" s="367">
        <v>20.269522152417998</v>
      </c>
      <c r="E122" s="373">
        <v>1.278355818406</v>
      </c>
      <c r="F122" s="366">
        <v>87.799603945247</v>
      </c>
      <c r="G122" s="367">
        <v>51.216435634726999</v>
      </c>
      <c r="H122" s="369">
        <v>8.8275400000000008</v>
      </c>
      <c r="I122" s="366">
        <v>61.770890000000001</v>
      </c>
      <c r="J122" s="367">
        <v>10.554454365272001</v>
      </c>
      <c r="K122" s="374">
        <v>0.70354406198099995</v>
      </c>
    </row>
    <row r="123" spans="1:11" ht="14.4" customHeight="1" thickBot="1" x14ac:dyDescent="0.35">
      <c r="A123" s="383" t="s">
        <v>338</v>
      </c>
      <c r="B123" s="361">
        <v>72.000000000018005</v>
      </c>
      <c r="C123" s="361">
        <v>85.723770000000002</v>
      </c>
      <c r="D123" s="362">
        <v>13.723769999981</v>
      </c>
      <c r="E123" s="363">
        <v>1.190607916666</v>
      </c>
      <c r="F123" s="361">
        <v>77.000007720686</v>
      </c>
      <c r="G123" s="362">
        <v>44.916671170400001</v>
      </c>
      <c r="H123" s="364">
        <v>8.8275400000000008</v>
      </c>
      <c r="I123" s="361">
        <v>58.33229</v>
      </c>
      <c r="J123" s="362">
        <v>13.415618829599</v>
      </c>
      <c r="K123" s="365">
        <v>0.75756213183200005</v>
      </c>
    </row>
    <row r="124" spans="1:11" ht="14.4" customHeight="1" thickBot="1" x14ac:dyDescent="0.35">
      <c r="A124" s="383" t="s">
        <v>339</v>
      </c>
      <c r="B124" s="361">
        <v>0.81874784756300001</v>
      </c>
      <c r="C124" s="361">
        <v>7.3644999999999996</v>
      </c>
      <c r="D124" s="362">
        <v>6.5457521524360001</v>
      </c>
      <c r="E124" s="363">
        <v>8.9948328070959995</v>
      </c>
      <c r="F124" s="361">
        <v>10.799596224561</v>
      </c>
      <c r="G124" s="362">
        <v>6.2997644643269997</v>
      </c>
      <c r="H124" s="364">
        <v>0</v>
      </c>
      <c r="I124" s="361">
        <v>3.4386000000000001</v>
      </c>
      <c r="J124" s="362">
        <v>-2.861164464327</v>
      </c>
      <c r="K124" s="365">
        <v>0.31840079281599998</v>
      </c>
    </row>
    <row r="125" spans="1:11" ht="14.4" customHeight="1" thickBot="1" x14ac:dyDescent="0.35">
      <c r="A125" s="382" t="s">
        <v>340</v>
      </c>
      <c r="B125" s="366">
        <v>389.00000000010198</v>
      </c>
      <c r="C125" s="366">
        <v>258.27828</v>
      </c>
      <c r="D125" s="367">
        <v>-130.72172000010201</v>
      </c>
      <c r="E125" s="373">
        <v>0.66395444729999997</v>
      </c>
      <c r="F125" s="366">
        <v>198.74732504530499</v>
      </c>
      <c r="G125" s="367">
        <v>115.93593960976099</v>
      </c>
      <c r="H125" s="369">
        <v>9.8036499999999993</v>
      </c>
      <c r="I125" s="366">
        <v>101.06286</v>
      </c>
      <c r="J125" s="367">
        <v>-14.873079609761</v>
      </c>
      <c r="K125" s="374">
        <v>0.50849922119400004</v>
      </c>
    </row>
    <row r="126" spans="1:11" ht="14.4" customHeight="1" thickBot="1" x14ac:dyDescent="0.35">
      <c r="A126" s="383" t="s">
        <v>341</v>
      </c>
      <c r="B126" s="361">
        <v>271.000000000071</v>
      </c>
      <c r="C126" s="361">
        <v>231.87628000000001</v>
      </c>
      <c r="D126" s="362">
        <v>-39.123720000070001</v>
      </c>
      <c r="E126" s="363">
        <v>0.85563202951999995</v>
      </c>
      <c r="F126" s="361">
        <v>181.74732334073801</v>
      </c>
      <c r="G126" s="362">
        <v>106.019271948764</v>
      </c>
      <c r="H126" s="364">
        <v>7.3946500000000004</v>
      </c>
      <c r="I126" s="361">
        <v>80.70017</v>
      </c>
      <c r="J126" s="362">
        <v>-25.319101948762999</v>
      </c>
      <c r="K126" s="365">
        <v>0.444023980747</v>
      </c>
    </row>
    <row r="127" spans="1:11" ht="14.4" customHeight="1" thickBot="1" x14ac:dyDescent="0.35">
      <c r="A127" s="383" t="s">
        <v>342</v>
      </c>
      <c r="B127" s="361">
        <v>118.00000000003099</v>
      </c>
      <c r="C127" s="361">
        <v>26.402000000000001</v>
      </c>
      <c r="D127" s="362">
        <v>-91.598000000029998</v>
      </c>
      <c r="E127" s="363">
        <v>0.223745762711</v>
      </c>
      <c r="F127" s="361">
        <v>17.000001704567001</v>
      </c>
      <c r="G127" s="362">
        <v>9.9166676609969997</v>
      </c>
      <c r="H127" s="364">
        <v>2.4089999999999998</v>
      </c>
      <c r="I127" s="361">
        <v>20.362690000000001</v>
      </c>
      <c r="J127" s="362">
        <v>10.446022339002001</v>
      </c>
      <c r="K127" s="365">
        <v>1.197805174015</v>
      </c>
    </row>
    <row r="128" spans="1:11" ht="14.4" customHeight="1" thickBot="1" x14ac:dyDescent="0.35">
      <c r="A128" s="382" t="s">
        <v>343</v>
      </c>
      <c r="B128" s="366">
        <v>68221.000000017797</v>
      </c>
      <c r="C128" s="366">
        <v>72171.661999999997</v>
      </c>
      <c r="D128" s="367">
        <v>3950.6619999821701</v>
      </c>
      <c r="E128" s="373">
        <v>1.0579097638549999</v>
      </c>
      <c r="F128" s="366">
        <v>76244.007644883503</v>
      </c>
      <c r="G128" s="367">
        <v>44475.671126182002</v>
      </c>
      <c r="H128" s="369">
        <v>7120.9583599999996</v>
      </c>
      <c r="I128" s="366">
        <v>42922.11825</v>
      </c>
      <c r="J128" s="367">
        <v>-1553.5528761820301</v>
      </c>
      <c r="K128" s="374">
        <v>0.56295726806299995</v>
      </c>
    </row>
    <row r="129" spans="1:11" ht="14.4" customHeight="1" thickBot="1" x14ac:dyDescent="0.35">
      <c r="A129" s="383" t="s">
        <v>344</v>
      </c>
      <c r="B129" s="361">
        <v>30532.000000008</v>
      </c>
      <c r="C129" s="361">
        <v>30584.34246</v>
      </c>
      <c r="D129" s="362">
        <v>52.342459992020999</v>
      </c>
      <c r="E129" s="363">
        <v>1.001714347569</v>
      </c>
      <c r="F129" s="361">
        <v>35182.003527651897</v>
      </c>
      <c r="G129" s="362">
        <v>20522.835391130298</v>
      </c>
      <c r="H129" s="364">
        <v>3088.0408200000002</v>
      </c>
      <c r="I129" s="361">
        <v>17632.175319999998</v>
      </c>
      <c r="J129" s="362">
        <v>-2890.6600711302799</v>
      </c>
      <c r="K129" s="365">
        <v>0.50117030163200005</v>
      </c>
    </row>
    <row r="130" spans="1:11" ht="14.4" customHeight="1" thickBot="1" x14ac:dyDescent="0.35">
      <c r="A130" s="383" t="s">
        <v>345</v>
      </c>
      <c r="B130" s="361">
        <v>37689.000000009903</v>
      </c>
      <c r="C130" s="361">
        <v>41587.319539999997</v>
      </c>
      <c r="D130" s="362">
        <v>3898.3195399901501</v>
      </c>
      <c r="E130" s="363">
        <v>1.1034338809719999</v>
      </c>
      <c r="F130" s="361">
        <v>41062.004117231598</v>
      </c>
      <c r="G130" s="362">
        <v>23952.835735051802</v>
      </c>
      <c r="H130" s="364">
        <v>4032.9175399999999</v>
      </c>
      <c r="I130" s="361">
        <v>25289.942930000001</v>
      </c>
      <c r="J130" s="362">
        <v>1337.10719494824</v>
      </c>
      <c r="K130" s="365">
        <v>0.61589645887199995</v>
      </c>
    </row>
    <row r="131" spans="1:11" ht="14.4" customHeight="1" thickBot="1" x14ac:dyDescent="0.35">
      <c r="A131" s="382" t="s">
        <v>346</v>
      </c>
      <c r="B131" s="366">
        <v>0</v>
      </c>
      <c r="C131" s="366">
        <v>3657.87246</v>
      </c>
      <c r="D131" s="367">
        <v>3657.87246</v>
      </c>
      <c r="E131" s="368" t="s">
        <v>223</v>
      </c>
      <c r="F131" s="366">
        <v>0</v>
      </c>
      <c r="G131" s="367">
        <v>0</v>
      </c>
      <c r="H131" s="369">
        <v>0</v>
      </c>
      <c r="I131" s="366">
        <v>2831.47343</v>
      </c>
      <c r="J131" s="367">
        <v>2831.47343</v>
      </c>
      <c r="K131" s="370" t="s">
        <v>223</v>
      </c>
    </row>
    <row r="132" spans="1:11" ht="14.4" customHeight="1" thickBot="1" x14ac:dyDescent="0.35">
      <c r="A132" s="383" t="s">
        <v>347</v>
      </c>
      <c r="B132" s="361">
        <v>0</v>
      </c>
      <c r="C132" s="361">
        <v>798.45176000000004</v>
      </c>
      <c r="D132" s="362">
        <v>798.45176000000004</v>
      </c>
      <c r="E132" s="371" t="s">
        <v>223</v>
      </c>
      <c r="F132" s="361">
        <v>0</v>
      </c>
      <c r="G132" s="362">
        <v>0</v>
      </c>
      <c r="H132" s="364">
        <v>0</v>
      </c>
      <c r="I132" s="361">
        <v>579.96258999999998</v>
      </c>
      <c r="J132" s="362">
        <v>579.96258999999998</v>
      </c>
      <c r="K132" s="372" t="s">
        <v>223</v>
      </c>
    </row>
    <row r="133" spans="1:11" ht="14.4" customHeight="1" thickBot="1" x14ac:dyDescent="0.35">
      <c r="A133" s="383" t="s">
        <v>348</v>
      </c>
      <c r="B133" s="361">
        <v>0</v>
      </c>
      <c r="C133" s="361">
        <v>2859.4207000000001</v>
      </c>
      <c r="D133" s="362">
        <v>2859.4207000000001</v>
      </c>
      <c r="E133" s="371" t="s">
        <v>223</v>
      </c>
      <c r="F133" s="361">
        <v>0</v>
      </c>
      <c r="G133" s="362">
        <v>0</v>
      </c>
      <c r="H133" s="364">
        <v>0</v>
      </c>
      <c r="I133" s="361">
        <v>2251.5108399999999</v>
      </c>
      <c r="J133" s="362">
        <v>2251.5108399999999</v>
      </c>
      <c r="K133" s="372" t="s">
        <v>223</v>
      </c>
    </row>
    <row r="134" spans="1:11" ht="14.4" customHeight="1" thickBot="1" x14ac:dyDescent="0.35">
      <c r="A134" s="380" t="s">
        <v>349</v>
      </c>
      <c r="B134" s="361">
        <v>34</v>
      </c>
      <c r="C134" s="361">
        <v>0.49675000000000002</v>
      </c>
      <c r="D134" s="362">
        <v>-33.503250000000001</v>
      </c>
      <c r="E134" s="363">
        <v>1.4610294116999999E-2</v>
      </c>
      <c r="F134" s="361">
        <v>0.39867957539400001</v>
      </c>
      <c r="G134" s="362">
        <v>0.23256308564600001</v>
      </c>
      <c r="H134" s="364">
        <v>0</v>
      </c>
      <c r="I134" s="361">
        <v>6.3636400000000002</v>
      </c>
      <c r="J134" s="362">
        <v>6.1310769143529997</v>
      </c>
      <c r="K134" s="365">
        <v>0</v>
      </c>
    </row>
    <row r="135" spans="1:11" ht="14.4" customHeight="1" thickBot="1" x14ac:dyDescent="0.35">
      <c r="A135" s="386" t="s">
        <v>350</v>
      </c>
      <c r="B135" s="366">
        <v>34</v>
      </c>
      <c r="C135" s="366">
        <v>0.49675000000000002</v>
      </c>
      <c r="D135" s="367">
        <v>-33.503250000000001</v>
      </c>
      <c r="E135" s="373">
        <v>1.4610294116999999E-2</v>
      </c>
      <c r="F135" s="366">
        <v>0.39867957539400001</v>
      </c>
      <c r="G135" s="367">
        <v>0.23256308564600001</v>
      </c>
      <c r="H135" s="369">
        <v>0</v>
      </c>
      <c r="I135" s="366">
        <v>6.3636400000000002</v>
      </c>
      <c r="J135" s="367">
        <v>6.1310769143529997</v>
      </c>
      <c r="K135" s="374">
        <v>0</v>
      </c>
    </row>
    <row r="136" spans="1:11" ht="14.4" customHeight="1" thickBot="1" x14ac:dyDescent="0.35">
      <c r="A136" s="382" t="s">
        <v>351</v>
      </c>
      <c r="B136" s="366">
        <v>0</v>
      </c>
      <c r="C136" s="366">
        <v>8.8999999999999995E-4</v>
      </c>
      <c r="D136" s="367">
        <v>8.8999999999999995E-4</v>
      </c>
      <c r="E136" s="368" t="s">
        <v>223</v>
      </c>
      <c r="F136" s="366">
        <v>0</v>
      </c>
      <c r="G136" s="367">
        <v>0</v>
      </c>
      <c r="H136" s="369">
        <v>0</v>
      </c>
      <c r="I136" s="366">
        <v>1.0000000000000001E-5</v>
      </c>
      <c r="J136" s="367">
        <v>1.0000000000000001E-5</v>
      </c>
      <c r="K136" s="370" t="s">
        <v>223</v>
      </c>
    </row>
    <row r="137" spans="1:11" ht="14.4" customHeight="1" thickBot="1" x14ac:dyDescent="0.35">
      <c r="A137" s="383" t="s">
        <v>352</v>
      </c>
      <c r="B137" s="361">
        <v>0</v>
      </c>
      <c r="C137" s="361">
        <v>8.8999999999999995E-4</v>
      </c>
      <c r="D137" s="362">
        <v>8.8999999999999995E-4</v>
      </c>
      <c r="E137" s="371" t="s">
        <v>223</v>
      </c>
      <c r="F137" s="361">
        <v>0</v>
      </c>
      <c r="G137" s="362">
        <v>0</v>
      </c>
      <c r="H137" s="364">
        <v>0</v>
      </c>
      <c r="I137" s="361">
        <v>1.0000000000000001E-5</v>
      </c>
      <c r="J137" s="362">
        <v>1.0000000000000001E-5</v>
      </c>
      <c r="K137" s="372" t="s">
        <v>223</v>
      </c>
    </row>
    <row r="138" spans="1:11" ht="14.4" customHeight="1" thickBot="1" x14ac:dyDescent="0.35">
      <c r="A138" s="382" t="s">
        <v>353</v>
      </c>
      <c r="B138" s="366">
        <v>34</v>
      </c>
      <c r="C138" s="366">
        <v>0.49586000000000002</v>
      </c>
      <c r="D138" s="367">
        <v>-33.50414</v>
      </c>
      <c r="E138" s="373">
        <v>1.4584117646999999E-2</v>
      </c>
      <c r="F138" s="366">
        <v>0.39867957539400001</v>
      </c>
      <c r="G138" s="367">
        <v>0.23256308564600001</v>
      </c>
      <c r="H138" s="369">
        <v>0</v>
      </c>
      <c r="I138" s="366">
        <v>6.3636299999999997</v>
      </c>
      <c r="J138" s="367">
        <v>6.1310669143530001</v>
      </c>
      <c r="K138" s="374">
        <v>0</v>
      </c>
    </row>
    <row r="139" spans="1:11" ht="14.4" customHeight="1" thickBot="1" x14ac:dyDescent="0.35">
      <c r="A139" s="383" t="s">
        <v>354</v>
      </c>
      <c r="B139" s="361">
        <v>34</v>
      </c>
      <c r="C139" s="361">
        <v>0.49586000000000002</v>
      </c>
      <c r="D139" s="362">
        <v>-33.50414</v>
      </c>
      <c r="E139" s="363">
        <v>1.4584117646999999E-2</v>
      </c>
      <c r="F139" s="361">
        <v>0.39867957539400001</v>
      </c>
      <c r="G139" s="362">
        <v>0.23256308564600001</v>
      </c>
      <c r="H139" s="364">
        <v>0</v>
      </c>
      <c r="I139" s="361">
        <v>6.3636299999999997</v>
      </c>
      <c r="J139" s="362">
        <v>6.1310669143530001</v>
      </c>
      <c r="K139" s="365">
        <v>0</v>
      </c>
    </row>
    <row r="140" spans="1:11" ht="14.4" customHeight="1" thickBot="1" x14ac:dyDescent="0.35">
      <c r="A140" s="379" t="s">
        <v>355</v>
      </c>
      <c r="B140" s="361">
        <v>3914.7920582157099</v>
      </c>
      <c r="C140" s="361">
        <v>3735.3312299999998</v>
      </c>
      <c r="D140" s="362">
        <v>-179.460828215709</v>
      </c>
      <c r="E140" s="363">
        <v>0.95415827314699997</v>
      </c>
      <c r="F140" s="361">
        <v>4041.08817957664</v>
      </c>
      <c r="G140" s="362">
        <v>2357.3014380863701</v>
      </c>
      <c r="H140" s="364">
        <v>327.35660999999999</v>
      </c>
      <c r="I140" s="361">
        <v>2237.37345</v>
      </c>
      <c r="J140" s="362">
        <v>-119.927988086374</v>
      </c>
      <c r="K140" s="365">
        <v>0.55365618134899997</v>
      </c>
    </row>
    <row r="141" spans="1:11" ht="14.4" customHeight="1" thickBot="1" x14ac:dyDescent="0.35">
      <c r="A141" s="384" t="s">
        <v>356</v>
      </c>
      <c r="B141" s="366">
        <v>3914.7920582157099</v>
      </c>
      <c r="C141" s="366">
        <v>3735.3312299999998</v>
      </c>
      <c r="D141" s="367">
        <v>-179.460828215709</v>
      </c>
      <c r="E141" s="373">
        <v>0.95415827314699997</v>
      </c>
      <c r="F141" s="366">
        <v>4041.08817957664</v>
      </c>
      <c r="G141" s="367">
        <v>2357.3014380863701</v>
      </c>
      <c r="H141" s="369">
        <v>327.35660999999999</v>
      </c>
      <c r="I141" s="366">
        <v>2237.37345</v>
      </c>
      <c r="J141" s="367">
        <v>-119.927988086374</v>
      </c>
      <c r="K141" s="374">
        <v>0.55365618134899997</v>
      </c>
    </row>
    <row r="142" spans="1:11" ht="14.4" customHeight="1" thickBot="1" x14ac:dyDescent="0.35">
      <c r="A142" s="386" t="s">
        <v>40</v>
      </c>
      <c r="B142" s="366">
        <v>3914.7920582157099</v>
      </c>
      <c r="C142" s="366">
        <v>3735.3312299999998</v>
      </c>
      <c r="D142" s="367">
        <v>-179.460828215709</v>
      </c>
      <c r="E142" s="373">
        <v>0.95415827314699997</v>
      </c>
      <c r="F142" s="366">
        <v>4041.08817957664</v>
      </c>
      <c r="G142" s="367">
        <v>2357.3014380863701</v>
      </c>
      <c r="H142" s="369">
        <v>327.35660999999999</v>
      </c>
      <c r="I142" s="366">
        <v>2237.37345</v>
      </c>
      <c r="J142" s="367">
        <v>-119.927988086374</v>
      </c>
      <c r="K142" s="374">
        <v>0.55365618134899997</v>
      </c>
    </row>
    <row r="143" spans="1:11" ht="14.4" customHeight="1" thickBot="1" x14ac:dyDescent="0.35">
      <c r="A143" s="382" t="s">
        <v>357</v>
      </c>
      <c r="B143" s="366">
        <v>10.392985252593</v>
      </c>
      <c r="C143" s="366">
        <v>6.3631200000000003</v>
      </c>
      <c r="D143" s="367">
        <v>-4.0298652525929999</v>
      </c>
      <c r="E143" s="373">
        <v>0.61225142202600003</v>
      </c>
      <c r="F143" s="366">
        <v>5.426328931604</v>
      </c>
      <c r="G143" s="367">
        <v>3.165358543435</v>
      </c>
      <c r="H143" s="369">
        <v>0.14699999999999999</v>
      </c>
      <c r="I143" s="366">
        <v>2.7482000000000002</v>
      </c>
      <c r="J143" s="367">
        <v>-0.41715854343499997</v>
      </c>
      <c r="K143" s="374">
        <v>0.50645658135299998</v>
      </c>
    </row>
    <row r="144" spans="1:11" ht="14.4" customHeight="1" thickBot="1" x14ac:dyDescent="0.35">
      <c r="A144" s="383" t="s">
        <v>358</v>
      </c>
      <c r="B144" s="361">
        <v>0</v>
      </c>
      <c r="C144" s="361">
        <v>1.1100000000000001</v>
      </c>
      <c r="D144" s="362">
        <v>1.1100000000000001</v>
      </c>
      <c r="E144" s="371" t="s">
        <v>233</v>
      </c>
      <c r="F144" s="361">
        <v>0</v>
      </c>
      <c r="G144" s="362">
        <v>0</v>
      </c>
      <c r="H144" s="364">
        <v>0</v>
      </c>
      <c r="I144" s="361">
        <v>0</v>
      </c>
      <c r="J144" s="362">
        <v>0</v>
      </c>
      <c r="K144" s="365">
        <v>7</v>
      </c>
    </row>
    <row r="145" spans="1:11" ht="14.4" customHeight="1" thickBot="1" x14ac:dyDescent="0.35">
      <c r="A145" s="383" t="s">
        <v>359</v>
      </c>
      <c r="B145" s="361">
        <v>2.4363767074039999</v>
      </c>
      <c r="C145" s="361">
        <v>0.96660000000000001</v>
      </c>
      <c r="D145" s="362">
        <v>-1.469776707404</v>
      </c>
      <c r="E145" s="363">
        <v>0.39673667748500002</v>
      </c>
      <c r="F145" s="361">
        <v>1.003213109881</v>
      </c>
      <c r="G145" s="362">
        <v>0.58520764742999998</v>
      </c>
      <c r="H145" s="364">
        <v>0</v>
      </c>
      <c r="I145" s="361">
        <v>0.32269999999999999</v>
      </c>
      <c r="J145" s="362">
        <v>-0.26250764742999999</v>
      </c>
      <c r="K145" s="365">
        <v>0.32166645034899999</v>
      </c>
    </row>
    <row r="146" spans="1:11" ht="14.4" customHeight="1" thickBot="1" x14ac:dyDescent="0.35">
      <c r="A146" s="383" t="s">
        <v>360</v>
      </c>
      <c r="B146" s="361">
        <v>7.9566085451879998</v>
      </c>
      <c r="C146" s="361">
        <v>4.2865200000000003</v>
      </c>
      <c r="D146" s="362">
        <v>-3.6700885451879999</v>
      </c>
      <c r="E146" s="363">
        <v>0.53873707316999997</v>
      </c>
      <c r="F146" s="361">
        <v>4.4231158217219999</v>
      </c>
      <c r="G146" s="362">
        <v>2.580150896004</v>
      </c>
      <c r="H146" s="364">
        <v>0.14699999999999999</v>
      </c>
      <c r="I146" s="361">
        <v>2.4255</v>
      </c>
      <c r="J146" s="362">
        <v>-0.154650896004</v>
      </c>
      <c r="K146" s="365">
        <v>0.54836909042399995</v>
      </c>
    </row>
    <row r="147" spans="1:11" ht="14.4" customHeight="1" thickBot="1" x14ac:dyDescent="0.35">
      <c r="A147" s="382" t="s">
        <v>361</v>
      </c>
      <c r="B147" s="366">
        <v>43.661223157933001</v>
      </c>
      <c r="C147" s="366">
        <v>36.098370000000003</v>
      </c>
      <c r="D147" s="367">
        <v>-7.5628531579329996</v>
      </c>
      <c r="E147" s="373">
        <v>0.826783296231</v>
      </c>
      <c r="F147" s="366">
        <v>38.268329360591999</v>
      </c>
      <c r="G147" s="367">
        <v>22.323192127012</v>
      </c>
      <c r="H147" s="369">
        <v>2.3374999999999999</v>
      </c>
      <c r="I147" s="366">
        <v>22.240549999999999</v>
      </c>
      <c r="J147" s="367">
        <v>-8.2642127011999994E-2</v>
      </c>
      <c r="K147" s="374">
        <v>0.5811737897</v>
      </c>
    </row>
    <row r="148" spans="1:11" ht="14.4" customHeight="1" thickBot="1" x14ac:dyDescent="0.35">
      <c r="A148" s="383" t="s">
        <v>362</v>
      </c>
      <c r="B148" s="361">
        <v>43.661223157933001</v>
      </c>
      <c r="C148" s="361">
        <v>36.098370000000003</v>
      </c>
      <c r="D148" s="362">
        <v>-7.5628531579329996</v>
      </c>
      <c r="E148" s="363">
        <v>0.826783296231</v>
      </c>
      <c r="F148" s="361">
        <v>38.268329360591999</v>
      </c>
      <c r="G148" s="362">
        <v>22.323192127012</v>
      </c>
      <c r="H148" s="364">
        <v>2.3374999999999999</v>
      </c>
      <c r="I148" s="361">
        <v>22.240549999999999</v>
      </c>
      <c r="J148" s="362">
        <v>-8.2642127011999994E-2</v>
      </c>
      <c r="K148" s="365">
        <v>0.5811737897</v>
      </c>
    </row>
    <row r="149" spans="1:11" ht="14.4" customHeight="1" thickBot="1" x14ac:dyDescent="0.35">
      <c r="A149" s="382" t="s">
        <v>363</v>
      </c>
      <c r="B149" s="366">
        <v>938</v>
      </c>
      <c r="C149" s="366">
        <v>857.23447000000101</v>
      </c>
      <c r="D149" s="367">
        <v>-80.765529999999004</v>
      </c>
      <c r="E149" s="373">
        <v>0.91389602345400001</v>
      </c>
      <c r="F149" s="366">
        <v>1059.1884240224599</v>
      </c>
      <c r="G149" s="367">
        <v>617.859914013104</v>
      </c>
      <c r="H149" s="369">
        <v>64.108059999999995</v>
      </c>
      <c r="I149" s="366">
        <v>551.00035000000003</v>
      </c>
      <c r="J149" s="367">
        <v>-66.859564013102997</v>
      </c>
      <c r="K149" s="374">
        <v>0.52020994329500003</v>
      </c>
    </row>
    <row r="150" spans="1:11" ht="14.4" customHeight="1" thickBot="1" x14ac:dyDescent="0.35">
      <c r="A150" s="383" t="s">
        <v>364</v>
      </c>
      <c r="B150" s="361">
        <v>938</v>
      </c>
      <c r="C150" s="361">
        <v>857.23447000000101</v>
      </c>
      <c r="D150" s="362">
        <v>-80.765529999999004</v>
      </c>
      <c r="E150" s="363">
        <v>0.91389602345400001</v>
      </c>
      <c r="F150" s="361">
        <v>1059.1884240224599</v>
      </c>
      <c r="G150" s="362">
        <v>617.859914013104</v>
      </c>
      <c r="H150" s="364">
        <v>64.108059999999995</v>
      </c>
      <c r="I150" s="361">
        <v>551.00035000000003</v>
      </c>
      <c r="J150" s="362">
        <v>-66.859564013102997</v>
      </c>
      <c r="K150" s="365">
        <v>0.52020994329500003</v>
      </c>
    </row>
    <row r="151" spans="1:11" ht="14.4" customHeight="1" thickBot="1" x14ac:dyDescent="0.35">
      <c r="A151" s="382" t="s">
        <v>365</v>
      </c>
      <c r="B151" s="366">
        <v>2922.7378498051899</v>
      </c>
      <c r="C151" s="366">
        <v>2835.6352700000002</v>
      </c>
      <c r="D151" s="367">
        <v>-87.102579805182998</v>
      </c>
      <c r="E151" s="373">
        <v>0.97019829205300001</v>
      </c>
      <c r="F151" s="366">
        <v>2938.20509726198</v>
      </c>
      <c r="G151" s="367">
        <v>1713.9529734028199</v>
      </c>
      <c r="H151" s="369">
        <v>260.76405</v>
      </c>
      <c r="I151" s="366">
        <v>1661.38435</v>
      </c>
      <c r="J151" s="367">
        <v>-52.568623402821999</v>
      </c>
      <c r="K151" s="374">
        <v>0.56544192627900003</v>
      </c>
    </row>
    <row r="152" spans="1:11" ht="14.4" customHeight="1" thickBot="1" x14ac:dyDescent="0.35">
      <c r="A152" s="383" t="s">
        <v>366</v>
      </c>
      <c r="B152" s="361">
        <v>2922.7378498051899</v>
      </c>
      <c r="C152" s="361">
        <v>2835.6352700000002</v>
      </c>
      <c r="D152" s="362">
        <v>-87.102579805182998</v>
      </c>
      <c r="E152" s="363">
        <v>0.97019829205300001</v>
      </c>
      <c r="F152" s="361">
        <v>2938.20509726198</v>
      </c>
      <c r="G152" s="362">
        <v>1713.9529734028199</v>
      </c>
      <c r="H152" s="364">
        <v>260.76405</v>
      </c>
      <c r="I152" s="361">
        <v>1661.38435</v>
      </c>
      <c r="J152" s="362">
        <v>-52.568623402821999</v>
      </c>
      <c r="K152" s="365">
        <v>0.56544192627900003</v>
      </c>
    </row>
    <row r="153" spans="1:11" ht="14.4" customHeight="1" thickBot="1" x14ac:dyDescent="0.35">
      <c r="A153" s="387" t="s">
        <v>367</v>
      </c>
      <c r="B153" s="366">
        <v>0</v>
      </c>
      <c r="C153" s="366">
        <v>30.812200000000001</v>
      </c>
      <c r="D153" s="367">
        <v>30.812200000000001</v>
      </c>
      <c r="E153" s="368" t="s">
        <v>223</v>
      </c>
      <c r="F153" s="366">
        <v>0</v>
      </c>
      <c r="G153" s="367">
        <v>0</v>
      </c>
      <c r="H153" s="369">
        <v>0</v>
      </c>
      <c r="I153" s="366">
        <v>5.9029999999999996</v>
      </c>
      <c r="J153" s="367">
        <v>5.9029999999999996</v>
      </c>
      <c r="K153" s="370" t="s">
        <v>233</v>
      </c>
    </row>
    <row r="154" spans="1:11" ht="14.4" customHeight="1" thickBot="1" x14ac:dyDescent="0.35">
      <c r="A154" s="384" t="s">
        <v>368</v>
      </c>
      <c r="B154" s="366">
        <v>0</v>
      </c>
      <c r="C154" s="366">
        <v>30.812200000000001</v>
      </c>
      <c r="D154" s="367">
        <v>30.812200000000001</v>
      </c>
      <c r="E154" s="368" t="s">
        <v>223</v>
      </c>
      <c r="F154" s="366">
        <v>0</v>
      </c>
      <c r="G154" s="367">
        <v>0</v>
      </c>
      <c r="H154" s="369">
        <v>0</v>
      </c>
      <c r="I154" s="366">
        <v>5.9029999999999996</v>
      </c>
      <c r="J154" s="367">
        <v>5.9029999999999996</v>
      </c>
      <c r="K154" s="370" t="s">
        <v>233</v>
      </c>
    </row>
    <row r="155" spans="1:11" ht="14.4" customHeight="1" thickBot="1" x14ac:dyDescent="0.35">
      <c r="A155" s="386" t="s">
        <v>369</v>
      </c>
      <c r="B155" s="366">
        <v>0</v>
      </c>
      <c r="C155" s="366">
        <v>30.812200000000001</v>
      </c>
      <c r="D155" s="367">
        <v>30.812200000000001</v>
      </c>
      <c r="E155" s="368" t="s">
        <v>223</v>
      </c>
      <c r="F155" s="366">
        <v>0</v>
      </c>
      <c r="G155" s="367">
        <v>0</v>
      </c>
      <c r="H155" s="369">
        <v>0</v>
      </c>
      <c r="I155" s="366">
        <v>5.9029999999999996</v>
      </c>
      <c r="J155" s="367">
        <v>5.9029999999999996</v>
      </c>
      <c r="K155" s="370" t="s">
        <v>233</v>
      </c>
    </row>
    <row r="156" spans="1:11" ht="14.4" customHeight="1" thickBot="1" x14ac:dyDescent="0.35">
      <c r="A156" s="382" t="s">
        <v>370</v>
      </c>
      <c r="B156" s="366">
        <v>0</v>
      </c>
      <c r="C156" s="366">
        <v>30.812200000000001</v>
      </c>
      <c r="D156" s="367">
        <v>30.812200000000001</v>
      </c>
      <c r="E156" s="368" t="s">
        <v>223</v>
      </c>
      <c r="F156" s="366">
        <v>0</v>
      </c>
      <c r="G156" s="367">
        <v>0</v>
      </c>
      <c r="H156" s="369">
        <v>0</v>
      </c>
      <c r="I156" s="366">
        <v>5.9029999999999996</v>
      </c>
      <c r="J156" s="367">
        <v>5.9029999999999996</v>
      </c>
      <c r="K156" s="370" t="s">
        <v>233</v>
      </c>
    </row>
    <row r="157" spans="1:11" ht="14.4" customHeight="1" thickBot="1" x14ac:dyDescent="0.35">
      <c r="A157" s="383" t="s">
        <v>371</v>
      </c>
      <c r="B157" s="361">
        <v>0</v>
      </c>
      <c r="C157" s="361">
        <v>30.812200000000001</v>
      </c>
      <c r="D157" s="362">
        <v>30.812200000000001</v>
      </c>
      <c r="E157" s="371" t="s">
        <v>223</v>
      </c>
      <c r="F157" s="361">
        <v>0</v>
      </c>
      <c r="G157" s="362">
        <v>0</v>
      </c>
      <c r="H157" s="364">
        <v>0</v>
      </c>
      <c r="I157" s="361">
        <v>5.9029999999999996</v>
      </c>
      <c r="J157" s="362">
        <v>5.9029999999999996</v>
      </c>
      <c r="K157" s="372" t="s">
        <v>233</v>
      </c>
    </row>
    <row r="158" spans="1:11" ht="14.4" customHeight="1" thickBot="1" x14ac:dyDescent="0.35">
      <c r="A158" s="388"/>
      <c r="B158" s="361">
        <v>29927.618491053501</v>
      </c>
      <c r="C158" s="361">
        <v>39024.59777</v>
      </c>
      <c r="D158" s="362">
        <v>9096.97927894651</v>
      </c>
      <c r="E158" s="363">
        <v>1.3039660266199999</v>
      </c>
      <c r="F158" s="361">
        <v>37356.930564969298</v>
      </c>
      <c r="G158" s="362">
        <v>21791.542829565398</v>
      </c>
      <c r="H158" s="364">
        <v>3517.2365199999999</v>
      </c>
      <c r="I158" s="361">
        <v>23862.69875</v>
      </c>
      <c r="J158" s="362">
        <v>2071.1559204345599</v>
      </c>
      <c r="K158" s="365">
        <v>0.63877568068599999</v>
      </c>
    </row>
    <row r="159" spans="1:11" ht="14.4" customHeight="1" thickBot="1" x14ac:dyDescent="0.35">
      <c r="A159" s="389" t="s">
        <v>52</v>
      </c>
      <c r="B159" s="375">
        <v>29927.618491053501</v>
      </c>
      <c r="C159" s="375">
        <v>39024.59777</v>
      </c>
      <c r="D159" s="376">
        <v>9096.9792789465191</v>
      </c>
      <c r="E159" s="377" t="s">
        <v>223</v>
      </c>
      <c r="F159" s="375">
        <v>37356.930564969298</v>
      </c>
      <c r="G159" s="376">
        <v>21791.542829565398</v>
      </c>
      <c r="H159" s="375">
        <v>3517.2365199999999</v>
      </c>
      <c r="I159" s="375">
        <v>23862.69875</v>
      </c>
      <c r="J159" s="376">
        <v>2071.1559204345499</v>
      </c>
      <c r="K159" s="378">
        <v>0.63877568068599999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222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178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372</v>
      </c>
      <c r="B5" s="391" t="s">
        <v>373</v>
      </c>
      <c r="C5" s="392" t="s">
        <v>374</v>
      </c>
      <c r="D5" s="392" t="s">
        <v>374</v>
      </c>
      <c r="E5" s="392"/>
      <c r="F5" s="392" t="s">
        <v>374</v>
      </c>
      <c r="G5" s="392" t="s">
        <v>374</v>
      </c>
      <c r="H5" s="392" t="s">
        <v>374</v>
      </c>
      <c r="I5" s="393" t="s">
        <v>374</v>
      </c>
      <c r="J5" s="394" t="s">
        <v>55</v>
      </c>
    </row>
    <row r="6" spans="1:10" ht="14.4" customHeight="1" x14ac:dyDescent="0.3">
      <c r="A6" s="390" t="s">
        <v>372</v>
      </c>
      <c r="B6" s="391" t="s">
        <v>231</v>
      </c>
      <c r="C6" s="392">
        <v>92.793930000000003</v>
      </c>
      <c r="D6" s="392">
        <v>76.027590000000004</v>
      </c>
      <c r="E6" s="392"/>
      <c r="F6" s="392">
        <v>43.884499999999996</v>
      </c>
      <c r="G6" s="392">
        <v>113.75001026929107</v>
      </c>
      <c r="H6" s="392">
        <v>-69.865510269291065</v>
      </c>
      <c r="I6" s="393">
        <v>0.38579776736817961</v>
      </c>
      <c r="J6" s="394" t="s">
        <v>1</v>
      </c>
    </row>
    <row r="7" spans="1:10" ht="14.4" customHeight="1" x14ac:dyDescent="0.3">
      <c r="A7" s="390" t="s">
        <v>372</v>
      </c>
      <c r="B7" s="391" t="s">
        <v>375</v>
      </c>
      <c r="C7" s="392">
        <v>0</v>
      </c>
      <c r="D7" s="392" t="s">
        <v>374</v>
      </c>
      <c r="E7" s="392"/>
      <c r="F7" s="392" t="s">
        <v>374</v>
      </c>
      <c r="G7" s="392" t="s">
        <v>374</v>
      </c>
      <c r="H7" s="392" t="s">
        <v>374</v>
      </c>
      <c r="I7" s="393" t="s">
        <v>374</v>
      </c>
      <c r="J7" s="394" t="s">
        <v>1</v>
      </c>
    </row>
    <row r="8" spans="1:10" ht="14.4" customHeight="1" x14ac:dyDescent="0.3">
      <c r="A8" s="390" t="s">
        <v>372</v>
      </c>
      <c r="B8" s="391" t="s">
        <v>232</v>
      </c>
      <c r="C8" s="392">
        <v>0</v>
      </c>
      <c r="D8" s="392" t="s">
        <v>374</v>
      </c>
      <c r="E8" s="392"/>
      <c r="F8" s="392">
        <v>0.29550999999999999</v>
      </c>
      <c r="G8" s="392">
        <v>0</v>
      </c>
      <c r="H8" s="392">
        <v>0.29550999999999999</v>
      </c>
      <c r="I8" s="393" t="s">
        <v>374</v>
      </c>
      <c r="J8" s="394" t="s">
        <v>1</v>
      </c>
    </row>
    <row r="9" spans="1:10" ht="14.4" customHeight="1" x14ac:dyDescent="0.3">
      <c r="A9" s="390" t="s">
        <v>372</v>
      </c>
      <c r="B9" s="391" t="s">
        <v>376</v>
      </c>
      <c r="C9" s="392">
        <v>-1.7181999999999999</v>
      </c>
      <c r="D9" s="392" t="s">
        <v>374</v>
      </c>
      <c r="E9" s="392"/>
      <c r="F9" s="392" t="s">
        <v>374</v>
      </c>
      <c r="G9" s="392" t="s">
        <v>374</v>
      </c>
      <c r="H9" s="392" t="s">
        <v>374</v>
      </c>
      <c r="I9" s="393" t="s">
        <v>374</v>
      </c>
      <c r="J9" s="394" t="s">
        <v>1</v>
      </c>
    </row>
    <row r="10" spans="1:10" ht="14.4" customHeight="1" x14ac:dyDescent="0.3">
      <c r="A10" s="390" t="s">
        <v>372</v>
      </c>
      <c r="B10" s="391" t="s">
        <v>377</v>
      </c>
      <c r="C10" s="392">
        <v>91.075730000000007</v>
      </c>
      <c r="D10" s="392">
        <v>76.027590000000004</v>
      </c>
      <c r="E10" s="392"/>
      <c r="F10" s="392">
        <v>44.180009999999996</v>
      </c>
      <c r="G10" s="392">
        <v>113.75001026929107</v>
      </c>
      <c r="H10" s="392">
        <v>-69.570000269291072</v>
      </c>
      <c r="I10" s="393">
        <v>0.38839565724353353</v>
      </c>
      <c r="J10" s="394" t="s">
        <v>378</v>
      </c>
    </row>
    <row r="12" spans="1:10" ht="14.4" customHeight="1" x14ac:dyDescent="0.3">
      <c r="A12" s="390" t="s">
        <v>372</v>
      </c>
      <c r="B12" s="391" t="s">
        <v>373</v>
      </c>
      <c r="C12" s="392" t="s">
        <v>374</v>
      </c>
      <c r="D12" s="392" t="s">
        <v>374</v>
      </c>
      <c r="E12" s="392"/>
      <c r="F12" s="392" t="s">
        <v>374</v>
      </c>
      <c r="G12" s="392" t="s">
        <v>374</v>
      </c>
      <c r="H12" s="392" t="s">
        <v>374</v>
      </c>
      <c r="I12" s="393" t="s">
        <v>374</v>
      </c>
      <c r="J12" s="394" t="s">
        <v>55</v>
      </c>
    </row>
    <row r="13" spans="1:10" ht="14.4" customHeight="1" x14ac:dyDescent="0.3">
      <c r="A13" s="390" t="s">
        <v>379</v>
      </c>
      <c r="B13" s="391" t="s">
        <v>380</v>
      </c>
      <c r="C13" s="392" t="s">
        <v>374</v>
      </c>
      <c r="D13" s="392" t="s">
        <v>374</v>
      </c>
      <c r="E13" s="392"/>
      <c r="F13" s="392" t="s">
        <v>374</v>
      </c>
      <c r="G13" s="392" t="s">
        <v>374</v>
      </c>
      <c r="H13" s="392" t="s">
        <v>374</v>
      </c>
      <c r="I13" s="393" t="s">
        <v>374</v>
      </c>
      <c r="J13" s="394" t="s">
        <v>0</v>
      </c>
    </row>
    <row r="14" spans="1:10" ht="14.4" customHeight="1" x14ac:dyDescent="0.3">
      <c r="A14" s="390" t="s">
        <v>379</v>
      </c>
      <c r="B14" s="391" t="s">
        <v>231</v>
      </c>
      <c r="C14" s="392">
        <v>92.793930000000003</v>
      </c>
      <c r="D14" s="392">
        <v>76.027590000000004</v>
      </c>
      <c r="E14" s="392"/>
      <c r="F14" s="392">
        <v>43.884499999999996</v>
      </c>
      <c r="G14" s="392">
        <v>113.75001026929107</v>
      </c>
      <c r="H14" s="392">
        <v>-69.865510269291065</v>
      </c>
      <c r="I14" s="393">
        <v>0.38579776736817961</v>
      </c>
      <c r="J14" s="394" t="s">
        <v>1</v>
      </c>
    </row>
    <row r="15" spans="1:10" ht="14.4" customHeight="1" x14ac:dyDescent="0.3">
      <c r="A15" s="390" t="s">
        <v>379</v>
      </c>
      <c r="B15" s="391" t="s">
        <v>232</v>
      </c>
      <c r="C15" s="392">
        <v>0</v>
      </c>
      <c r="D15" s="392" t="s">
        <v>374</v>
      </c>
      <c r="E15" s="392"/>
      <c r="F15" s="392">
        <v>0.29550999999999999</v>
      </c>
      <c r="G15" s="392">
        <v>0</v>
      </c>
      <c r="H15" s="392">
        <v>0.29550999999999999</v>
      </c>
      <c r="I15" s="393" t="s">
        <v>374</v>
      </c>
      <c r="J15" s="394" t="s">
        <v>1</v>
      </c>
    </row>
    <row r="16" spans="1:10" ht="14.4" customHeight="1" x14ac:dyDescent="0.3">
      <c r="A16" s="390" t="s">
        <v>379</v>
      </c>
      <c r="B16" s="391" t="s">
        <v>381</v>
      </c>
      <c r="C16" s="392">
        <v>92.793930000000003</v>
      </c>
      <c r="D16" s="392">
        <v>76.027590000000004</v>
      </c>
      <c r="E16" s="392"/>
      <c r="F16" s="392">
        <v>44.180009999999996</v>
      </c>
      <c r="G16" s="392">
        <v>113.75001026929107</v>
      </c>
      <c r="H16" s="392">
        <v>-69.570000269291072</v>
      </c>
      <c r="I16" s="393">
        <v>0.38839565724353353</v>
      </c>
      <c r="J16" s="394" t="s">
        <v>382</v>
      </c>
    </row>
    <row r="17" spans="1:10" ht="14.4" customHeight="1" x14ac:dyDescent="0.3">
      <c r="A17" s="390" t="s">
        <v>374</v>
      </c>
      <c r="B17" s="391" t="s">
        <v>374</v>
      </c>
      <c r="C17" s="392" t="s">
        <v>374</v>
      </c>
      <c r="D17" s="392" t="s">
        <v>374</v>
      </c>
      <c r="E17" s="392"/>
      <c r="F17" s="392" t="s">
        <v>374</v>
      </c>
      <c r="G17" s="392" t="s">
        <v>374</v>
      </c>
      <c r="H17" s="392" t="s">
        <v>374</v>
      </c>
      <c r="I17" s="393" t="s">
        <v>374</v>
      </c>
      <c r="J17" s="394" t="s">
        <v>383</v>
      </c>
    </row>
    <row r="18" spans="1:10" ht="14.4" customHeight="1" x14ac:dyDescent="0.3">
      <c r="A18" s="390" t="s">
        <v>384</v>
      </c>
      <c r="B18" s="391" t="s">
        <v>385</v>
      </c>
      <c r="C18" s="392" t="s">
        <v>374</v>
      </c>
      <c r="D18" s="392" t="s">
        <v>374</v>
      </c>
      <c r="E18" s="392"/>
      <c r="F18" s="392" t="s">
        <v>374</v>
      </c>
      <c r="G18" s="392" t="s">
        <v>374</v>
      </c>
      <c r="H18" s="392" t="s">
        <v>374</v>
      </c>
      <c r="I18" s="393" t="s">
        <v>374</v>
      </c>
      <c r="J18" s="394" t="s">
        <v>0</v>
      </c>
    </row>
    <row r="19" spans="1:10" ht="14.4" customHeight="1" x14ac:dyDescent="0.3">
      <c r="A19" s="390" t="s">
        <v>384</v>
      </c>
      <c r="B19" s="391" t="s">
        <v>375</v>
      </c>
      <c r="C19" s="392">
        <v>0</v>
      </c>
      <c r="D19" s="392" t="s">
        <v>374</v>
      </c>
      <c r="E19" s="392"/>
      <c r="F19" s="392" t="s">
        <v>374</v>
      </c>
      <c r="G19" s="392" t="s">
        <v>374</v>
      </c>
      <c r="H19" s="392" t="s">
        <v>374</v>
      </c>
      <c r="I19" s="393" t="s">
        <v>374</v>
      </c>
      <c r="J19" s="394" t="s">
        <v>1</v>
      </c>
    </row>
    <row r="20" spans="1:10" ht="14.4" customHeight="1" x14ac:dyDescent="0.3">
      <c r="A20" s="390" t="s">
        <v>384</v>
      </c>
      <c r="B20" s="391" t="s">
        <v>386</v>
      </c>
      <c r="C20" s="392">
        <v>0</v>
      </c>
      <c r="D20" s="392" t="s">
        <v>374</v>
      </c>
      <c r="E20" s="392"/>
      <c r="F20" s="392" t="s">
        <v>374</v>
      </c>
      <c r="G20" s="392" t="s">
        <v>374</v>
      </c>
      <c r="H20" s="392" t="s">
        <v>374</v>
      </c>
      <c r="I20" s="393" t="s">
        <v>374</v>
      </c>
      <c r="J20" s="394" t="s">
        <v>382</v>
      </c>
    </row>
    <row r="21" spans="1:10" ht="14.4" customHeight="1" x14ac:dyDescent="0.3">
      <c r="A21" s="390" t="s">
        <v>374</v>
      </c>
      <c r="B21" s="391" t="s">
        <v>374</v>
      </c>
      <c r="C21" s="392" t="s">
        <v>374</v>
      </c>
      <c r="D21" s="392" t="s">
        <v>374</v>
      </c>
      <c r="E21" s="392"/>
      <c r="F21" s="392" t="s">
        <v>374</v>
      </c>
      <c r="G21" s="392" t="s">
        <v>374</v>
      </c>
      <c r="H21" s="392" t="s">
        <v>374</v>
      </c>
      <c r="I21" s="393" t="s">
        <v>374</v>
      </c>
      <c r="J21" s="394" t="s">
        <v>383</v>
      </c>
    </row>
    <row r="22" spans="1:10" ht="14.4" customHeight="1" x14ac:dyDescent="0.3">
      <c r="A22" s="390" t="s">
        <v>387</v>
      </c>
      <c r="B22" s="391" t="s">
        <v>388</v>
      </c>
      <c r="C22" s="392" t="s">
        <v>374</v>
      </c>
      <c r="D22" s="392" t="s">
        <v>374</v>
      </c>
      <c r="E22" s="392"/>
      <c r="F22" s="392" t="s">
        <v>374</v>
      </c>
      <c r="G22" s="392" t="s">
        <v>374</v>
      </c>
      <c r="H22" s="392" t="s">
        <v>374</v>
      </c>
      <c r="I22" s="393" t="s">
        <v>374</v>
      </c>
      <c r="J22" s="394" t="s">
        <v>0</v>
      </c>
    </row>
    <row r="23" spans="1:10" ht="14.4" customHeight="1" x14ac:dyDescent="0.3">
      <c r="A23" s="390" t="s">
        <v>387</v>
      </c>
      <c r="B23" s="391" t="s">
        <v>231</v>
      </c>
      <c r="C23" s="392">
        <v>0</v>
      </c>
      <c r="D23" s="392" t="s">
        <v>374</v>
      </c>
      <c r="E23" s="392"/>
      <c r="F23" s="392" t="s">
        <v>374</v>
      </c>
      <c r="G23" s="392" t="s">
        <v>374</v>
      </c>
      <c r="H23" s="392" t="s">
        <v>374</v>
      </c>
      <c r="I23" s="393" t="s">
        <v>374</v>
      </c>
      <c r="J23" s="394" t="s">
        <v>1</v>
      </c>
    </row>
    <row r="24" spans="1:10" ht="14.4" customHeight="1" x14ac:dyDescent="0.3">
      <c r="A24" s="390" t="s">
        <v>387</v>
      </c>
      <c r="B24" s="391" t="s">
        <v>376</v>
      </c>
      <c r="C24" s="392">
        <v>-1.7181999999999999</v>
      </c>
      <c r="D24" s="392" t="s">
        <v>374</v>
      </c>
      <c r="E24" s="392"/>
      <c r="F24" s="392" t="s">
        <v>374</v>
      </c>
      <c r="G24" s="392" t="s">
        <v>374</v>
      </c>
      <c r="H24" s="392" t="s">
        <v>374</v>
      </c>
      <c r="I24" s="393" t="s">
        <v>374</v>
      </c>
      <c r="J24" s="394" t="s">
        <v>1</v>
      </c>
    </row>
    <row r="25" spans="1:10" ht="14.4" customHeight="1" x14ac:dyDescent="0.3">
      <c r="A25" s="390" t="s">
        <v>387</v>
      </c>
      <c r="B25" s="391" t="s">
        <v>389</v>
      </c>
      <c r="C25" s="392">
        <v>-1.7181999999999999</v>
      </c>
      <c r="D25" s="392" t="s">
        <v>374</v>
      </c>
      <c r="E25" s="392"/>
      <c r="F25" s="392" t="s">
        <v>374</v>
      </c>
      <c r="G25" s="392" t="s">
        <v>374</v>
      </c>
      <c r="H25" s="392" t="s">
        <v>374</v>
      </c>
      <c r="I25" s="393" t="s">
        <v>374</v>
      </c>
      <c r="J25" s="394" t="s">
        <v>382</v>
      </c>
    </row>
    <row r="26" spans="1:10" ht="14.4" customHeight="1" x14ac:dyDescent="0.3">
      <c r="A26" s="390" t="s">
        <v>374</v>
      </c>
      <c r="B26" s="391" t="s">
        <v>374</v>
      </c>
      <c r="C26" s="392" t="s">
        <v>374</v>
      </c>
      <c r="D26" s="392" t="s">
        <v>374</v>
      </c>
      <c r="E26" s="392"/>
      <c r="F26" s="392" t="s">
        <v>374</v>
      </c>
      <c r="G26" s="392" t="s">
        <v>374</v>
      </c>
      <c r="H26" s="392" t="s">
        <v>374</v>
      </c>
      <c r="I26" s="393" t="s">
        <v>374</v>
      </c>
      <c r="J26" s="394" t="s">
        <v>383</v>
      </c>
    </row>
    <row r="27" spans="1:10" ht="14.4" customHeight="1" x14ac:dyDescent="0.3">
      <c r="A27" s="390" t="s">
        <v>372</v>
      </c>
      <c r="B27" s="391" t="s">
        <v>377</v>
      </c>
      <c r="C27" s="392">
        <v>91.075730000000007</v>
      </c>
      <c r="D27" s="392">
        <v>76.027590000000004</v>
      </c>
      <c r="E27" s="392"/>
      <c r="F27" s="392">
        <v>44.180009999999996</v>
      </c>
      <c r="G27" s="392">
        <v>113.75001026929107</v>
      </c>
      <c r="H27" s="392">
        <v>-69.570000269291072</v>
      </c>
      <c r="I27" s="393">
        <v>0.38839565724353353</v>
      </c>
      <c r="J27" s="394" t="s">
        <v>378</v>
      </c>
    </row>
  </sheetData>
  <mergeCells count="3">
    <mergeCell ref="F3:I3"/>
    <mergeCell ref="C4:D4"/>
    <mergeCell ref="A1:I1"/>
  </mergeCells>
  <conditionalFormatting sqref="F11 F28:F65537">
    <cfRule type="cellIs" dxfId="41" priority="18" stopIfTrue="1" operator="greaterThan">
      <formula>1</formula>
    </cfRule>
  </conditionalFormatting>
  <conditionalFormatting sqref="H5:H10">
    <cfRule type="expression" dxfId="40" priority="14">
      <formula>$H5&gt;0</formula>
    </cfRule>
  </conditionalFormatting>
  <conditionalFormatting sqref="I5:I10">
    <cfRule type="expression" dxfId="39" priority="15">
      <formula>$I5&gt;1</formula>
    </cfRule>
  </conditionalFormatting>
  <conditionalFormatting sqref="B5:B10">
    <cfRule type="expression" dxfId="38" priority="11">
      <formula>OR($J5="NS",$J5="SumaNS",$J5="Účet")</formula>
    </cfRule>
  </conditionalFormatting>
  <conditionalFormatting sqref="B5:D10 F5:I10">
    <cfRule type="expression" dxfId="37" priority="17">
      <formula>AND($J5&lt;&gt;"",$J5&lt;&gt;"mezeraKL")</formula>
    </cfRule>
  </conditionalFormatting>
  <conditionalFormatting sqref="B5:D10 F5:I10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5" priority="13">
      <formula>OR($J5="SumaNS",$J5="NS")</formula>
    </cfRule>
  </conditionalFormatting>
  <conditionalFormatting sqref="A5:A10">
    <cfRule type="expression" dxfId="34" priority="9">
      <formula>AND($J5&lt;&gt;"mezeraKL",$J5&lt;&gt;"")</formula>
    </cfRule>
  </conditionalFormatting>
  <conditionalFormatting sqref="A5:A10">
    <cfRule type="expression" dxfId="33" priority="10">
      <formula>AND($J5&lt;&gt;"",$J5&lt;&gt;"mezeraKL")</formula>
    </cfRule>
  </conditionalFormatting>
  <conditionalFormatting sqref="H12:H27">
    <cfRule type="expression" dxfId="32" priority="5">
      <formula>$H12&gt;0</formula>
    </cfRule>
  </conditionalFormatting>
  <conditionalFormatting sqref="A12:A27">
    <cfRule type="expression" dxfId="31" priority="2">
      <formula>AND($J12&lt;&gt;"mezeraKL",$J12&lt;&gt;"")</formula>
    </cfRule>
  </conditionalFormatting>
  <conditionalFormatting sqref="I12:I27">
    <cfRule type="expression" dxfId="30" priority="6">
      <formula>$I12&gt;1</formula>
    </cfRule>
  </conditionalFormatting>
  <conditionalFormatting sqref="B12:B27">
    <cfRule type="expression" dxfId="29" priority="1">
      <formula>OR($J12="NS",$J12="SumaNS",$J12="Účet")</formula>
    </cfRule>
  </conditionalFormatting>
  <conditionalFormatting sqref="A12:D27 F12:I27">
    <cfRule type="expression" dxfId="28" priority="8">
      <formula>AND($J12&lt;&gt;"",$J12&lt;&gt;"mezeraKL")</formula>
    </cfRule>
  </conditionalFormatting>
  <conditionalFormatting sqref="B12:D27 F12:I27">
    <cfRule type="expression" dxfId="27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7 F12:I27">
    <cfRule type="expression" dxfId="26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1.109375" style="180" customWidth="1"/>
    <col min="15" max="16384" width="8.88671875" style="105"/>
  </cols>
  <sheetData>
    <row r="1" spans="1:14" ht="18.600000000000001" customHeight="1" thickBot="1" x14ac:dyDescent="0.4">
      <c r="A1" s="329" t="s">
        <v>131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2" t="s">
        <v>222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378.09986118234184</v>
      </c>
      <c r="M3" s="74">
        <f>SUBTOTAL(9,M5:M1048576)</f>
        <v>115</v>
      </c>
      <c r="N3" s="75">
        <f>SUBTOTAL(9,N5:N1048576)</f>
        <v>43481.484035969312</v>
      </c>
    </row>
    <row r="4" spans="1:14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8</v>
      </c>
      <c r="H4" s="396" t="s">
        <v>9</v>
      </c>
      <c r="I4" s="396" t="s">
        <v>10</v>
      </c>
      <c r="J4" s="397" t="s">
        <v>11</v>
      </c>
      <c r="K4" s="397" t="s">
        <v>12</v>
      </c>
      <c r="L4" s="398" t="s">
        <v>119</v>
      </c>
      <c r="M4" s="398" t="s">
        <v>13</v>
      </c>
      <c r="N4" s="399" t="s">
        <v>127</v>
      </c>
    </row>
    <row r="5" spans="1:14" ht="14.4" customHeight="1" x14ac:dyDescent="0.3">
      <c r="A5" s="400" t="s">
        <v>372</v>
      </c>
      <c r="B5" s="401" t="s">
        <v>373</v>
      </c>
      <c r="C5" s="402" t="s">
        <v>379</v>
      </c>
      <c r="D5" s="403" t="s">
        <v>465</v>
      </c>
      <c r="E5" s="402" t="s">
        <v>390</v>
      </c>
      <c r="F5" s="403" t="s">
        <v>466</v>
      </c>
      <c r="G5" s="402" t="s">
        <v>391</v>
      </c>
      <c r="H5" s="402" t="s">
        <v>392</v>
      </c>
      <c r="I5" s="402" t="s">
        <v>393</v>
      </c>
      <c r="J5" s="402" t="s">
        <v>394</v>
      </c>
      <c r="K5" s="402" t="s">
        <v>395</v>
      </c>
      <c r="L5" s="404">
        <v>75.973155250247117</v>
      </c>
      <c r="M5" s="404">
        <v>5</v>
      </c>
      <c r="N5" s="405">
        <v>379.86577625123556</v>
      </c>
    </row>
    <row r="6" spans="1:14" ht="14.4" customHeight="1" x14ac:dyDescent="0.3">
      <c r="A6" s="406" t="s">
        <v>372</v>
      </c>
      <c r="B6" s="407" t="s">
        <v>373</v>
      </c>
      <c r="C6" s="408" t="s">
        <v>379</v>
      </c>
      <c r="D6" s="409" t="s">
        <v>465</v>
      </c>
      <c r="E6" s="408" t="s">
        <v>390</v>
      </c>
      <c r="F6" s="409" t="s">
        <v>466</v>
      </c>
      <c r="G6" s="408" t="s">
        <v>391</v>
      </c>
      <c r="H6" s="408" t="s">
        <v>396</v>
      </c>
      <c r="I6" s="408" t="s">
        <v>397</v>
      </c>
      <c r="J6" s="408" t="s">
        <v>398</v>
      </c>
      <c r="K6" s="408" t="s">
        <v>399</v>
      </c>
      <c r="L6" s="410">
        <v>63.950000000000045</v>
      </c>
      <c r="M6" s="410">
        <v>2</v>
      </c>
      <c r="N6" s="411">
        <v>127.90000000000009</v>
      </c>
    </row>
    <row r="7" spans="1:14" ht="14.4" customHeight="1" x14ac:dyDescent="0.3">
      <c r="A7" s="406" t="s">
        <v>372</v>
      </c>
      <c r="B7" s="407" t="s">
        <v>373</v>
      </c>
      <c r="C7" s="408" t="s">
        <v>379</v>
      </c>
      <c r="D7" s="409" t="s">
        <v>465</v>
      </c>
      <c r="E7" s="408" t="s">
        <v>390</v>
      </c>
      <c r="F7" s="409" t="s">
        <v>466</v>
      </c>
      <c r="G7" s="408" t="s">
        <v>391</v>
      </c>
      <c r="H7" s="408" t="s">
        <v>400</v>
      </c>
      <c r="I7" s="408" t="s">
        <v>401</v>
      </c>
      <c r="J7" s="408" t="s">
        <v>402</v>
      </c>
      <c r="K7" s="408" t="s">
        <v>403</v>
      </c>
      <c r="L7" s="410">
        <v>101.00005137465691</v>
      </c>
      <c r="M7" s="410">
        <v>3</v>
      </c>
      <c r="N7" s="411">
        <v>303.00015412397073</v>
      </c>
    </row>
    <row r="8" spans="1:14" ht="14.4" customHeight="1" x14ac:dyDescent="0.3">
      <c r="A8" s="406" t="s">
        <v>372</v>
      </c>
      <c r="B8" s="407" t="s">
        <v>373</v>
      </c>
      <c r="C8" s="408" t="s">
        <v>379</v>
      </c>
      <c r="D8" s="409" t="s">
        <v>465</v>
      </c>
      <c r="E8" s="408" t="s">
        <v>390</v>
      </c>
      <c r="F8" s="409" t="s">
        <v>466</v>
      </c>
      <c r="G8" s="408" t="s">
        <v>391</v>
      </c>
      <c r="H8" s="408" t="s">
        <v>404</v>
      </c>
      <c r="I8" s="408" t="s">
        <v>405</v>
      </c>
      <c r="J8" s="408" t="s">
        <v>406</v>
      </c>
      <c r="K8" s="408" t="s">
        <v>407</v>
      </c>
      <c r="L8" s="410">
        <v>37.400000000000013</v>
      </c>
      <c r="M8" s="410">
        <v>2</v>
      </c>
      <c r="N8" s="411">
        <v>74.800000000000026</v>
      </c>
    </row>
    <row r="9" spans="1:14" ht="14.4" customHeight="1" x14ac:dyDescent="0.3">
      <c r="A9" s="406" t="s">
        <v>372</v>
      </c>
      <c r="B9" s="407" t="s">
        <v>373</v>
      </c>
      <c r="C9" s="408" t="s">
        <v>379</v>
      </c>
      <c r="D9" s="409" t="s">
        <v>465</v>
      </c>
      <c r="E9" s="408" t="s">
        <v>390</v>
      </c>
      <c r="F9" s="409" t="s">
        <v>466</v>
      </c>
      <c r="G9" s="408" t="s">
        <v>391</v>
      </c>
      <c r="H9" s="408" t="s">
        <v>408</v>
      </c>
      <c r="I9" s="408" t="s">
        <v>409</v>
      </c>
      <c r="J9" s="408" t="s">
        <v>410</v>
      </c>
      <c r="K9" s="408" t="s">
        <v>411</v>
      </c>
      <c r="L9" s="410">
        <v>27.669999999999995</v>
      </c>
      <c r="M9" s="410">
        <v>2</v>
      </c>
      <c r="N9" s="411">
        <v>55.339999999999989</v>
      </c>
    </row>
    <row r="10" spans="1:14" ht="14.4" customHeight="1" x14ac:dyDescent="0.3">
      <c r="A10" s="406" t="s">
        <v>372</v>
      </c>
      <c r="B10" s="407" t="s">
        <v>373</v>
      </c>
      <c r="C10" s="408" t="s">
        <v>379</v>
      </c>
      <c r="D10" s="409" t="s">
        <v>465</v>
      </c>
      <c r="E10" s="408" t="s">
        <v>390</v>
      </c>
      <c r="F10" s="409" t="s">
        <v>466</v>
      </c>
      <c r="G10" s="408" t="s">
        <v>391</v>
      </c>
      <c r="H10" s="408" t="s">
        <v>412</v>
      </c>
      <c r="I10" s="408" t="s">
        <v>413</v>
      </c>
      <c r="J10" s="408" t="s">
        <v>414</v>
      </c>
      <c r="K10" s="408"/>
      <c r="L10" s="410">
        <v>48.63</v>
      </c>
      <c r="M10" s="410">
        <v>2</v>
      </c>
      <c r="N10" s="411">
        <v>97.26</v>
      </c>
    </row>
    <row r="11" spans="1:14" ht="14.4" customHeight="1" x14ac:dyDescent="0.3">
      <c r="A11" s="406" t="s">
        <v>372</v>
      </c>
      <c r="B11" s="407" t="s">
        <v>373</v>
      </c>
      <c r="C11" s="408" t="s">
        <v>379</v>
      </c>
      <c r="D11" s="409" t="s">
        <v>465</v>
      </c>
      <c r="E11" s="408" t="s">
        <v>390</v>
      </c>
      <c r="F11" s="409" t="s">
        <v>466</v>
      </c>
      <c r="G11" s="408" t="s">
        <v>391</v>
      </c>
      <c r="H11" s="408" t="s">
        <v>415</v>
      </c>
      <c r="I11" s="408" t="s">
        <v>416</v>
      </c>
      <c r="J11" s="408" t="s">
        <v>417</v>
      </c>
      <c r="K11" s="408" t="s">
        <v>418</v>
      </c>
      <c r="L11" s="410">
        <v>62.439465470452774</v>
      </c>
      <c r="M11" s="410">
        <v>4</v>
      </c>
      <c r="N11" s="411">
        <v>249.7578618818111</v>
      </c>
    </row>
    <row r="12" spans="1:14" ht="14.4" customHeight="1" x14ac:dyDescent="0.3">
      <c r="A12" s="406" t="s">
        <v>372</v>
      </c>
      <c r="B12" s="407" t="s">
        <v>373</v>
      </c>
      <c r="C12" s="408" t="s">
        <v>379</v>
      </c>
      <c r="D12" s="409" t="s">
        <v>465</v>
      </c>
      <c r="E12" s="408" t="s">
        <v>390</v>
      </c>
      <c r="F12" s="409" t="s">
        <v>466</v>
      </c>
      <c r="G12" s="408" t="s">
        <v>391</v>
      </c>
      <c r="H12" s="408" t="s">
        <v>419</v>
      </c>
      <c r="I12" s="408" t="s">
        <v>420</v>
      </c>
      <c r="J12" s="408" t="s">
        <v>421</v>
      </c>
      <c r="K12" s="408" t="s">
        <v>422</v>
      </c>
      <c r="L12" s="410">
        <v>78.081819691841218</v>
      </c>
      <c r="M12" s="410">
        <v>7</v>
      </c>
      <c r="N12" s="411">
        <v>546.5727378428885</v>
      </c>
    </row>
    <row r="13" spans="1:14" ht="14.4" customHeight="1" x14ac:dyDescent="0.3">
      <c r="A13" s="406" t="s">
        <v>372</v>
      </c>
      <c r="B13" s="407" t="s">
        <v>373</v>
      </c>
      <c r="C13" s="408" t="s">
        <v>379</v>
      </c>
      <c r="D13" s="409" t="s">
        <v>465</v>
      </c>
      <c r="E13" s="408" t="s">
        <v>390</v>
      </c>
      <c r="F13" s="409" t="s">
        <v>466</v>
      </c>
      <c r="G13" s="408" t="s">
        <v>391</v>
      </c>
      <c r="H13" s="408" t="s">
        <v>423</v>
      </c>
      <c r="I13" s="408" t="s">
        <v>424</v>
      </c>
      <c r="J13" s="408" t="s">
        <v>425</v>
      </c>
      <c r="K13" s="408" t="s">
        <v>426</v>
      </c>
      <c r="L13" s="410">
        <v>63.507765775108865</v>
      </c>
      <c r="M13" s="410">
        <v>9</v>
      </c>
      <c r="N13" s="411">
        <v>571.56989197597977</v>
      </c>
    </row>
    <row r="14" spans="1:14" ht="14.4" customHeight="1" x14ac:dyDescent="0.3">
      <c r="A14" s="406" t="s">
        <v>372</v>
      </c>
      <c r="B14" s="407" t="s">
        <v>373</v>
      </c>
      <c r="C14" s="408" t="s">
        <v>379</v>
      </c>
      <c r="D14" s="409" t="s">
        <v>465</v>
      </c>
      <c r="E14" s="408" t="s">
        <v>390</v>
      </c>
      <c r="F14" s="409" t="s">
        <v>466</v>
      </c>
      <c r="G14" s="408" t="s">
        <v>391</v>
      </c>
      <c r="H14" s="408" t="s">
        <v>427</v>
      </c>
      <c r="I14" s="408" t="s">
        <v>428</v>
      </c>
      <c r="J14" s="408" t="s">
        <v>429</v>
      </c>
      <c r="K14" s="408" t="s">
        <v>430</v>
      </c>
      <c r="L14" s="410">
        <v>46.950000000000024</v>
      </c>
      <c r="M14" s="410">
        <v>1</v>
      </c>
      <c r="N14" s="411">
        <v>46.950000000000024</v>
      </c>
    </row>
    <row r="15" spans="1:14" ht="14.4" customHeight="1" x14ac:dyDescent="0.3">
      <c r="A15" s="406" t="s">
        <v>372</v>
      </c>
      <c r="B15" s="407" t="s">
        <v>373</v>
      </c>
      <c r="C15" s="408" t="s">
        <v>379</v>
      </c>
      <c r="D15" s="409" t="s">
        <v>465</v>
      </c>
      <c r="E15" s="408" t="s">
        <v>390</v>
      </c>
      <c r="F15" s="409" t="s">
        <v>466</v>
      </c>
      <c r="G15" s="408" t="s">
        <v>391</v>
      </c>
      <c r="H15" s="408" t="s">
        <v>431</v>
      </c>
      <c r="I15" s="408" t="s">
        <v>431</v>
      </c>
      <c r="J15" s="408" t="s">
        <v>432</v>
      </c>
      <c r="K15" s="408" t="s">
        <v>433</v>
      </c>
      <c r="L15" s="410">
        <v>48.430000000000021</v>
      </c>
      <c r="M15" s="410">
        <v>2</v>
      </c>
      <c r="N15" s="411">
        <v>96.860000000000042</v>
      </c>
    </row>
    <row r="16" spans="1:14" ht="14.4" customHeight="1" x14ac:dyDescent="0.3">
      <c r="A16" s="406" t="s">
        <v>372</v>
      </c>
      <c r="B16" s="407" t="s">
        <v>373</v>
      </c>
      <c r="C16" s="408" t="s">
        <v>379</v>
      </c>
      <c r="D16" s="409" t="s">
        <v>465</v>
      </c>
      <c r="E16" s="408" t="s">
        <v>390</v>
      </c>
      <c r="F16" s="409" t="s">
        <v>466</v>
      </c>
      <c r="G16" s="408" t="s">
        <v>391</v>
      </c>
      <c r="H16" s="408" t="s">
        <v>434</v>
      </c>
      <c r="I16" s="408" t="s">
        <v>413</v>
      </c>
      <c r="J16" s="408" t="s">
        <v>435</v>
      </c>
      <c r="K16" s="408"/>
      <c r="L16" s="410">
        <v>1107.2776828834355</v>
      </c>
      <c r="M16" s="410">
        <v>-3</v>
      </c>
      <c r="N16" s="411">
        <v>-3321.8330486503069</v>
      </c>
    </row>
    <row r="17" spans="1:14" ht="14.4" customHeight="1" x14ac:dyDescent="0.3">
      <c r="A17" s="406" t="s">
        <v>372</v>
      </c>
      <c r="B17" s="407" t="s">
        <v>373</v>
      </c>
      <c r="C17" s="408" t="s">
        <v>379</v>
      </c>
      <c r="D17" s="409" t="s">
        <v>465</v>
      </c>
      <c r="E17" s="408" t="s">
        <v>390</v>
      </c>
      <c r="F17" s="409" t="s">
        <v>466</v>
      </c>
      <c r="G17" s="408" t="s">
        <v>391</v>
      </c>
      <c r="H17" s="408" t="s">
        <v>436</v>
      </c>
      <c r="I17" s="408" t="s">
        <v>413</v>
      </c>
      <c r="J17" s="408" t="s">
        <v>437</v>
      </c>
      <c r="K17" s="408" t="s">
        <v>438</v>
      </c>
      <c r="L17" s="410">
        <v>8131.2</v>
      </c>
      <c r="M17" s="410">
        <v>5</v>
      </c>
      <c r="N17" s="411">
        <v>40656</v>
      </c>
    </row>
    <row r="18" spans="1:14" ht="14.4" customHeight="1" x14ac:dyDescent="0.3">
      <c r="A18" s="406" t="s">
        <v>372</v>
      </c>
      <c r="B18" s="407" t="s">
        <v>373</v>
      </c>
      <c r="C18" s="408" t="s">
        <v>379</v>
      </c>
      <c r="D18" s="409" t="s">
        <v>465</v>
      </c>
      <c r="E18" s="408" t="s">
        <v>390</v>
      </c>
      <c r="F18" s="409" t="s">
        <v>466</v>
      </c>
      <c r="G18" s="408" t="s">
        <v>391</v>
      </c>
      <c r="H18" s="408" t="s">
        <v>439</v>
      </c>
      <c r="I18" s="408" t="s">
        <v>439</v>
      </c>
      <c r="J18" s="408" t="s">
        <v>440</v>
      </c>
      <c r="K18" s="408" t="s">
        <v>441</v>
      </c>
      <c r="L18" s="410">
        <v>111.72</v>
      </c>
      <c r="M18" s="410">
        <v>2</v>
      </c>
      <c r="N18" s="411">
        <v>223.44</v>
      </c>
    </row>
    <row r="19" spans="1:14" ht="14.4" customHeight="1" x14ac:dyDescent="0.3">
      <c r="A19" s="406" t="s">
        <v>372</v>
      </c>
      <c r="B19" s="407" t="s">
        <v>373</v>
      </c>
      <c r="C19" s="408" t="s">
        <v>379</v>
      </c>
      <c r="D19" s="409" t="s">
        <v>465</v>
      </c>
      <c r="E19" s="408" t="s">
        <v>390</v>
      </c>
      <c r="F19" s="409" t="s">
        <v>466</v>
      </c>
      <c r="G19" s="408" t="s">
        <v>391</v>
      </c>
      <c r="H19" s="408" t="s">
        <v>442</v>
      </c>
      <c r="I19" s="408" t="s">
        <v>442</v>
      </c>
      <c r="J19" s="408" t="s">
        <v>443</v>
      </c>
      <c r="K19" s="408" t="s">
        <v>444</v>
      </c>
      <c r="L19" s="410">
        <v>56.639999999999979</v>
      </c>
      <c r="M19" s="410">
        <v>1</v>
      </c>
      <c r="N19" s="411">
        <v>56.639999999999979</v>
      </c>
    </row>
    <row r="20" spans="1:14" ht="14.4" customHeight="1" x14ac:dyDescent="0.3">
      <c r="A20" s="406" t="s">
        <v>372</v>
      </c>
      <c r="B20" s="407" t="s">
        <v>373</v>
      </c>
      <c r="C20" s="408" t="s">
        <v>379</v>
      </c>
      <c r="D20" s="409" t="s">
        <v>465</v>
      </c>
      <c r="E20" s="408" t="s">
        <v>390</v>
      </c>
      <c r="F20" s="409" t="s">
        <v>466</v>
      </c>
      <c r="G20" s="408" t="s">
        <v>391</v>
      </c>
      <c r="H20" s="408" t="s">
        <v>445</v>
      </c>
      <c r="I20" s="408" t="s">
        <v>413</v>
      </c>
      <c r="J20" s="408" t="s">
        <v>446</v>
      </c>
      <c r="K20" s="408"/>
      <c r="L20" s="410">
        <v>45.830012939916209</v>
      </c>
      <c r="M20" s="410">
        <v>15</v>
      </c>
      <c r="N20" s="411">
        <v>687.45019409874317</v>
      </c>
    </row>
    <row r="21" spans="1:14" ht="14.4" customHeight="1" x14ac:dyDescent="0.3">
      <c r="A21" s="406" t="s">
        <v>372</v>
      </c>
      <c r="B21" s="407" t="s">
        <v>373</v>
      </c>
      <c r="C21" s="408" t="s">
        <v>379</v>
      </c>
      <c r="D21" s="409" t="s">
        <v>465</v>
      </c>
      <c r="E21" s="408" t="s">
        <v>390</v>
      </c>
      <c r="F21" s="409" t="s">
        <v>466</v>
      </c>
      <c r="G21" s="408" t="s">
        <v>391</v>
      </c>
      <c r="H21" s="408" t="s">
        <v>447</v>
      </c>
      <c r="I21" s="408" t="s">
        <v>413</v>
      </c>
      <c r="J21" s="408" t="s">
        <v>448</v>
      </c>
      <c r="K21" s="408"/>
      <c r="L21" s="410">
        <v>45.83</v>
      </c>
      <c r="M21" s="410">
        <v>15</v>
      </c>
      <c r="N21" s="411">
        <v>687.44999999999993</v>
      </c>
    </row>
    <row r="22" spans="1:14" ht="14.4" customHeight="1" x14ac:dyDescent="0.3">
      <c r="A22" s="406" t="s">
        <v>372</v>
      </c>
      <c r="B22" s="407" t="s">
        <v>373</v>
      </c>
      <c r="C22" s="408" t="s">
        <v>379</v>
      </c>
      <c r="D22" s="409" t="s">
        <v>465</v>
      </c>
      <c r="E22" s="408" t="s">
        <v>390</v>
      </c>
      <c r="F22" s="409" t="s">
        <v>466</v>
      </c>
      <c r="G22" s="408" t="s">
        <v>391</v>
      </c>
      <c r="H22" s="408" t="s">
        <v>449</v>
      </c>
      <c r="I22" s="408" t="s">
        <v>413</v>
      </c>
      <c r="J22" s="408" t="s">
        <v>450</v>
      </c>
      <c r="K22" s="408"/>
      <c r="L22" s="410">
        <v>45.83</v>
      </c>
      <c r="M22" s="410">
        <v>15</v>
      </c>
      <c r="N22" s="411">
        <v>687.44999999999993</v>
      </c>
    </row>
    <row r="23" spans="1:14" ht="14.4" customHeight="1" x14ac:dyDescent="0.3">
      <c r="A23" s="406" t="s">
        <v>372</v>
      </c>
      <c r="B23" s="407" t="s">
        <v>373</v>
      </c>
      <c r="C23" s="408" t="s">
        <v>379</v>
      </c>
      <c r="D23" s="409" t="s">
        <v>465</v>
      </c>
      <c r="E23" s="408" t="s">
        <v>390</v>
      </c>
      <c r="F23" s="409" t="s">
        <v>466</v>
      </c>
      <c r="G23" s="408" t="s">
        <v>391</v>
      </c>
      <c r="H23" s="408" t="s">
        <v>451</v>
      </c>
      <c r="I23" s="408" t="s">
        <v>413</v>
      </c>
      <c r="J23" s="408" t="s">
        <v>452</v>
      </c>
      <c r="K23" s="408"/>
      <c r="L23" s="410">
        <v>45.830033557636689</v>
      </c>
      <c r="M23" s="410">
        <v>20</v>
      </c>
      <c r="N23" s="411">
        <v>916.60067115273375</v>
      </c>
    </row>
    <row r="24" spans="1:14" ht="14.4" customHeight="1" x14ac:dyDescent="0.3">
      <c r="A24" s="406" t="s">
        <v>372</v>
      </c>
      <c r="B24" s="407" t="s">
        <v>373</v>
      </c>
      <c r="C24" s="408" t="s">
        <v>379</v>
      </c>
      <c r="D24" s="409" t="s">
        <v>465</v>
      </c>
      <c r="E24" s="408" t="s">
        <v>390</v>
      </c>
      <c r="F24" s="409" t="s">
        <v>466</v>
      </c>
      <c r="G24" s="408" t="s">
        <v>391</v>
      </c>
      <c r="H24" s="408" t="s">
        <v>453</v>
      </c>
      <c r="I24" s="408" t="s">
        <v>453</v>
      </c>
      <c r="J24" s="408" t="s">
        <v>454</v>
      </c>
      <c r="K24" s="408" t="s">
        <v>455</v>
      </c>
      <c r="L24" s="410">
        <v>42.9</v>
      </c>
      <c r="M24" s="410">
        <v>1</v>
      </c>
      <c r="N24" s="411">
        <v>42.9</v>
      </c>
    </row>
    <row r="25" spans="1:14" ht="14.4" customHeight="1" x14ac:dyDescent="0.3">
      <c r="A25" s="406" t="s">
        <v>372</v>
      </c>
      <c r="B25" s="407" t="s">
        <v>373</v>
      </c>
      <c r="C25" s="408" t="s">
        <v>379</v>
      </c>
      <c r="D25" s="409" t="s">
        <v>465</v>
      </c>
      <c r="E25" s="408" t="s">
        <v>456</v>
      </c>
      <c r="F25" s="409" t="s">
        <v>467</v>
      </c>
      <c r="G25" s="408" t="s">
        <v>391</v>
      </c>
      <c r="H25" s="408" t="s">
        <v>457</v>
      </c>
      <c r="I25" s="408" t="s">
        <v>458</v>
      </c>
      <c r="J25" s="408" t="s">
        <v>459</v>
      </c>
      <c r="K25" s="408" t="s">
        <v>460</v>
      </c>
      <c r="L25" s="410">
        <v>39.97</v>
      </c>
      <c r="M25" s="410">
        <v>4</v>
      </c>
      <c r="N25" s="411">
        <v>159.88</v>
      </c>
    </row>
    <row r="26" spans="1:14" ht="14.4" customHeight="1" thickBot="1" x14ac:dyDescent="0.35">
      <c r="A26" s="412" t="s">
        <v>372</v>
      </c>
      <c r="B26" s="413" t="s">
        <v>373</v>
      </c>
      <c r="C26" s="414" t="s">
        <v>379</v>
      </c>
      <c r="D26" s="415" t="s">
        <v>465</v>
      </c>
      <c r="E26" s="414" t="s">
        <v>456</v>
      </c>
      <c r="F26" s="415" t="s">
        <v>467</v>
      </c>
      <c r="G26" s="414" t="s">
        <v>391</v>
      </c>
      <c r="H26" s="414" t="s">
        <v>461</v>
      </c>
      <c r="I26" s="414" t="s">
        <v>462</v>
      </c>
      <c r="J26" s="414" t="s">
        <v>463</v>
      </c>
      <c r="K26" s="414" t="s">
        <v>464</v>
      </c>
      <c r="L26" s="416">
        <v>135.62979729225725</v>
      </c>
      <c r="M26" s="416">
        <v>1</v>
      </c>
      <c r="N26" s="417">
        <v>135.62979729225725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30" t="s">
        <v>179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2" t="s">
        <v>222</v>
      </c>
      <c r="B2" s="187"/>
      <c r="C2" s="187"/>
      <c r="D2" s="187"/>
      <c r="E2" s="187"/>
    </row>
    <row r="3" spans="1:17" ht="14.4" customHeight="1" thickBot="1" x14ac:dyDescent="0.35">
      <c r="A3" s="269" t="s">
        <v>3</v>
      </c>
      <c r="B3" s="273">
        <f>SUM(B6:B1048576)</f>
        <v>54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28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34" t="s">
        <v>181</v>
      </c>
      <c r="C4" s="335"/>
      <c r="D4" s="335"/>
      <c r="E4" s="336"/>
      <c r="F4" s="331" t="s">
        <v>186</v>
      </c>
      <c r="G4" s="332"/>
      <c r="H4" s="332"/>
      <c r="I4" s="333"/>
      <c r="J4" s="334" t="s">
        <v>187</v>
      </c>
      <c r="K4" s="335"/>
      <c r="L4" s="335"/>
      <c r="M4" s="336"/>
      <c r="N4" s="331" t="s">
        <v>188</v>
      </c>
      <c r="O4" s="332"/>
      <c r="P4" s="332"/>
      <c r="Q4" s="333"/>
    </row>
    <row r="5" spans="1:17" ht="14.4" customHeight="1" thickBot="1" x14ac:dyDescent="0.35">
      <c r="A5" s="418" t="s">
        <v>180</v>
      </c>
      <c r="B5" s="419" t="s">
        <v>182</v>
      </c>
      <c r="C5" s="419" t="s">
        <v>183</v>
      </c>
      <c r="D5" s="419" t="s">
        <v>184</v>
      </c>
      <c r="E5" s="420" t="s">
        <v>185</v>
      </c>
      <c r="F5" s="421" t="s">
        <v>182</v>
      </c>
      <c r="G5" s="422" t="s">
        <v>183</v>
      </c>
      <c r="H5" s="422" t="s">
        <v>184</v>
      </c>
      <c r="I5" s="423" t="s">
        <v>185</v>
      </c>
      <c r="J5" s="419" t="s">
        <v>182</v>
      </c>
      <c r="K5" s="419" t="s">
        <v>183</v>
      </c>
      <c r="L5" s="419" t="s">
        <v>184</v>
      </c>
      <c r="M5" s="420" t="s">
        <v>185</v>
      </c>
      <c r="N5" s="421" t="s">
        <v>182</v>
      </c>
      <c r="O5" s="422" t="s">
        <v>183</v>
      </c>
      <c r="P5" s="422" t="s">
        <v>184</v>
      </c>
      <c r="Q5" s="423" t="s">
        <v>185</v>
      </c>
    </row>
    <row r="6" spans="1:17" ht="14.4" customHeight="1" x14ac:dyDescent="0.3">
      <c r="A6" s="429" t="s">
        <v>468</v>
      </c>
      <c r="B6" s="433"/>
      <c r="C6" s="404"/>
      <c r="D6" s="404"/>
      <c r="E6" s="405"/>
      <c r="F6" s="431"/>
      <c r="G6" s="425"/>
      <c r="H6" s="425"/>
      <c r="I6" s="435"/>
      <c r="J6" s="433"/>
      <c r="K6" s="404"/>
      <c r="L6" s="404"/>
      <c r="M6" s="405"/>
      <c r="N6" s="431"/>
      <c r="O6" s="425"/>
      <c r="P6" s="425"/>
      <c r="Q6" s="426"/>
    </row>
    <row r="7" spans="1:17" ht="14.4" customHeight="1" thickBot="1" x14ac:dyDescent="0.35">
      <c r="A7" s="430" t="s">
        <v>469</v>
      </c>
      <c r="B7" s="434">
        <v>54</v>
      </c>
      <c r="C7" s="416"/>
      <c r="D7" s="416"/>
      <c r="E7" s="417"/>
      <c r="F7" s="432">
        <v>1</v>
      </c>
      <c r="G7" s="427">
        <v>0</v>
      </c>
      <c r="H7" s="427">
        <v>0</v>
      </c>
      <c r="I7" s="436">
        <v>0</v>
      </c>
      <c r="J7" s="434">
        <v>28</v>
      </c>
      <c r="K7" s="416"/>
      <c r="L7" s="416"/>
      <c r="M7" s="417"/>
      <c r="N7" s="432">
        <v>1</v>
      </c>
      <c r="O7" s="427">
        <v>0</v>
      </c>
      <c r="P7" s="427">
        <v>0</v>
      </c>
      <c r="Q7" s="42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2016-08-19T11:30:53Z</dcterms:modified>
</cp:coreProperties>
</file>