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L6" i="419"/>
  <c r="AH6" i="419"/>
  <c r="AD6" i="419"/>
  <c r="Z6" i="419"/>
  <c r="V6" i="419"/>
  <c r="R6" i="419"/>
  <c r="AS6" i="419"/>
  <c r="AO6" i="419"/>
  <c r="AK6" i="419"/>
  <c r="AG6" i="419"/>
  <c r="AC6" i="419"/>
  <c r="Y6" i="419"/>
  <c r="U6" i="419"/>
  <c r="Q6" i="419"/>
  <c r="M6" i="419"/>
  <c r="I6" i="419"/>
  <c r="E6" i="419"/>
  <c r="AI6" i="419"/>
  <c r="AA6" i="419"/>
  <c r="S6" i="419"/>
  <c r="G6" i="419"/>
  <c r="J6" i="419"/>
  <c r="AR6" i="419"/>
  <c r="AN6" i="419"/>
  <c r="AJ6" i="419"/>
  <c r="AF6" i="419"/>
  <c r="AB6" i="419"/>
  <c r="X6" i="419"/>
  <c r="T6" i="419"/>
  <c r="P6" i="419"/>
  <c r="L6" i="419"/>
  <c r="H6" i="419"/>
  <c r="AM6" i="419"/>
  <c r="AE6" i="419"/>
  <c r="W6" i="419"/>
  <c r="O6" i="419"/>
  <c r="K6" i="419"/>
  <c r="N6" i="419"/>
  <c r="AQ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16" i="414"/>
  <c r="D4" i="414"/>
  <c r="D13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2" i="340" l="1"/>
  <c r="B13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<sst xmlns="http://schemas.openxmlformats.org/spreadsheetml/2006/main" count="8765" uniqueCount="852">
  <si>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</si>
  <si>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</si>
  <si>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</si>
  <si>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</si>
  <si>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</si>
  <si>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</si>
  <si>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</si>
  <si>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</si>
  <si>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</si>
  <si>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</si>
  <si>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</si>
  <si>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</si>
  <si>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</si>
  <si>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</si>
  <si>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</si>
  <si>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</si>
  <si>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</si>
  <si>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</si>
  <si>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</si>
  <si>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</si>
  <si>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</si>
  <si>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</si>
  <si>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</si>
  <si>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</si>
  <si>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</si>
  <si>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</si>
  <si>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</si>
  <si>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</si>
  <si>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</si>
  <si>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</si>
  <si>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</si>
  <si>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</si>
  <si>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</si>
  <si>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</si>
  <si>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</si>
  <si>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</si>
  <si>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</si>
  <si>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</si>
  <si>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</si>
  <si>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</si>
  <si>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</si>
  <si>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</si>
  <si>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</si>
  <si>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</si>
  <si>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</si>
  <si>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</si>
  <si>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</si>
  <si>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</si>
  <si>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</si>
  <si>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</si>
  <si>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</si>
  <si>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</si>
  <si>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</si>
  <si>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</si>
  <si>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</si>
  <si>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</si>
  <si>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</si>
  <si>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</si>
  <si>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</si>
  <si>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</si>
  <si>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</si>
  <si>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</si>
  <si>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</si>
  <si>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</si>
  <si>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</si>
  <si>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</si>
  <si>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</si>
  <si>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</si>
  <si>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</si>
  <si>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</si>
  <si>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</si>
  <si>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</si>
  <si>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</si>
  <si>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</si>
  <si>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</si>
  <si>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</si>
  <si>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</si>
  <si>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</si>
  <si>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</si>
  <si>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</si>
  <si>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</si>
  <si>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</si>
  <si>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</si>
  <si>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</si>
  <si>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</si>
  <si>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</si>
  <si>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</si>
  <si>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</si>
  <si>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</si>
  <si>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</si>
  <si>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</si>
  <si>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</si>
  <si>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</si>
  <si>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</si>
  <si>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</si>
  <si>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</si>
  <si>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</si>
  <si>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</si>
  <si>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</si>
  <si>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</si>
  <si>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</si>
  <si>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</si>
  <si>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</si>
  <si>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</si>
  <si>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</si>
  <si>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</si>
  <si>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</si>
  <si>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</si>
  <si>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</si>
  <si>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</si>
  <si>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</si>
  <si>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</si>
  <si>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</si>
  <si>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</si>
  <si>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</si>
  <si>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</si>
  <si>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</si>
  <si>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</si>
  <si>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</si>
  <si>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</si>
  <si>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</si>
  <si>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</si>
  <si>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</si>
  <si>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</si>
  <si>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</si>
  <si>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</si>
  <si>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</si>
  <si>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</si>
  <si>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</si>
  <si>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</si>
  <si>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</si>
  <si>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</si>
  <si>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</si>
  <si>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</si>
  <si>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</si>
  <si>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</si>
  <si>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</si>
  <si>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</si>
  <si>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</si>
  <si>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</si>
  <si>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</si>
  <si>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</si>
  <si>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</si>
  <si>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</si>
  <si>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</si>
  <si>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</si>
  <si>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</si>
  <si>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</si>
  <si>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</si>
  <si>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</si>
  <si>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</si>
  <si>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</si>
  <si>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</si>
  <si>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</si>
  <si>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</si>
  <si>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</si>
  <si>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</si>
  <si>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</si>
  <si>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</si>
  <si>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</si>
  <si>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</si>
  <si>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</si>
  <si>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</si>
  <si>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</si>
  <si>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</si>
  <si>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</si>
  <si>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</si>
  <si>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</si>
  <si>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</si>
  <si>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</si>
  <si>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</si>
  <si>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</si>
  <si>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</si>
  <si>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</si>
  <si>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</si>
  <si>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</si>
  <si>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</si>
  <si>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</si>
  <si>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</si>
  <si>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</si>
  <si>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</si>
  <si>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</si>
  <si>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</si>
  <si>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</si>
  <si>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</si>
  <si>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</si>
  <si>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</si>
  <si>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</si>
  <si>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</si>
  <si>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</si>
  <si>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</si>
  <si>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</si>
  <si>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</si>
  <si>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</si>
  <si>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</si>
  <si>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</si>
  <si>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</si>
  <si>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</si>
  <si>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</si>
  <si>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</si>
  <si>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</si>
  <si>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</si>
  <si>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</si>
  <si>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</si>
  <si>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</si>
  <si>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</si>
  <si>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</si>
  <si>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</si>
  <si>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</si>
  <si>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</si>
  <si>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</si>
  <si>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</si>
  <si>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</si>
  <si>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</si>
  <si>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</si>
  <si>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</si>
  <si>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</si>
  <si>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</si>
  <si>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</si>
  <si>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</si>
  <si>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</si>
  <si>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</si>
  <si>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</si>
  <si>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</si>
  <si>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</si>
  <si>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</si>
  <si>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</si>
  <si>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</si>
  <si>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</si>
  <si>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</si>
  <si>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</si>
  <si>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</si>
  <si>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</si>
  <si>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</si>
  <si>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</si>
  <si>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</si>
  <si>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</si>
  <si>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</si>
  <si>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</si>
  <si>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</si>
  <si>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</si>
  <si>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</si>
  <si>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</si>
  <si>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</si>
  <si>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</si>
  <si>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</si>
  <si>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</si>
  <si>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</si>
  <si>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</si>
  <si>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</si>
  <si>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</si>
  <si>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</si>
  <si>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</si>
  <si>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</si>
  <si>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</si>
  <si>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</si>
  <si>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</si>
  <si>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</si>
  <si>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</si>
  <si>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</si>
  <si>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</si>
  <si>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</si>
  <si>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</si>
  <si>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</si>
  <si>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</si>
  <si>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</si>
  <si>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</si>
  <si>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</si>
  <si>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</si>
  <si>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</si>
  <si>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</si>
  <si>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</si>
  <si>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</si>
  <si>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</si>
  <si>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</si>
  <si>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</si>
  <si>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</si>
  <si>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</si>
  <si>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</si>
  <si>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</si>
  <si>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</si>
  <si>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</si>
  <si>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</si>
  <si>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</si>
  <si>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</si>
  <si>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</si>
  <si>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</si>
  <si>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</si>
  <si>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</si>
  <si>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</si>
  <si>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</si>
  <si>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</si>
  <si>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</si>
  <si>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</si>
  <si>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</si>
  <si>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</si>
  <si>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</si>
  <si>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</si>
  <si>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</si>
  <si>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</si>
  <si>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</si>
  <si>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</si>
  <si>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</si>
  <si>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</si>
  <si>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</si>
  <si>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</si>
  <si>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</si>
  <si>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</si>
  <si>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</si>
  <si>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</si>
  <si>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</si>
  <si>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</si>
  <si>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</si>
  <si>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</si>
  <si>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</si>
  <si>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</si>
  <si>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</si>
  <si>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</si>
  <si>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</si>
  <si>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</si>
  <si>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</si>
  <si>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</si>
  <si>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</si>
  <si>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</si>
  <si>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</si>
  <si>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</si>
  <si>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</si>
  <si>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</si>
  <si>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</si>
  <si>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</si>
  <si>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</si>
  <si>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</si>
  <si>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</si>
  <si>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</si>
  <si>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</si>
  <si>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</si>
  <si>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</si>
  <si>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</si>
  <si>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</si>
  <si>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</si>
  <si>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</si>
  <si>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</si>
  <si>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</si>
  <si>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</si>
  <si>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</si>
  <si>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</si>
  <si>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</si>
  <si>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</si>
  <si>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</si>
  <si>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</si>
  <si>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</si>
  <si>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</si>
  <si>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</si>
  <si>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</si>
  <si>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</si>
  <si>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</si>
  <si>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</si>
  <si>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</si>
  <si>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</si>
  <si>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</si>
  <si>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</si>
  <si>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</si>
  <si>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</si>
  <si>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</si>
  <si>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</si>
  <si>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</si>
  <si>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</si>
  <si>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</si>
  <si>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</si>
  <si>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</si>
  <si>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</si>
  <si>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</si>
  <si>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</si>
  <si>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</si>
  <si>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</si>
  <si>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</si>
  <si>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</si>
  <si>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</si>
  <si>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</si>
  <si>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</si>
  <si>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</si>
  <si>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</si>
  <si>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</si>
  <si>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</si>
  <si>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</si>
  <si>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</si>
  <si>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</si>
  <si>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</si>
  <si>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</si>
  <si>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</si>
  <si>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</si>
  <si>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</si>
  <si>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</si>
  <si>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</si>
  <si>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</si>
  <si>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</si>
  <si>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</si>
  <si>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</si>
  <si>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</si>
  <si>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</si>
  <si>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</si>
  <si>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</si>
  <si>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</si>
  <si>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</si>
  <si>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</si>
  <si>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</si>
  <si>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</si>
  <si>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</si>
  <si>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</si>
  <si>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</si>
  <si>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</si>
  <si>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</si>
  <si>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</si>
  <si>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</si>
  <si>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</si>
  <si>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</si>
  <si>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</si>
  <si>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</si>
  <si>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</si>
  <si>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</si>
  <si>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</si>
  <si>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50113001</t>
  </si>
  <si>
    <t>O</t>
  </si>
  <si>
    <t>100802</t>
  </si>
  <si>
    <t>1000</t>
  </si>
  <si>
    <t>IR OG. OPHTHALMO-SEPTONEX</t>
  </si>
  <si>
    <t>GTT OPH 1X10ML</t>
  </si>
  <si>
    <t>187680</t>
  </si>
  <si>
    <t>87680</t>
  </si>
  <si>
    <t>ANOPYRIN</t>
  </si>
  <si>
    <t>TBL 10X400MG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</si>
  <si>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</si>
  <si>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</si>
  <si>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</si>
  <si>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</si>
  <si>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</si>
  <si>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</si>
  <si>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</si>
  <si>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</si>
  <si>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841498</t>
  </si>
  <si>
    <t>0</t>
  </si>
  <si>
    <t>Carbosorb tbl.20-blistr</t>
  </si>
  <si>
    <t>188900</t>
  </si>
  <si>
    <t>88900</t>
  </si>
  <si>
    <t>STOPTUSSIN</t>
  </si>
  <si>
    <t>POR GTT SOL 1X25ML</t>
  </si>
  <si>
    <t>100699</t>
  </si>
  <si>
    <t>699</t>
  </si>
  <si>
    <t>CHOLAGOL</t>
  </si>
  <si>
    <t>GTT 1X10ML</t>
  </si>
  <si>
    <t>184256</t>
  </si>
  <si>
    <t>84256</t>
  </si>
  <si>
    <t>ACYLPYRIN</t>
  </si>
  <si>
    <t>TBL 10X500MG</t>
  </si>
  <si>
    <t>500474</t>
  </si>
  <si>
    <t>MO SUD</t>
  </si>
  <si>
    <t>920144</t>
  </si>
  <si>
    <t>KL ETHANOLUM B.DENAT SUD 200 l</t>
  </si>
  <si>
    <t>UN 1170</t>
  </si>
  <si>
    <t>920136</t>
  </si>
  <si>
    <t>KL ETHANOLUM BENZINO DEN. 4 kg</t>
  </si>
  <si>
    <t>186198</t>
  </si>
  <si>
    <t>VALETOL</t>
  </si>
  <si>
    <t>POR TBL NOB 12</t>
  </si>
  <si>
    <t>PATOL: laboratoř</t>
  </si>
  <si>
    <t>Lékárna - léčiva</t>
  </si>
  <si>
    <t>37 - Ústav klinické a molekulární patologie</t>
  </si>
  <si>
    <t>3741 - laboratoř</t>
  </si>
  <si>
    <t>3742</t>
  </si>
  <si>
    <t>laboratoř - referenční diagnostika</t>
  </si>
  <si>
    <t>laboratoř - referenční diagnostika Celkem</t>
  </si>
  <si>
    <t>ZA090</t>
  </si>
  <si>
    <t>Vata buničitá přířezy 37 x 57 cm 2730152</t>
  </si>
  <si>
    <t>ZA451</t>
  </si>
  <si>
    <t>Náplast omniplast 5,0 cm x 9,2 m 9004540 (900429)</t>
  </si>
  <si>
    <t>ZB404</t>
  </si>
  <si>
    <t>Náplast cosmos 8 cm x 1 m 5403353</t>
  </si>
  <si>
    <t>ZA952</t>
  </si>
  <si>
    <t>Cryospray 200 40-0110-00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</si>
  <si>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</si>
  <si>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</si>
  <si>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</si>
  <si>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</si>
  <si>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</si>
  <si>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</si>
  <si>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</si>
  <si>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</si>
  <si>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ZJ278</t>
  </si>
  <si>
    <t>Zkumavka PP 10 ml sterilní bal. á 200 ks FLME21150</t>
  </si>
  <si>
    <t>ZA816</t>
  </si>
  <si>
    <t>Zkumavka PS 15 ml sterilní modrá zátka bal. á 20 ks 400915</t>
  </si>
  <si>
    <t>ZF879</t>
  </si>
  <si>
    <t>Papír filtrační skládaný průměr 150 mm bal. á 500 ks PPER2R/80G/S150</t>
  </si>
  <si>
    <t>ZJ035</t>
  </si>
  <si>
    <t>Papír bílý filtrační do cytocentrifugy á 200 ks 599 1022</t>
  </si>
  <si>
    <t>ZI960</t>
  </si>
  <si>
    <t>Strip 8-zkumavkový EU 0,2mil thin wall 8 tuibe strip B59901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</si>
  <si>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</si>
  <si>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</si>
  <si>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</si>
  <si>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</si>
  <si>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</si>
  <si>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</si>
  <si>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</si>
  <si>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</si>
  <si>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ZI765</t>
  </si>
  <si>
    <t>Zkumavka PS 15 ml sterilní se zátkou s kulatým dnem bal. á 20 ks Z1331000020115</t>
  </si>
  <si>
    <t>ZA863</t>
  </si>
  <si>
    <t>Špička žlutá pipetovací krátká manžeta 1105</t>
  </si>
  <si>
    <t>ZN320</t>
  </si>
  <si>
    <t>Sklo krycí 50 x 70 mm Knittel bal. á 1000 ks VE105000700YA</t>
  </si>
  <si>
    <t>ZO110</t>
  </si>
  <si>
    <t>Sklo podložní mikroskopické TOMO IHC Adhesive 25 x 75 x 1 mm bal. á 1.000 ks 07098928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</si>
  <si>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</si>
  <si>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</si>
  <si>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</si>
  <si>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</si>
  <si>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</si>
  <si>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</si>
  <si>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ZK438</t>
  </si>
  <si>
    <t>Rukavice operační latexové s pudrem sempermed classic vel. 7,0 31282</t>
  </si>
  <si>
    <t>DE430</t>
  </si>
  <si>
    <t>EnVision™+/HRP, Dual Link  Rabbit/Mouse  110ml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</si>
  <si>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</si>
  <si>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</si>
  <si>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</si>
  <si>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</si>
  <si>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</si>
  <si>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</si>
  <si>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</si>
  <si>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</si>
  <si>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DC982</t>
  </si>
  <si>
    <t>CHEMMATE Antibody Diluent, 250 ml</t>
  </si>
  <si>
    <t>DB849</t>
  </si>
  <si>
    <t>ROZTOK KYS.CHROMSIROVE</t>
  </si>
  <si>
    <t>DA964</t>
  </si>
  <si>
    <t>Paraffinum solidum pecky</t>
  </si>
  <si>
    <t>DA730</t>
  </si>
  <si>
    <t>ULTRA LCS roche</t>
  </si>
  <si>
    <t>DC490</t>
  </si>
  <si>
    <t>TTF-1 Thyroid &amp; Lung Epithelial 6ml</t>
  </si>
  <si>
    <t>DC342</t>
  </si>
  <si>
    <t>ACETON P.A.</t>
  </si>
  <si>
    <t>DA876</t>
  </si>
  <si>
    <t>Peroxid vodíku p.a.,vodný roztok 30%,</t>
  </si>
  <si>
    <t>DA551</t>
  </si>
  <si>
    <t>c-Myc Rabbit Monoclonal (Y69)</t>
  </si>
  <si>
    <t>DA585</t>
  </si>
  <si>
    <t>Mo A-Hu Cytokeratin 19,CloneRCK108, 12ml</t>
  </si>
  <si>
    <t>DD352</t>
  </si>
  <si>
    <t>A-HU CD138.MI15/DK</t>
  </si>
  <si>
    <t>DA683</t>
  </si>
  <si>
    <t>Decalcifier DC1 2500 ml</t>
  </si>
  <si>
    <t>DE810</t>
  </si>
  <si>
    <t>A-Hu-Mo PSA, Clone ER-PR8, 0,2 ml</t>
  </si>
  <si>
    <t>DG755</t>
  </si>
  <si>
    <t>EnVision™ FLEX Plus, Mouse, High pH</t>
  </si>
  <si>
    <t>DC167</t>
  </si>
  <si>
    <t>CD23,1B12 1ml</t>
  </si>
  <si>
    <t>DF389</t>
  </si>
  <si>
    <t>Proteinase K (650 µl) (D-5005)</t>
  </si>
  <si>
    <t>DC500</t>
  </si>
  <si>
    <t>A-HUMAN KI-1 ANTIG.CD30,BERH2 , 1ml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</si>
  <si>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</si>
  <si>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</si>
  <si>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</si>
  <si>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</si>
  <si>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</si>
  <si>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</si>
  <si>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</si>
  <si>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</si>
  <si>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</si>
  <si>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</si>
  <si>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</si>
  <si>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</si>
  <si>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</si>
  <si>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</si>
  <si>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DB259</t>
  </si>
  <si>
    <t>Epstein-Barr Virus (EBER) PNA Probe/Fluorescein</t>
  </si>
  <si>
    <t>DA684</t>
  </si>
  <si>
    <t>Ultra CC1 (2 litry)</t>
  </si>
  <si>
    <t>DB662</t>
  </si>
  <si>
    <t>NCL-CD5-4C7-L-CE          1ml</t>
  </si>
  <si>
    <t>DE446</t>
  </si>
  <si>
    <t>Wilms Tumor 1 (WT1) Protein, klon 6F-H2,  1ml</t>
  </si>
  <si>
    <t>DB111</t>
  </si>
  <si>
    <t>Poly-L-lysine solution</t>
  </si>
  <si>
    <t>DE580</t>
  </si>
  <si>
    <t>EZ prep. 2 L</t>
  </si>
  <si>
    <t>DC443</t>
  </si>
  <si>
    <t>ROZTOK SCHIFF</t>
  </si>
  <si>
    <t>DB309</t>
  </si>
  <si>
    <t>manganistan draselný p.a 250g</t>
  </si>
  <si>
    <t>DE392</t>
  </si>
  <si>
    <t>Trilogy 50 ml</t>
  </si>
  <si>
    <t>DC809</t>
  </si>
  <si>
    <t>kyselina JODISTA P.A. 25g</t>
  </si>
  <si>
    <t>DA342</t>
  </si>
  <si>
    <t>WEIGERT ROZTOK 1 l</t>
  </si>
  <si>
    <t>DD093</t>
  </si>
  <si>
    <t>Nuclear Fast Red solution</t>
  </si>
  <si>
    <t>DG903</t>
  </si>
  <si>
    <t>Neurofilament Protein Clone 2F11</t>
  </si>
  <si>
    <t>DF419</t>
  </si>
  <si>
    <t>MyoD1 (EP212) antibody 0,1ml</t>
  </si>
  <si>
    <t>DA500</t>
  </si>
  <si>
    <t>Mo A-HU EMA,Clone E29, 12 ml</t>
  </si>
  <si>
    <t>DH707</t>
  </si>
  <si>
    <t>Calretinin 12 ml</t>
  </si>
  <si>
    <t>DB011</t>
  </si>
  <si>
    <t>pRB antibody</t>
  </si>
  <si>
    <t>DH775</t>
  </si>
  <si>
    <t>AMACR Rabbit monoclonal 13H4 ASR 0,5ml</t>
  </si>
  <si>
    <t>DB387</t>
  </si>
  <si>
    <t>Anti-Cytokeratin Coctail (AE1AE3) 1 ml</t>
  </si>
  <si>
    <t>DE893</t>
  </si>
  <si>
    <t>Mo a-Hu MUM1 Protein, Clone MUM1p</t>
  </si>
  <si>
    <t>DG825</t>
  </si>
  <si>
    <t>Cyclin D1/SP4/ 1 ml</t>
  </si>
  <si>
    <t>DG145</t>
  </si>
  <si>
    <t>kyselina CHLOROVODÍKOVÁ 35% P.A.</t>
  </si>
  <si>
    <t>DC166</t>
  </si>
  <si>
    <t>ETHANOL 99,5%,  P.A.</t>
  </si>
  <si>
    <t>DC681</t>
  </si>
  <si>
    <t>GOLD/III/CHLORIDE HYDRATE - 1g</t>
  </si>
  <si>
    <t>DA296</t>
  </si>
  <si>
    <t>EOSIN Y disodium salt - for microscopy 25g (≥90%)</t>
  </si>
  <si>
    <t>DH062</t>
  </si>
  <si>
    <t>Haematoxylin 25g</t>
  </si>
  <si>
    <t>DH004</t>
  </si>
  <si>
    <t>SÍRAN DRASELNO-HLINITÝ DODEKAHYDRÁT p.a.</t>
  </si>
  <si>
    <t>DG403</t>
  </si>
  <si>
    <t>Hydrogenfosforečnan sodný x12H2O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</si>
  <si>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</si>
  <si>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</si>
  <si>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</si>
  <si>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</si>
  <si>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</si>
  <si>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</si>
  <si>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</si>
  <si>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</si>
  <si>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</si>
  <si>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</si>
  <si>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PATOL: laboratoř - referenční diagnostika</t>
  </si>
  <si>
    <t>Spotřeba zdravotnického materiálu - orientační přehled</t>
  </si>
  <si>
    <t>ON Data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</si>
  <si>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</si>
  <si>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</si>
  <si>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</si>
  <si>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</si>
  <si>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</si>
  <si>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</si>
  <si>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</si>
  <si>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</si>
  <si>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</si>
  <si>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</si>
  <si>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</si>
  <si>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</si>
  <si>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</si>
  <si>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</si>
  <si>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</si>
  <si>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</si>
  <si>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</si>
  <si>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</si>
  <si>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</si>
  <si>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</si>
  <si>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</si>
  <si>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</si>
  <si>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</si>
  <si>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</si>
  <si>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</si>
  <si>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</si>
  <si>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</si>
  <si>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</si>
  <si>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</si>
  <si>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</si>
  <si>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</si>
  <si>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</si>
  <si>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</si>
  <si>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</si>
  <si>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</si>
  <si>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</si>
  <si>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</si>
  <si>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</si>
  <si>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</si>
  <si>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</si>
  <si>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</si>
  <si>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</si>
  <si>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</si>
  <si>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</si>
  <si>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</si>
  <si>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</si>
  <si>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</si>
  <si>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</si>
  <si>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</si>
  <si>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</si>
  <si>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</si>
  <si>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</si>
  <si>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</si>
  <si>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</si>
  <si>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</si>
  <si>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</si>
  <si>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</si>
  <si>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</si>
  <si>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</si>
  <si>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</si>
  <si>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</si>
  <si>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</si>
  <si>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</si>
  <si>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</si>
  <si>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</si>
  <si>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</si>
  <si>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</si>
  <si>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</si>
  <si>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</si>
  <si>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</si>
  <si>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</si>
  <si>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</si>
  <si>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</si>
  <si>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</si>
  <si>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</si>
  <si>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</si>
  <si>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</si>
  <si>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</si>
  <si>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</si>
  <si>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</si>
  <si>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</si>
  <si>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</si>
  <si>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</si>
  <si>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</si>
  <si>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</si>
  <si>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</si>
  <si>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</si>
  <si>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</si>
  <si>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</si>
  <si>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</si>
  <si>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</si>
  <si>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</si>
  <si>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</si>
  <si>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</si>
  <si>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</si>
  <si>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</si>
  <si>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</si>
  <si>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</si>
  <si>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</si>
  <si>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</si>
  <si>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</si>
  <si>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</si>
  <si>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</si>
  <si>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</si>
  <si>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</si>
  <si>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</si>
  <si>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</si>
  <si>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</si>
  <si>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</si>
  <si>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</si>
  <si>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</si>
  <si>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</si>
  <si>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</si>
  <si>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</si>
  <si>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</si>
  <si>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</si>
  <si>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</si>
  <si>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</si>
  <si>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</si>
  <si>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</si>
  <si>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</si>
  <si>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</si>
  <si>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</si>
  <si>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</si>
  <si>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</si>
  <si>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</si>
  <si>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</si>
  <si>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</si>
  <si>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</si>
  <si>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</si>
  <si>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</si>
  <si>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</si>
  <si>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</si>
  <si>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</si>
  <si>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</si>
  <si>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</si>
  <si>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</si>
  <si>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</si>
  <si>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</si>
  <si>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</si>
  <si>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</si>
  <si>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</si>
  <si>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</si>
  <si>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</si>
  <si>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</si>
  <si>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</si>
  <si>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</si>
  <si>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</si>
  <si>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</si>
  <si>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</si>
  <si>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</si>
  <si>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</si>
  <si>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</si>
  <si>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</si>
  <si>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</si>
  <si>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</si>
  <si>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</si>
  <si>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</si>
  <si>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</si>
  <si>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</si>
  <si>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</si>
  <si>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</si>
  <si>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</si>
  <si>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</si>
  <si>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</si>
  <si>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</si>
  <si>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</si>
  <si>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</si>
  <si>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</si>
  <si>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</si>
  <si>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</si>
  <si>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87515</t>
  </si>
  <si>
    <t>STANOVENÍ PITEVNÍ DIAGNÓZY I. STUPNĚ OBTÍŽNOSTI</t>
  </si>
  <si>
    <t>02</t>
  </si>
  <si>
    <t>03</t>
  </si>
  <si>
    <t>04</t>
  </si>
  <si>
    <t>87413</t>
  </si>
  <si>
    <t>CYTOLOGICKÉ OTISKY A STĚRY -  ZA 1-3 PREPARÁTY</t>
  </si>
  <si>
    <t>05</t>
  </si>
  <si>
    <t>06</t>
  </si>
  <si>
    <t>07</t>
  </si>
  <si>
    <t>87113</t>
  </si>
  <si>
    <t>PITVA TECHNICKY OBTÍŽNÁ (SLOŽITÉ ANATOMICKÉ VZTAHY</t>
  </si>
  <si>
    <t>08</t>
  </si>
  <si>
    <t>87527</t>
  </si>
  <si>
    <t>STANOVENÍ PITEVNÍ DIAGNÓZY III.STUPNĚ OBTÍŽNOSTI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</si>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</sst>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5" xfId="0" applyNumberFormat="1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3" fontId="55" fillId="2" borderId="68" xfId="0" applyNumberFormat="1" applyFont="1" applyFill="1" applyBorder="1" applyAlignment="1">
      <alignment horizontal="center" vertical="center" wrapText="1"/>
    </xf>
    <xf numFmtId="0" fontId="55" fillId="2" borderId="69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5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0" borderId="74" xfId="0" applyNumberFormat="1" applyFont="1" applyBorder="1"/>
    <xf numFmtId="173" fontId="32" fillId="0" borderId="78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85" xfId="0" applyNumberFormat="1" applyFont="1" applyBorder="1"/>
    <xf numFmtId="173" fontId="32" fillId="0" borderId="86" xfId="0" applyNumberFormat="1" applyFont="1" applyBorder="1"/>
    <xf numFmtId="173" fontId="32" fillId="0" borderId="69" xfId="0" applyNumberFormat="1" applyFont="1" applyBorder="1"/>
    <xf numFmtId="173" fontId="32" fillId="0" borderId="70" xfId="0" applyNumberFormat="1" applyFont="1" applyBorder="1"/>
    <xf numFmtId="173" fontId="39" fillId="2" borderId="87" xfId="0" applyNumberFormat="1" applyFont="1" applyFill="1" applyBorder="1" applyAlignment="1"/>
    <xf numFmtId="173" fontId="39" fillId="2" borderId="65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0" borderId="72" xfId="0" applyNumberFormat="1" applyFont="1" applyBorder="1"/>
    <xf numFmtId="173" fontId="32" fillId="0" borderId="88" xfId="0" applyNumberFormat="1" applyFont="1" applyBorder="1"/>
    <xf numFmtId="173" fontId="32" fillId="0" borderId="66" xfId="0" applyNumberFormat="1" applyFont="1" applyBorder="1"/>
    <xf numFmtId="174" fontId="39" fillId="2" borderId="72" xfId="0" applyNumberFormat="1" applyFont="1" applyFill="1" applyBorder="1" applyAlignment="1"/>
    <xf numFmtId="174" fontId="32" fillId="2" borderId="65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76" xfId="0" applyNumberFormat="1" applyFont="1" applyBorder="1"/>
    <xf numFmtId="174" fontId="32" fillId="0" borderId="78" xfId="0" applyNumberFormat="1" applyFont="1" applyBorder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8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4" xfId="0" applyNumberFormat="1" applyFont="1" applyBorder="1"/>
    <xf numFmtId="9" fontId="32" fillId="0" borderId="78" xfId="0" applyNumberFormat="1" applyFont="1" applyBorder="1"/>
    <xf numFmtId="9" fontId="32" fillId="0" borderId="76" xfId="0" applyNumberFormat="1" applyFont="1" applyBorder="1"/>
    <xf numFmtId="9" fontId="32" fillId="0" borderId="77" xfId="0" applyNumberFormat="1" applyFont="1" applyBorder="1"/>
    <xf numFmtId="0" fontId="55" fillId="2" borderId="86" xfId="0" applyFont="1" applyFill="1" applyBorder="1" applyAlignment="1">
      <alignment horizontal="center" vertical="center" wrapText="1"/>
    </xf>
    <xf numFmtId="174" fontId="32" fillId="2" borderId="88" xfId="0" applyNumberFormat="1" applyFont="1" applyFill="1" applyBorder="1" applyAlignment="1"/>
    <xf numFmtId="173" fontId="39" fillId="4" borderId="88" xfId="0" applyNumberFormat="1" applyFont="1" applyFill="1" applyBorder="1" applyAlignment="1"/>
    <xf numFmtId="173" fontId="39" fillId="2" borderId="88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3" fontId="39" fillId="2" borderId="66" xfId="0" applyNumberFormat="1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3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2" xfId="0" applyNumberFormat="1" applyFont="1" applyFill="1" applyBorder="1"/>
    <xf numFmtId="9" fontId="32" fillId="0" borderId="91" xfId="0" applyNumberFormat="1" applyFont="1" applyFill="1" applyBorder="1"/>
    <xf numFmtId="0" fontId="0" fillId="0" borderId="115" xfId="0" applyBorder="1" applyAlignment="1">
      <alignment horizontal="center"/>
    </xf>
    <xf numFmtId="0" fontId="0" fillId="0" borderId="116" xfId="0" applyBorder="1" applyAlignment="1">
      <alignment horizontal="center"/>
    </xf>
    <xf numFmtId="173" fontId="39" fillId="4" borderId="116" xfId="0" applyNumberFormat="1" applyFont="1" applyFill="1" applyBorder="1" applyAlignment="1">
      <alignment horizontal="center"/>
    </xf>
    <xf numFmtId="0" fontId="0" fillId="0" borderId="116" xfId="0" applyBorder="1" applyAlignment="1"/>
    <xf numFmtId="0" fontId="0" fillId="0" borderId="117" xfId="0" applyBorder="1" applyAlignment="1">
      <alignment horizontal="right"/>
    </xf>
    <xf numFmtId="0" fontId="0" fillId="0" borderId="118" xfId="0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 wrapText="1"/>
    </xf>
    <xf numFmtId="0" fontId="0" fillId="0" borderId="118" xfId="0" applyBorder="1" applyAlignment="1">
      <alignment horizontal="right" wrapText="1"/>
    </xf>
    <xf numFmtId="175" fontId="32" fillId="0" borderId="118" xfId="0" applyNumberFormat="1" applyFont="1" applyBorder="1" applyAlignment="1">
      <alignment horizontal="right"/>
    </xf>
    <xf numFmtId="0" fontId="0" fillId="0" borderId="119" xfId="0" applyBorder="1" applyAlignment="1">
      <alignment horizontal="right"/>
    </xf>
    <xf numFmtId="0" fontId="0" fillId="0" borderId="120" xfId="0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39" fillId="2" borderId="92" xfId="0" applyFont="1" applyFill="1" applyBorder="1" applyAlignment="1">
      <alignment horizontal="center" vertical="center"/>
    </xf>
    <xf numFmtId="0" fontId="55" fillId="2" borderId="91" xfId="0" applyFont="1" applyFill="1" applyBorder="1" applyAlignment="1">
      <alignment horizontal="center" vertical="center" wrapText="1"/>
    </xf>
    <xf numFmtId="174" fontId="32" fillId="2" borderId="92" xfId="0" applyNumberFormat="1" applyFont="1" applyFill="1" applyBorder="1" applyAlignment="1"/>
    <xf numFmtId="174" fontId="32" fillId="0" borderId="90" xfId="0" applyNumberFormat="1" applyFont="1" applyBorder="1"/>
    <xf numFmtId="174" fontId="32" fillId="0" borderId="122" xfId="0" applyNumberFormat="1" applyFont="1" applyBorder="1"/>
    <xf numFmtId="173" fontId="39" fillId="4" borderId="92" xfId="0" applyNumberFormat="1" applyFont="1" applyFill="1" applyBorder="1" applyAlignment="1"/>
    <xf numFmtId="173" fontId="32" fillId="0" borderId="90" xfId="0" applyNumberFormat="1" applyFont="1" applyBorder="1"/>
    <xf numFmtId="173" fontId="32" fillId="0" borderId="91" xfId="0" applyNumberFormat="1" applyFont="1" applyBorder="1"/>
    <xf numFmtId="173" fontId="39" fillId="2" borderId="92" xfId="0" applyNumberFormat="1" applyFont="1" applyFill="1" applyBorder="1" applyAlignment="1"/>
    <xf numFmtId="173" fontId="32" fillId="0" borderId="122" xfId="0" applyNumberFormat="1" applyFont="1" applyBorder="1"/>
    <xf numFmtId="173" fontId="32" fillId="0" borderId="92" xfId="0" applyNumberFormat="1" applyFont="1" applyBorder="1"/>
    <xf numFmtId="0" fontId="0" fillId="0" borderId="123" xfId="0" applyBorder="1" applyAlignment="1">
      <alignment horizontal="center"/>
    </xf>
    <xf numFmtId="0" fontId="0" fillId="0" borderId="124" xfId="0" applyBorder="1" applyAlignment="1">
      <alignment horizontal="right"/>
    </xf>
    <xf numFmtId="0" fontId="0" fillId="0" borderId="124" xfId="0" applyBorder="1" applyAlignment="1">
      <alignment horizontal="right" wrapText="1"/>
    </xf>
    <xf numFmtId="0" fontId="0" fillId="0" borderId="125" xfId="0" applyBorder="1" applyAlignment="1">
      <alignment horizontal="right"/>
    </xf>
    <xf numFmtId="0" fontId="0" fillId="0" borderId="121" xfId="0" applyBorder="1"/>
    <xf numFmtId="173" fontId="39" fillId="4" borderId="71" xfId="0" applyNumberFormat="1" applyFont="1" applyFill="1" applyBorder="1" applyAlignment="1">
      <alignment horizontal="center"/>
    </xf>
    <xf numFmtId="173" fontId="32" fillId="0" borderId="73" xfId="0" applyNumberFormat="1" applyFont="1" applyBorder="1" applyAlignment="1">
      <alignment horizontal="right"/>
    </xf>
    <xf numFmtId="175" fontId="32" fillId="0" borderId="73" xfId="0" applyNumberFormat="1" applyFont="1" applyBorder="1" applyAlignment="1">
      <alignment horizontal="right"/>
    </xf>
    <xf numFmtId="173" fontId="32" fillId="0" borderId="84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59" fillId="0" borderId="75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0.90933607613737821</c:v>
                </c:pt>
                <c:pt idx="1">
                  <c:v>1.0033798752285392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61760"/>
        <c:axId val="-13523546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0.82516778381838229</c:v>
                </c:pt>
                <c:pt idx="1">
                  <c:v>0.82516778381838229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56320"/>
        <c:axId val="-1352359040"/>
      </c:scatterChart>
      <c:catAx>
        <c:axId val="-135236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5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54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52361760"/>
        <c:crosses val="autoZero"/>
        <c:crossBetween val="between"/>
      </c:valAx>
      <c:valAx>
        <c:axId val="-13523563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59040"/>
        <c:crosses val="max"/>
        <c:crossBetween val="midCat"/>
      </c:valAx>
      <c:valAx>
        <c:axId val="-1352359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523563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14" t="s">
        <v>94</v>
      </c>
      <c r="B1" s="314"/>
    </row>
    <row r="2" spans="1:3" ht="14.4" customHeight="1" thickBot="1" x14ac:dyDescent="0.35">
      <c r="A2" s="203" t="s">
        <v>261</v>
      </c>
      <c r="B2" s="41"/>
    </row>
    <row r="3" spans="1:3" ht="14.4" customHeight="1" thickBot="1" x14ac:dyDescent="0.35">
      <c r="A3" s="310" t="s">
        <v>117</v>
      </c>
      <c r="B3" s="311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263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12" t="s">
        <v>95</v>
      </c>
      <c r="B10" s="311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9" t="s">
        <v>201</v>
      </c>
      <c r="C13" s="42" t="s">
        <v>211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644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13" t="s">
        <v>96</v>
      </c>
      <c r="B18" s="311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648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677</v>
      </c>
      <c r="C20" s="42" t="s">
        <v>214</v>
      </c>
    </row>
    <row r="21" spans="1:3" ht="14.4" customHeight="1" x14ac:dyDescent="0.3">
      <c r="A21" s="119" t="str">
        <f t="shared" si="4"/>
        <v>ZV Vykáz.-A Detail</v>
      </c>
      <c r="B21" s="66" t="s">
        <v>786</v>
      </c>
      <c r="C21" s="42" t="s">
        <v>108</v>
      </c>
    </row>
    <row r="22" spans="1:3" ht="14.4" customHeight="1" x14ac:dyDescent="0.3">
      <c r="A22" s="300" t="str">
        <f>HYPERLINK("#'"&amp;C22&amp;"'!A1",C22)</f>
        <v>ZV Vykáz.-A Det.Lék.</v>
      </c>
      <c r="B22" s="66" t="s">
        <v>787</v>
      </c>
      <c r="C22" s="42" t="s">
        <v>250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851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44" t="s">
        <v>116</v>
      </c>
      <c r="B1" s="345"/>
      <c r="C1" s="345"/>
      <c r="D1" s="345"/>
      <c r="E1" s="345"/>
      <c r="F1" s="345"/>
      <c r="G1" s="315"/>
      <c r="H1" s="346"/>
      <c r="I1" s="346"/>
    </row>
    <row r="2" spans="1:10" ht="14.4" customHeight="1" thickBot="1" x14ac:dyDescent="0.35">
      <c r="A2" s="203" t="s">
        <v>261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307"/>
      <c r="C3" s="263">
        <v>2015</v>
      </c>
      <c r="D3" s="264">
        <v>2016</v>
      </c>
      <c r="E3" s="7"/>
      <c r="F3" s="323">
        <v>2017</v>
      </c>
      <c r="G3" s="341"/>
      <c r="H3" s="341"/>
      <c r="I3" s="324"/>
    </row>
    <row r="4" spans="1:10" ht="14.4" customHeight="1" thickBot="1" x14ac:dyDescent="0.35">
      <c r="A4" s="268" t="s">
        <v>0</v>
      </c>
      <c r="B4" s="269" t="s">
        <v>200</v>
      </c>
      <c r="C4" s="342" t="s">
        <v>59</v>
      </c>
      <c r="D4" s="343"/>
      <c r="E4" s="270"/>
      <c r="F4" s="265" t="s">
        <v>59</v>
      </c>
      <c r="G4" s="266" t="s">
        <v>60</v>
      </c>
      <c r="H4" s="266" t="s">
        <v>54</v>
      </c>
      <c r="I4" s="267" t="s">
        <v>61</v>
      </c>
    </row>
    <row r="5" spans="1:10" ht="14.4" customHeight="1" x14ac:dyDescent="0.3">
      <c r="A5" s="412" t="s">
        <v>411</v>
      </c>
      <c r="B5" s="413" t="s">
        <v>412</v>
      </c>
      <c r="C5" s="414" t="s">
        <v>413</v>
      </c>
      <c r="D5" s="414" t="s">
        <v>413</v>
      </c>
      <c r="E5" s="414"/>
      <c r="F5" s="414" t="s">
        <v>413</v>
      </c>
      <c r="G5" s="414" t="s">
        <v>413</v>
      </c>
      <c r="H5" s="414" t="s">
        <v>413</v>
      </c>
      <c r="I5" s="415" t="s">
        <v>413</v>
      </c>
      <c r="J5" s="416" t="s">
        <v>55</v>
      </c>
    </row>
    <row r="6" spans="1:10" ht="14.4" customHeight="1" x14ac:dyDescent="0.3">
      <c r="A6" s="412" t="s">
        <v>411</v>
      </c>
      <c r="B6" s="413" t="s">
        <v>274</v>
      </c>
      <c r="C6" s="414">
        <v>483.26850999999999</v>
      </c>
      <c r="D6" s="414">
        <v>565.51944000000003</v>
      </c>
      <c r="E6" s="414"/>
      <c r="F6" s="414">
        <v>899.04963000000009</v>
      </c>
      <c r="G6" s="414">
        <v>663.4126111593514</v>
      </c>
      <c r="H6" s="414">
        <v>235.63701884064869</v>
      </c>
      <c r="I6" s="415">
        <v>1.3551892364977198</v>
      </c>
      <c r="J6" s="416" t="s">
        <v>1</v>
      </c>
    </row>
    <row r="7" spans="1:10" ht="14.4" customHeight="1" x14ac:dyDescent="0.3">
      <c r="A7" s="412" t="s">
        <v>411</v>
      </c>
      <c r="B7" s="413" t="s">
        <v>275</v>
      </c>
      <c r="C7" s="414">
        <v>91.8797</v>
      </c>
      <c r="D7" s="414">
        <v>92.947190000000006</v>
      </c>
      <c r="E7" s="414"/>
      <c r="F7" s="414">
        <v>99.435389999999998</v>
      </c>
      <c r="G7" s="414">
        <v>105</v>
      </c>
      <c r="H7" s="414">
        <v>-5.5646100000000018</v>
      </c>
      <c r="I7" s="415">
        <v>0.94700371428571428</v>
      </c>
      <c r="J7" s="416" t="s">
        <v>1</v>
      </c>
    </row>
    <row r="8" spans="1:10" ht="14.4" customHeight="1" x14ac:dyDescent="0.3">
      <c r="A8" s="412" t="s">
        <v>411</v>
      </c>
      <c r="B8" s="413" t="s">
        <v>276</v>
      </c>
      <c r="C8" s="414">
        <v>2.0824000000000003</v>
      </c>
      <c r="D8" s="414">
        <v>2.5743</v>
      </c>
      <c r="E8" s="414"/>
      <c r="F8" s="414">
        <v>3.27142</v>
      </c>
      <c r="G8" s="414">
        <v>4.999999999999833</v>
      </c>
      <c r="H8" s="414">
        <v>-1.728579999999833</v>
      </c>
      <c r="I8" s="415">
        <v>0.65428400000002185</v>
      </c>
      <c r="J8" s="416" t="s">
        <v>1</v>
      </c>
    </row>
    <row r="9" spans="1:10" ht="14.4" customHeight="1" x14ac:dyDescent="0.3">
      <c r="A9" s="412" t="s">
        <v>411</v>
      </c>
      <c r="B9" s="413" t="s">
        <v>277</v>
      </c>
      <c r="C9" s="414">
        <v>47.506129999999999</v>
      </c>
      <c r="D9" s="414">
        <v>47.547610000000006</v>
      </c>
      <c r="E9" s="414"/>
      <c r="F9" s="414">
        <v>41.566410000000005</v>
      </c>
      <c r="G9" s="414">
        <v>43.333333333333336</v>
      </c>
      <c r="H9" s="414">
        <v>-1.766923333333331</v>
      </c>
      <c r="I9" s="415">
        <v>0.95922484615384618</v>
      </c>
      <c r="J9" s="416" t="s">
        <v>1</v>
      </c>
    </row>
    <row r="10" spans="1:10" ht="14.4" customHeight="1" x14ac:dyDescent="0.3">
      <c r="A10" s="412" t="s">
        <v>411</v>
      </c>
      <c r="B10" s="413" t="s">
        <v>278</v>
      </c>
      <c r="C10" s="414">
        <v>0</v>
      </c>
      <c r="D10" s="414">
        <v>0</v>
      </c>
      <c r="E10" s="414"/>
      <c r="F10" s="414" t="s">
        <v>413</v>
      </c>
      <c r="G10" s="414" t="s">
        <v>413</v>
      </c>
      <c r="H10" s="414" t="s">
        <v>413</v>
      </c>
      <c r="I10" s="415" t="s">
        <v>413</v>
      </c>
      <c r="J10" s="416" t="s">
        <v>1</v>
      </c>
    </row>
    <row r="11" spans="1:10" ht="14.4" customHeight="1" x14ac:dyDescent="0.3">
      <c r="A11" s="412" t="s">
        <v>411</v>
      </c>
      <c r="B11" s="413" t="s">
        <v>279</v>
      </c>
      <c r="C11" s="414">
        <v>4.2539999999999996</v>
      </c>
      <c r="D11" s="414">
        <v>5.468</v>
      </c>
      <c r="E11" s="414"/>
      <c r="F11" s="414">
        <v>8.5295999999999985</v>
      </c>
      <c r="G11" s="414">
        <v>6.6666666666665009</v>
      </c>
      <c r="H11" s="414">
        <v>1.8629333333334976</v>
      </c>
      <c r="I11" s="415">
        <v>1.2794400000000317</v>
      </c>
      <c r="J11" s="416" t="s">
        <v>1</v>
      </c>
    </row>
    <row r="12" spans="1:10" ht="14.4" customHeight="1" x14ac:dyDescent="0.3">
      <c r="A12" s="412" t="s">
        <v>411</v>
      </c>
      <c r="B12" s="413" t="s">
        <v>414</v>
      </c>
      <c r="C12" s="414">
        <v>628.99073999999996</v>
      </c>
      <c r="D12" s="414">
        <v>714.05653999999993</v>
      </c>
      <c r="E12" s="414"/>
      <c r="F12" s="414">
        <v>1051.8524500000001</v>
      </c>
      <c r="G12" s="414">
        <v>823.41261115935117</v>
      </c>
      <c r="H12" s="414">
        <v>228.43983884064892</v>
      </c>
      <c r="I12" s="415">
        <v>1.277430580664789</v>
      </c>
      <c r="J12" s="416" t="s">
        <v>415</v>
      </c>
    </row>
    <row r="14" spans="1:10" ht="14.4" customHeight="1" x14ac:dyDescent="0.3">
      <c r="A14" s="412" t="s">
        <v>411</v>
      </c>
      <c r="B14" s="413" t="s">
        <v>412</v>
      </c>
      <c r="C14" s="414" t="s">
        <v>413</v>
      </c>
      <c r="D14" s="414" t="s">
        <v>413</v>
      </c>
      <c r="E14" s="414"/>
      <c r="F14" s="414" t="s">
        <v>413</v>
      </c>
      <c r="G14" s="414" t="s">
        <v>413</v>
      </c>
      <c r="H14" s="414" t="s">
        <v>413</v>
      </c>
      <c r="I14" s="415" t="s">
        <v>413</v>
      </c>
      <c r="J14" s="416" t="s">
        <v>55</v>
      </c>
    </row>
    <row r="15" spans="1:10" ht="14.4" customHeight="1" x14ac:dyDescent="0.3">
      <c r="A15" s="412" t="s">
        <v>416</v>
      </c>
      <c r="B15" s="413" t="s">
        <v>417</v>
      </c>
      <c r="C15" s="414" t="s">
        <v>413</v>
      </c>
      <c r="D15" s="414" t="s">
        <v>413</v>
      </c>
      <c r="E15" s="414"/>
      <c r="F15" s="414" t="s">
        <v>413</v>
      </c>
      <c r="G15" s="414" t="s">
        <v>413</v>
      </c>
      <c r="H15" s="414" t="s">
        <v>413</v>
      </c>
      <c r="I15" s="415" t="s">
        <v>413</v>
      </c>
      <c r="J15" s="416" t="s">
        <v>0</v>
      </c>
    </row>
    <row r="16" spans="1:10" ht="14.4" customHeight="1" x14ac:dyDescent="0.3">
      <c r="A16" s="412" t="s">
        <v>416</v>
      </c>
      <c r="B16" s="413" t="s">
        <v>274</v>
      </c>
      <c r="C16" s="414">
        <v>455.21452000000102</v>
      </c>
      <c r="D16" s="414">
        <v>495.78381000000002</v>
      </c>
      <c r="E16" s="414"/>
      <c r="F16" s="414">
        <v>852.73850000000004</v>
      </c>
      <c r="G16" s="414">
        <v>629.41821102032668</v>
      </c>
      <c r="H16" s="414">
        <v>223.32028897967336</v>
      </c>
      <c r="I16" s="415">
        <v>1.3548043019245615</v>
      </c>
      <c r="J16" s="416" t="s">
        <v>1</v>
      </c>
    </row>
    <row r="17" spans="1:10" ht="14.4" customHeight="1" x14ac:dyDescent="0.3">
      <c r="A17" s="412" t="s">
        <v>416</v>
      </c>
      <c r="B17" s="413" t="s">
        <v>275</v>
      </c>
      <c r="C17" s="414">
        <v>91.8797</v>
      </c>
      <c r="D17" s="414">
        <v>92.947190000000006</v>
      </c>
      <c r="E17" s="414"/>
      <c r="F17" s="414">
        <v>99.435389999999998</v>
      </c>
      <c r="G17" s="414">
        <v>105</v>
      </c>
      <c r="H17" s="414">
        <v>-5.5646100000000018</v>
      </c>
      <c r="I17" s="415">
        <v>0.94700371428571428</v>
      </c>
      <c r="J17" s="416" t="s">
        <v>1</v>
      </c>
    </row>
    <row r="18" spans="1:10" ht="14.4" customHeight="1" x14ac:dyDescent="0.3">
      <c r="A18" s="412" t="s">
        <v>416</v>
      </c>
      <c r="B18" s="413" t="s">
        <v>276</v>
      </c>
      <c r="C18" s="414">
        <v>2.0824000000000003</v>
      </c>
      <c r="D18" s="414">
        <v>2.5743</v>
      </c>
      <c r="E18" s="414"/>
      <c r="F18" s="414">
        <v>0.66842000000000001</v>
      </c>
      <c r="G18" s="414">
        <v>4.5058578693825</v>
      </c>
      <c r="H18" s="414">
        <v>-3.8374378693824998</v>
      </c>
      <c r="I18" s="415">
        <v>0.14834467028841344</v>
      </c>
      <c r="J18" s="416" t="s">
        <v>1</v>
      </c>
    </row>
    <row r="19" spans="1:10" ht="14.4" customHeight="1" x14ac:dyDescent="0.3">
      <c r="A19" s="412" t="s">
        <v>416</v>
      </c>
      <c r="B19" s="413" t="s">
        <v>277</v>
      </c>
      <c r="C19" s="414">
        <v>47.506129999999999</v>
      </c>
      <c r="D19" s="414">
        <v>47.547610000000006</v>
      </c>
      <c r="E19" s="414"/>
      <c r="F19" s="414">
        <v>41.566410000000005</v>
      </c>
      <c r="G19" s="414">
        <v>43.333333333333336</v>
      </c>
      <c r="H19" s="414">
        <v>-1.766923333333331</v>
      </c>
      <c r="I19" s="415">
        <v>0.95922484615384618</v>
      </c>
      <c r="J19" s="416" t="s">
        <v>1</v>
      </c>
    </row>
    <row r="20" spans="1:10" ht="14.4" customHeight="1" x14ac:dyDescent="0.3">
      <c r="A20" s="412" t="s">
        <v>416</v>
      </c>
      <c r="B20" s="413" t="s">
        <v>278</v>
      </c>
      <c r="C20" s="414">
        <v>0</v>
      </c>
      <c r="D20" s="414">
        <v>0</v>
      </c>
      <c r="E20" s="414"/>
      <c r="F20" s="414" t="s">
        <v>413</v>
      </c>
      <c r="G20" s="414" t="s">
        <v>413</v>
      </c>
      <c r="H20" s="414" t="s">
        <v>413</v>
      </c>
      <c r="I20" s="415" t="s">
        <v>413</v>
      </c>
      <c r="J20" s="416" t="s">
        <v>1</v>
      </c>
    </row>
    <row r="21" spans="1:10" ht="14.4" customHeight="1" x14ac:dyDescent="0.3">
      <c r="A21" s="412" t="s">
        <v>416</v>
      </c>
      <c r="B21" s="413" t="s">
        <v>279</v>
      </c>
      <c r="C21" s="414">
        <v>4.1079999999999997</v>
      </c>
      <c r="D21" s="414">
        <v>5.468</v>
      </c>
      <c r="E21" s="414"/>
      <c r="F21" s="414">
        <v>5.7695999999999996</v>
      </c>
      <c r="G21" s="414">
        <v>6.5125874325055007</v>
      </c>
      <c r="H21" s="414">
        <v>-0.74298743250550103</v>
      </c>
      <c r="I21" s="415">
        <v>0.8859151696302584</v>
      </c>
      <c r="J21" s="416" t="s">
        <v>1</v>
      </c>
    </row>
    <row r="22" spans="1:10" ht="14.4" customHeight="1" x14ac:dyDescent="0.3">
      <c r="A22" s="412" t="s">
        <v>416</v>
      </c>
      <c r="B22" s="413" t="s">
        <v>418</v>
      </c>
      <c r="C22" s="414">
        <v>600.79075000000091</v>
      </c>
      <c r="D22" s="414">
        <v>644.32090999999991</v>
      </c>
      <c r="E22" s="414"/>
      <c r="F22" s="414">
        <v>1000.17832</v>
      </c>
      <c r="G22" s="414">
        <v>788.76998965554799</v>
      </c>
      <c r="H22" s="414">
        <v>211.408330344452</v>
      </c>
      <c r="I22" s="415">
        <v>1.2680227862583526</v>
      </c>
      <c r="J22" s="416" t="s">
        <v>419</v>
      </c>
    </row>
    <row r="23" spans="1:10" ht="14.4" customHeight="1" x14ac:dyDescent="0.3">
      <c r="A23" s="412" t="s">
        <v>413</v>
      </c>
      <c r="B23" s="413" t="s">
        <v>413</v>
      </c>
      <c r="C23" s="414" t="s">
        <v>413</v>
      </c>
      <c r="D23" s="414" t="s">
        <v>413</v>
      </c>
      <c r="E23" s="414"/>
      <c r="F23" s="414" t="s">
        <v>413</v>
      </c>
      <c r="G23" s="414" t="s">
        <v>413</v>
      </c>
      <c r="H23" s="414" t="s">
        <v>413</v>
      </c>
      <c r="I23" s="415" t="s">
        <v>413</v>
      </c>
      <c r="J23" s="416" t="s">
        <v>420</v>
      </c>
    </row>
    <row r="24" spans="1:10" ht="14.4" customHeight="1" x14ac:dyDescent="0.3">
      <c r="A24" s="412" t="s">
        <v>468</v>
      </c>
      <c r="B24" s="413" t="s">
        <v>469</v>
      </c>
      <c r="C24" s="414" t="s">
        <v>413</v>
      </c>
      <c r="D24" s="414" t="s">
        <v>413</v>
      </c>
      <c r="E24" s="414"/>
      <c r="F24" s="414" t="s">
        <v>413</v>
      </c>
      <c r="G24" s="414" t="s">
        <v>413</v>
      </c>
      <c r="H24" s="414" t="s">
        <v>413</v>
      </c>
      <c r="I24" s="415" t="s">
        <v>413</v>
      </c>
      <c r="J24" s="416" t="s">
        <v>0</v>
      </c>
    </row>
    <row r="25" spans="1:10" ht="14.4" customHeight="1" x14ac:dyDescent="0.3">
      <c r="A25" s="412" t="s">
        <v>468</v>
      </c>
      <c r="B25" s="413" t="s">
        <v>274</v>
      </c>
      <c r="C25" s="414">
        <v>28.053989999999001</v>
      </c>
      <c r="D25" s="414">
        <v>69.73563</v>
      </c>
      <c r="E25" s="414"/>
      <c r="F25" s="414">
        <v>46.311129999999999</v>
      </c>
      <c r="G25" s="414">
        <v>33.99440013902467</v>
      </c>
      <c r="H25" s="414">
        <v>12.316729860975329</v>
      </c>
      <c r="I25" s="415">
        <v>1.3623164347835057</v>
      </c>
      <c r="J25" s="416" t="s">
        <v>1</v>
      </c>
    </row>
    <row r="26" spans="1:10" ht="14.4" customHeight="1" x14ac:dyDescent="0.3">
      <c r="A26" s="412" t="s">
        <v>468</v>
      </c>
      <c r="B26" s="413" t="s">
        <v>276</v>
      </c>
      <c r="C26" s="414">
        <v>0</v>
      </c>
      <c r="D26" s="414">
        <v>0</v>
      </c>
      <c r="E26" s="414"/>
      <c r="F26" s="414">
        <v>2.6030000000000002</v>
      </c>
      <c r="G26" s="414">
        <v>0.49414213061733331</v>
      </c>
      <c r="H26" s="414">
        <v>2.1088578693826667</v>
      </c>
      <c r="I26" s="415">
        <v>5.2677151748790658</v>
      </c>
      <c r="J26" s="416" t="s">
        <v>1</v>
      </c>
    </row>
    <row r="27" spans="1:10" ht="14.4" customHeight="1" x14ac:dyDescent="0.3">
      <c r="A27" s="412" t="s">
        <v>468</v>
      </c>
      <c r="B27" s="413" t="s">
        <v>279</v>
      </c>
      <c r="C27" s="414">
        <v>0.14599999999999999</v>
      </c>
      <c r="D27" s="414">
        <v>0</v>
      </c>
      <c r="E27" s="414"/>
      <c r="F27" s="414">
        <v>2.76</v>
      </c>
      <c r="G27" s="414">
        <v>0.154079234161</v>
      </c>
      <c r="H27" s="414">
        <v>2.6059207658389996</v>
      </c>
      <c r="I27" s="415">
        <v>17.912861619730204</v>
      </c>
      <c r="J27" s="416" t="s">
        <v>1</v>
      </c>
    </row>
    <row r="28" spans="1:10" ht="14.4" customHeight="1" x14ac:dyDescent="0.3">
      <c r="A28" s="412" t="s">
        <v>468</v>
      </c>
      <c r="B28" s="413" t="s">
        <v>470</v>
      </c>
      <c r="C28" s="414">
        <v>28.199989999999001</v>
      </c>
      <c r="D28" s="414">
        <v>69.73563</v>
      </c>
      <c r="E28" s="414"/>
      <c r="F28" s="414">
        <v>51.674129999999998</v>
      </c>
      <c r="G28" s="414">
        <v>34.642621503803007</v>
      </c>
      <c r="H28" s="414">
        <v>17.031508496196992</v>
      </c>
      <c r="I28" s="415">
        <v>1.4916345171605245</v>
      </c>
      <c r="J28" s="416" t="s">
        <v>419</v>
      </c>
    </row>
    <row r="29" spans="1:10" ht="14.4" customHeight="1" x14ac:dyDescent="0.3">
      <c r="A29" s="412" t="s">
        <v>413</v>
      </c>
      <c r="B29" s="413" t="s">
        <v>413</v>
      </c>
      <c r="C29" s="414" t="s">
        <v>413</v>
      </c>
      <c r="D29" s="414" t="s">
        <v>413</v>
      </c>
      <c r="E29" s="414"/>
      <c r="F29" s="414" t="s">
        <v>413</v>
      </c>
      <c r="G29" s="414" t="s">
        <v>413</v>
      </c>
      <c r="H29" s="414" t="s">
        <v>413</v>
      </c>
      <c r="I29" s="415" t="s">
        <v>413</v>
      </c>
      <c r="J29" s="416" t="s">
        <v>420</v>
      </c>
    </row>
    <row r="30" spans="1:10" ht="14.4" customHeight="1" x14ac:dyDescent="0.3">
      <c r="A30" s="412" t="s">
        <v>411</v>
      </c>
      <c r="B30" s="413" t="s">
        <v>414</v>
      </c>
      <c r="C30" s="414">
        <v>628.99073999999985</v>
      </c>
      <c r="D30" s="414">
        <v>714.05653999999993</v>
      </c>
      <c r="E30" s="414"/>
      <c r="F30" s="414">
        <v>1051.8524500000001</v>
      </c>
      <c r="G30" s="414">
        <v>823.41261115935106</v>
      </c>
      <c r="H30" s="414">
        <v>228.43983884064903</v>
      </c>
      <c r="I30" s="415">
        <v>1.2774305806647892</v>
      </c>
      <c r="J30" s="416" t="s">
        <v>415</v>
      </c>
    </row>
  </sheetData>
  <mergeCells count="3">
    <mergeCell ref="A1:I1"/>
    <mergeCell ref="F3:I3"/>
    <mergeCell ref="C4:D4"/>
  </mergeCells>
  <conditionalFormatting sqref="F13 F31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30">
    <cfRule type="expression" dxfId="17" priority="5">
      <formula>$H14&gt;0</formula>
    </cfRule>
  </conditionalFormatting>
  <conditionalFormatting sqref="A14:A30">
    <cfRule type="expression" dxfId="16" priority="2">
      <formula>AND($J14&lt;&gt;"mezeraKL",$J14&lt;&gt;"")</formula>
    </cfRule>
  </conditionalFormatting>
  <conditionalFormatting sqref="I14:I30">
    <cfRule type="expression" dxfId="15" priority="6">
      <formula>$I14&gt;1</formula>
    </cfRule>
  </conditionalFormatting>
  <conditionalFormatting sqref="B14:B30">
    <cfRule type="expression" dxfId="14" priority="1">
      <formula>OR($J14="NS",$J14="SumaNS",$J14="Účet")</formula>
    </cfRule>
  </conditionalFormatting>
  <conditionalFormatting sqref="A14:D30 F14:I30">
    <cfRule type="expression" dxfId="13" priority="8">
      <formula>AND($J14&lt;&gt;"",$J14&lt;&gt;"mezeraKL")</formula>
    </cfRule>
  </conditionalFormatting>
  <conditionalFormatting sqref="B14:D30 F14:I30">
    <cfRule type="expression" dxfId="12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0 F14:I30">
    <cfRule type="expression" dxfId="11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51" t="s">
        <v>644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4.4" customHeight="1" thickBot="1" x14ac:dyDescent="0.35">
      <c r="A2" s="203" t="s">
        <v>261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47"/>
      <c r="D3" s="348"/>
      <c r="E3" s="348"/>
      <c r="F3" s="348"/>
      <c r="G3" s="348"/>
      <c r="H3" s="116" t="s">
        <v>112</v>
      </c>
      <c r="I3" s="74">
        <f>IF(J3&lt;&gt;0,K3/J3,0)</f>
        <v>13.080301560654103</v>
      </c>
      <c r="J3" s="74">
        <f>SUBTOTAL(9,J5:J1048576)</f>
        <v>80415</v>
      </c>
      <c r="K3" s="75">
        <f>SUBTOTAL(9,K5:K1048576)</f>
        <v>1051852.4499999997</v>
      </c>
    </row>
    <row r="4" spans="1:11" s="181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57</v>
      </c>
      <c r="H4" s="419" t="s">
        <v>11</v>
      </c>
      <c r="I4" s="420" t="s">
        <v>119</v>
      </c>
      <c r="J4" s="420" t="s">
        <v>13</v>
      </c>
      <c r="K4" s="421" t="s">
        <v>127</v>
      </c>
    </row>
    <row r="5" spans="1:11" ht="14.4" customHeight="1" x14ac:dyDescent="0.3">
      <c r="A5" s="422" t="s">
        <v>411</v>
      </c>
      <c r="B5" s="423" t="s">
        <v>412</v>
      </c>
      <c r="C5" s="424" t="s">
        <v>416</v>
      </c>
      <c r="D5" s="425" t="s">
        <v>464</v>
      </c>
      <c r="E5" s="424" t="s">
        <v>633</v>
      </c>
      <c r="F5" s="425" t="s">
        <v>634</v>
      </c>
      <c r="G5" s="424" t="s">
        <v>471</v>
      </c>
      <c r="H5" s="424" t="s">
        <v>472</v>
      </c>
      <c r="I5" s="426">
        <v>260.3</v>
      </c>
      <c r="J5" s="426">
        <v>1</v>
      </c>
      <c r="K5" s="427">
        <v>260.3</v>
      </c>
    </row>
    <row r="6" spans="1:11" ht="14.4" customHeight="1" x14ac:dyDescent="0.3">
      <c r="A6" s="428" t="s">
        <v>411</v>
      </c>
      <c r="B6" s="429" t="s">
        <v>412</v>
      </c>
      <c r="C6" s="430" t="s">
        <v>416</v>
      </c>
      <c r="D6" s="431" t="s">
        <v>464</v>
      </c>
      <c r="E6" s="430" t="s">
        <v>633</v>
      </c>
      <c r="F6" s="431" t="s">
        <v>634</v>
      </c>
      <c r="G6" s="430" t="s">
        <v>473</v>
      </c>
      <c r="H6" s="430" t="s">
        <v>474</v>
      </c>
      <c r="I6" s="432">
        <v>46.32</v>
      </c>
      <c r="J6" s="432">
        <v>6</v>
      </c>
      <c r="K6" s="433">
        <v>277.92</v>
      </c>
    </row>
    <row r="7" spans="1:11" ht="14.4" customHeight="1" x14ac:dyDescent="0.3">
      <c r="A7" s="428" t="s">
        <v>411</v>
      </c>
      <c r="B7" s="429" t="s">
        <v>412</v>
      </c>
      <c r="C7" s="430" t="s">
        <v>416</v>
      </c>
      <c r="D7" s="431" t="s">
        <v>464</v>
      </c>
      <c r="E7" s="430" t="s">
        <v>633</v>
      </c>
      <c r="F7" s="431" t="s">
        <v>634</v>
      </c>
      <c r="G7" s="430" t="s">
        <v>475</v>
      </c>
      <c r="H7" s="430" t="s">
        <v>476</v>
      </c>
      <c r="I7" s="432">
        <v>13.02</v>
      </c>
      <c r="J7" s="432">
        <v>10</v>
      </c>
      <c r="K7" s="433">
        <v>130.19999999999999</v>
      </c>
    </row>
    <row r="8" spans="1:11" ht="14.4" customHeight="1" x14ac:dyDescent="0.3">
      <c r="A8" s="428" t="s">
        <v>411</v>
      </c>
      <c r="B8" s="429" t="s">
        <v>412</v>
      </c>
      <c r="C8" s="430" t="s">
        <v>416</v>
      </c>
      <c r="D8" s="431" t="s">
        <v>464</v>
      </c>
      <c r="E8" s="430" t="s">
        <v>635</v>
      </c>
      <c r="F8" s="431" t="s">
        <v>636</v>
      </c>
      <c r="G8" s="430" t="s">
        <v>477</v>
      </c>
      <c r="H8" s="430" t="s">
        <v>478</v>
      </c>
      <c r="I8" s="432">
        <v>183.13</v>
      </c>
      <c r="J8" s="432">
        <v>5</v>
      </c>
      <c r="K8" s="433">
        <v>915.86999999999989</v>
      </c>
    </row>
    <row r="9" spans="1:11" ht="14.4" customHeight="1" x14ac:dyDescent="0.3">
      <c r="A9" s="428" t="s">
        <v>411</v>
      </c>
      <c r="B9" s="429" t="s">
        <v>412</v>
      </c>
      <c r="C9" s="430" t="s">
        <v>416</v>
      </c>
      <c r="D9" s="431" t="s">
        <v>464</v>
      </c>
      <c r="E9" s="430" t="s">
        <v>635</v>
      </c>
      <c r="F9" s="431" t="s">
        <v>636</v>
      </c>
      <c r="G9" s="430" t="s">
        <v>479</v>
      </c>
      <c r="H9" s="430" t="s">
        <v>480</v>
      </c>
      <c r="I9" s="432">
        <v>0.81</v>
      </c>
      <c r="J9" s="432">
        <v>24000</v>
      </c>
      <c r="K9" s="433">
        <v>19505.28</v>
      </c>
    </row>
    <row r="10" spans="1:11" ht="14.4" customHeight="1" x14ac:dyDescent="0.3">
      <c r="A10" s="428" t="s">
        <v>411</v>
      </c>
      <c r="B10" s="429" t="s">
        <v>412</v>
      </c>
      <c r="C10" s="430" t="s">
        <v>416</v>
      </c>
      <c r="D10" s="431" t="s">
        <v>464</v>
      </c>
      <c r="E10" s="430" t="s">
        <v>635</v>
      </c>
      <c r="F10" s="431" t="s">
        <v>636</v>
      </c>
      <c r="G10" s="430" t="s">
        <v>481</v>
      </c>
      <c r="H10" s="430" t="s">
        <v>482</v>
      </c>
      <c r="I10" s="432">
        <v>56.405000000000001</v>
      </c>
      <c r="J10" s="432">
        <v>250</v>
      </c>
      <c r="K10" s="433">
        <v>14098.33</v>
      </c>
    </row>
    <row r="11" spans="1:11" ht="14.4" customHeight="1" x14ac:dyDescent="0.3">
      <c r="A11" s="428" t="s">
        <v>411</v>
      </c>
      <c r="B11" s="429" t="s">
        <v>412</v>
      </c>
      <c r="C11" s="430" t="s">
        <v>416</v>
      </c>
      <c r="D11" s="431" t="s">
        <v>464</v>
      </c>
      <c r="E11" s="430" t="s">
        <v>635</v>
      </c>
      <c r="F11" s="431" t="s">
        <v>636</v>
      </c>
      <c r="G11" s="430" t="s">
        <v>483</v>
      </c>
      <c r="H11" s="430" t="s">
        <v>484</v>
      </c>
      <c r="I11" s="432">
        <v>2.91</v>
      </c>
      <c r="J11" s="432">
        <v>100</v>
      </c>
      <c r="K11" s="433">
        <v>291</v>
      </c>
    </row>
    <row r="12" spans="1:11" ht="14.4" customHeight="1" x14ac:dyDescent="0.3">
      <c r="A12" s="428" t="s">
        <v>411</v>
      </c>
      <c r="B12" s="429" t="s">
        <v>412</v>
      </c>
      <c r="C12" s="430" t="s">
        <v>416</v>
      </c>
      <c r="D12" s="431" t="s">
        <v>464</v>
      </c>
      <c r="E12" s="430" t="s">
        <v>635</v>
      </c>
      <c r="F12" s="431" t="s">
        <v>636</v>
      </c>
      <c r="G12" s="430" t="s">
        <v>485</v>
      </c>
      <c r="H12" s="430" t="s">
        <v>486</v>
      </c>
      <c r="I12" s="432">
        <v>21.23</v>
      </c>
      <c r="J12" s="432">
        <v>10</v>
      </c>
      <c r="K12" s="433">
        <v>212.3</v>
      </c>
    </row>
    <row r="13" spans="1:11" ht="14.4" customHeight="1" x14ac:dyDescent="0.3">
      <c r="A13" s="428" t="s">
        <v>411</v>
      </c>
      <c r="B13" s="429" t="s">
        <v>412</v>
      </c>
      <c r="C13" s="430" t="s">
        <v>416</v>
      </c>
      <c r="D13" s="431" t="s">
        <v>464</v>
      </c>
      <c r="E13" s="430" t="s">
        <v>635</v>
      </c>
      <c r="F13" s="431" t="s">
        <v>636</v>
      </c>
      <c r="G13" s="430" t="s">
        <v>487</v>
      </c>
      <c r="H13" s="430" t="s">
        <v>488</v>
      </c>
      <c r="I13" s="432">
        <v>1.97</v>
      </c>
      <c r="J13" s="432">
        <v>200</v>
      </c>
      <c r="K13" s="433">
        <v>393.25</v>
      </c>
    </row>
    <row r="14" spans="1:11" ht="14.4" customHeight="1" x14ac:dyDescent="0.3">
      <c r="A14" s="428" t="s">
        <v>411</v>
      </c>
      <c r="B14" s="429" t="s">
        <v>412</v>
      </c>
      <c r="C14" s="430" t="s">
        <v>416</v>
      </c>
      <c r="D14" s="431" t="s">
        <v>464</v>
      </c>
      <c r="E14" s="430" t="s">
        <v>635</v>
      </c>
      <c r="F14" s="431" t="s">
        <v>636</v>
      </c>
      <c r="G14" s="430" t="s">
        <v>489</v>
      </c>
      <c r="H14" s="430" t="s">
        <v>490</v>
      </c>
      <c r="I14" s="432">
        <v>2.0499999999999998</v>
      </c>
      <c r="J14" s="432">
        <v>480</v>
      </c>
      <c r="K14" s="433">
        <v>986.1</v>
      </c>
    </row>
    <row r="15" spans="1:11" ht="14.4" customHeight="1" x14ac:dyDescent="0.3">
      <c r="A15" s="428" t="s">
        <v>411</v>
      </c>
      <c r="B15" s="429" t="s">
        <v>412</v>
      </c>
      <c r="C15" s="430" t="s">
        <v>416</v>
      </c>
      <c r="D15" s="431" t="s">
        <v>464</v>
      </c>
      <c r="E15" s="430" t="s">
        <v>635</v>
      </c>
      <c r="F15" s="431" t="s">
        <v>636</v>
      </c>
      <c r="G15" s="430" t="s">
        <v>491</v>
      </c>
      <c r="H15" s="430" t="s">
        <v>492</v>
      </c>
      <c r="I15" s="432">
        <v>2.06</v>
      </c>
      <c r="J15" s="432">
        <v>500</v>
      </c>
      <c r="K15" s="433">
        <v>1030.68</v>
      </c>
    </row>
    <row r="16" spans="1:11" ht="14.4" customHeight="1" x14ac:dyDescent="0.3">
      <c r="A16" s="428" t="s">
        <v>411</v>
      </c>
      <c r="B16" s="429" t="s">
        <v>412</v>
      </c>
      <c r="C16" s="430" t="s">
        <v>416</v>
      </c>
      <c r="D16" s="431" t="s">
        <v>464</v>
      </c>
      <c r="E16" s="430" t="s">
        <v>635</v>
      </c>
      <c r="F16" s="431" t="s">
        <v>636</v>
      </c>
      <c r="G16" s="430" t="s">
        <v>493</v>
      </c>
      <c r="H16" s="430" t="s">
        <v>494</v>
      </c>
      <c r="I16" s="432">
        <v>6.52</v>
      </c>
      <c r="J16" s="432">
        <v>400</v>
      </c>
      <c r="K16" s="433">
        <v>2609</v>
      </c>
    </row>
    <row r="17" spans="1:11" ht="14.4" customHeight="1" x14ac:dyDescent="0.3">
      <c r="A17" s="428" t="s">
        <v>411</v>
      </c>
      <c r="B17" s="429" t="s">
        <v>412</v>
      </c>
      <c r="C17" s="430" t="s">
        <v>416</v>
      </c>
      <c r="D17" s="431" t="s">
        <v>464</v>
      </c>
      <c r="E17" s="430" t="s">
        <v>635</v>
      </c>
      <c r="F17" s="431" t="s">
        <v>636</v>
      </c>
      <c r="G17" s="430" t="s">
        <v>495</v>
      </c>
      <c r="H17" s="430" t="s">
        <v>496</v>
      </c>
      <c r="I17" s="432">
        <v>1524.6</v>
      </c>
      <c r="J17" s="432">
        <v>1</v>
      </c>
      <c r="K17" s="433">
        <v>1524.6</v>
      </c>
    </row>
    <row r="18" spans="1:11" ht="14.4" customHeight="1" x14ac:dyDescent="0.3">
      <c r="A18" s="428" t="s">
        <v>411</v>
      </c>
      <c r="B18" s="429" t="s">
        <v>412</v>
      </c>
      <c r="C18" s="430" t="s">
        <v>416</v>
      </c>
      <c r="D18" s="431" t="s">
        <v>464</v>
      </c>
      <c r="E18" s="430" t="s">
        <v>637</v>
      </c>
      <c r="F18" s="431" t="s">
        <v>638</v>
      </c>
      <c r="G18" s="430" t="s">
        <v>497</v>
      </c>
      <c r="H18" s="430" t="s">
        <v>498</v>
      </c>
      <c r="I18" s="432">
        <v>0.89</v>
      </c>
      <c r="J18" s="432">
        <v>1000</v>
      </c>
      <c r="K18" s="433">
        <v>893.83</v>
      </c>
    </row>
    <row r="19" spans="1:11" ht="14.4" customHeight="1" x14ac:dyDescent="0.3">
      <c r="A19" s="428" t="s">
        <v>411</v>
      </c>
      <c r="B19" s="429" t="s">
        <v>412</v>
      </c>
      <c r="C19" s="430" t="s">
        <v>416</v>
      </c>
      <c r="D19" s="431" t="s">
        <v>464</v>
      </c>
      <c r="E19" s="430" t="s">
        <v>637</v>
      </c>
      <c r="F19" s="431" t="s">
        <v>638</v>
      </c>
      <c r="G19" s="430" t="s">
        <v>499</v>
      </c>
      <c r="H19" s="430" t="s">
        <v>500</v>
      </c>
      <c r="I19" s="432">
        <v>15717.9</v>
      </c>
      <c r="J19" s="432">
        <v>2</v>
      </c>
      <c r="K19" s="433">
        <v>31435.8</v>
      </c>
    </row>
    <row r="20" spans="1:11" ht="14.4" customHeight="1" x14ac:dyDescent="0.3">
      <c r="A20" s="428" t="s">
        <v>411</v>
      </c>
      <c r="B20" s="429" t="s">
        <v>412</v>
      </c>
      <c r="C20" s="430" t="s">
        <v>416</v>
      </c>
      <c r="D20" s="431" t="s">
        <v>464</v>
      </c>
      <c r="E20" s="430" t="s">
        <v>637</v>
      </c>
      <c r="F20" s="431" t="s">
        <v>638</v>
      </c>
      <c r="G20" s="430" t="s">
        <v>501</v>
      </c>
      <c r="H20" s="430" t="s">
        <v>502</v>
      </c>
      <c r="I20" s="432">
        <v>0.65</v>
      </c>
      <c r="J20" s="432">
        <v>30000</v>
      </c>
      <c r="K20" s="433">
        <v>19602</v>
      </c>
    </row>
    <row r="21" spans="1:11" ht="14.4" customHeight="1" x14ac:dyDescent="0.3">
      <c r="A21" s="428" t="s">
        <v>411</v>
      </c>
      <c r="B21" s="429" t="s">
        <v>412</v>
      </c>
      <c r="C21" s="430" t="s">
        <v>416</v>
      </c>
      <c r="D21" s="431" t="s">
        <v>464</v>
      </c>
      <c r="E21" s="430" t="s">
        <v>637</v>
      </c>
      <c r="F21" s="431" t="s">
        <v>638</v>
      </c>
      <c r="G21" s="430" t="s">
        <v>503</v>
      </c>
      <c r="H21" s="430" t="s">
        <v>504</v>
      </c>
      <c r="I21" s="432">
        <v>7.26</v>
      </c>
      <c r="J21" s="432">
        <v>720</v>
      </c>
      <c r="K21" s="433">
        <v>5224.32</v>
      </c>
    </row>
    <row r="22" spans="1:11" ht="14.4" customHeight="1" x14ac:dyDescent="0.3">
      <c r="A22" s="428" t="s">
        <v>411</v>
      </c>
      <c r="B22" s="429" t="s">
        <v>412</v>
      </c>
      <c r="C22" s="430" t="s">
        <v>416</v>
      </c>
      <c r="D22" s="431" t="s">
        <v>464</v>
      </c>
      <c r="E22" s="430" t="s">
        <v>637</v>
      </c>
      <c r="F22" s="431" t="s">
        <v>638</v>
      </c>
      <c r="G22" s="430" t="s">
        <v>505</v>
      </c>
      <c r="H22" s="430" t="s">
        <v>506</v>
      </c>
      <c r="I22" s="432">
        <v>2.82</v>
      </c>
      <c r="J22" s="432">
        <v>500</v>
      </c>
      <c r="K22" s="433">
        <v>1410</v>
      </c>
    </row>
    <row r="23" spans="1:11" ht="14.4" customHeight="1" x14ac:dyDescent="0.3">
      <c r="A23" s="428" t="s">
        <v>411</v>
      </c>
      <c r="B23" s="429" t="s">
        <v>412</v>
      </c>
      <c r="C23" s="430" t="s">
        <v>416</v>
      </c>
      <c r="D23" s="431" t="s">
        <v>464</v>
      </c>
      <c r="E23" s="430" t="s">
        <v>637</v>
      </c>
      <c r="F23" s="431" t="s">
        <v>638</v>
      </c>
      <c r="G23" s="430" t="s">
        <v>507</v>
      </c>
      <c r="H23" s="430" t="s">
        <v>508</v>
      </c>
      <c r="I23" s="432">
        <v>0.27</v>
      </c>
      <c r="J23" s="432">
        <v>4000</v>
      </c>
      <c r="K23" s="433">
        <v>1064.8</v>
      </c>
    </row>
    <row r="24" spans="1:11" ht="14.4" customHeight="1" x14ac:dyDescent="0.3">
      <c r="A24" s="428" t="s">
        <v>411</v>
      </c>
      <c r="B24" s="429" t="s">
        <v>412</v>
      </c>
      <c r="C24" s="430" t="s">
        <v>416</v>
      </c>
      <c r="D24" s="431" t="s">
        <v>464</v>
      </c>
      <c r="E24" s="430" t="s">
        <v>637</v>
      </c>
      <c r="F24" s="431" t="s">
        <v>638</v>
      </c>
      <c r="G24" s="430" t="s">
        <v>509</v>
      </c>
      <c r="H24" s="430" t="s">
        <v>510</v>
      </c>
      <c r="I24" s="432">
        <v>9.5500000000000007</v>
      </c>
      <c r="J24" s="432">
        <v>1000</v>
      </c>
      <c r="K24" s="433">
        <v>9554.64</v>
      </c>
    </row>
    <row r="25" spans="1:11" ht="14.4" customHeight="1" x14ac:dyDescent="0.3">
      <c r="A25" s="428" t="s">
        <v>411</v>
      </c>
      <c r="B25" s="429" t="s">
        <v>412</v>
      </c>
      <c r="C25" s="430" t="s">
        <v>416</v>
      </c>
      <c r="D25" s="431" t="s">
        <v>464</v>
      </c>
      <c r="E25" s="430" t="s">
        <v>637</v>
      </c>
      <c r="F25" s="431" t="s">
        <v>638</v>
      </c>
      <c r="G25" s="430" t="s">
        <v>511</v>
      </c>
      <c r="H25" s="430" t="s">
        <v>512</v>
      </c>
      <c r="I25" s="432">
        <v>6.05</v>
      </c>
      <c r="J25" s="432">
        <v>5000</v>
      </c>
      <c r="K25" s="433">
        <v>30250</v>
      </c>
    </row>
    <row r="26" spans="1:11" ht="14.4" customHeight="1" x14ac:dyDescent="0.3">
      <c r="A26" s="428" t="s">
        <v>411</v>
      </c>
      <c r="B26" s="429" t="s">
        <v>412</v>
      </c>
      <c r="C26" s="430" t="s">
        <v>416</v>
      </c>
      <c r="D26" s="431" t="s">
        <v>464</v>
      </c>
      <c r="E26" s="430" t="s">
        <v>639</v>
      </c>
      <c r="F26" s="431" t="s">
        <v>640</v>
      </c>
      <c r="G26" s="430" t="s">
        <v>513</v>
      </c>
      <c r="H26" s="430" t="s">
        <v>514</v>
      </c>
      <c r="I26" s="432">
        <v>0.69</v>
      </c>
      <c r="J26" s="432">
        <v>2000</v>
      </c>
      <c r="K26" s="433">
        <v>1380</v>
      </c>
    </row>
    <row r="27" spans="1:11" ht="14.4" customHeight="1" x14ac:dyDescent="0.3">
      <c r="A27" s="428" t="s">
        <v>411</v>
      </c>
      <c r="B27" s="429" t="s">
        <v>412</v>
      </c>
      <c r="C27" s="430" t="s">
        <v>416</v>
      </c>
      <c r="D27" s="431" t="s">
        <v>464</v>
      </c>
      <c r="E27" s="430" t="s">
        <v>639</v>
      </c>
      <c r="F27" s="431" t="s">
        <v>640</v>
      </c>
      <c r="G27" s="430" t="s">
        <v>515</v>
      </c>
      <c r="H27" s="430" t="s">
        <v>516</v>
      </c>
      <c r="I27" s="432">
        <v>0.69</v>
      </c>
      <c r="J27" s="432">
        <v>1000</v>
      </c>
      <c r="K27" s="433">
        <v>690</v>
      </c>
    </row>
    <row r="28" spans="1:11" ht="14.4" customHeight="1" x14ac:dyDescent="0.3">
      <c r="A28" s="428" t="s">
        <v>411</v>
      </c>
      <c r="B28" s="429" t="s">
        <v>412</v>
      </c>
      <c r="C28" s="430" t="s">
        <v>416</v>
      </c>
      <c r="D28" s="431" t="s">
        <v>464</v>
      </c>
      <c r="E28" s="430" t="s">
        <v>639</v>
      </c>
      <c r="F28" s="431" t="s">
        <v>640</v>
      </c>
      <c r="G28" s="430" t="s">
        <v>517</v>
      </c>
      <c r="H28" s="430" t="s">
        <v>518</v>
      </c>
      <c r="I28" s="432">
        <v>0.69</v>
      </c>
      <c r="J28" s="432">
        <v>5000</v>
      </c>
      <c r="K28" s="433">
        <v>3450</v>
      </c>
    </row>
    <row r="29" spans="1:11" ht="14.4" customHeight="1" x14ac:dyDescent="0.3">
      <c r="A29" s="428" t="s">
        <v>411</v>
      </c>
      <c r="B29" s="429" t="s">
        <v>412</v>
      </c>
      <c r="C29" s="430" t="s">
        <v>416</v>
      </c>
      <c r="D29" s="431" t="s">
        <v>464</v>
      </c>
      <c r="E29" s="430" t="s">
        <v>639</v>
      </c>
      <c r="F29" s="431" t="s">
        <v>640</v>
      </c>
      <c r="G29" s="430" t="s">
        <v>519</v>
      </c>
      <c r="H29" s="430" t="s">
        <v>520</v>
      </c>
      <c r="I29" s="432">
        <v>6.24</v>
      </c>
      <c r="J29" s="432">
        <v>40</v>
      </c>
      <c r="K29" s="433">
        <v>249.6</v>
      </c>
    </row>
    <row r="30" spans="1:11" ht="14.4" customHeight="1" x14ac:dyDescent="0.3">
      <c r="A30" s="428" t="s">
        <v>411</v>
      </c>
      <c r="B30" s="429" t="s">
        <v>412</v>
      </c>
      <c r="C30" s="430" t="s">
        <v>416</v>
      </c>
      <c r="D30" s="431" t="s">
        <v>464</v>
      </c>
      <c r="E30" s="430" t="s">
        <v>641</v>
      </c>
      <c r="F30" s="431" t="s">
        <v>642</v>
      </c>
      <c r="G30" s="430" t="s">
        <v>521</v>
      </c>
      <c r="H30" s="430" t="s">
        <v>522</v>
      </c>
      <c r="I30" s="432">
        <v>19735</v>
      </c>
      <c r="J30" s="432">
        <v>4</v>
      </c>
      <c r="K30" s="433">
        <v>78940</v>
      </c>
    </row>
    <row r="31" spans="1:11" ht="14.4" customHeight="1" x14ac:dyDescent="0.3">
      <c r="A31" s="428" t="s">
        <v>411</v>
      </c>
      <c r="B31" s="429" t="s">
        <v>412</v>
      </c>
      <c r="C31" s="430" t="s">
        <v>416</v>
      </c>
      <c r="D31" s="431" t="s">
        <v>464</v>
      </c>
      <c r="E31" s="430" t="s">
        <v>641</v>
      </c>
      <c r="F31" s="431" t="s">
        <v>642</v>
      </c>
      <c r="G31" s="430" t="s">
        <v>523</v>
      </c>
      <c r="H31" s="430" t="s">
        <v>524</v>
      </c>
      <c r="I31" s="432">
        <v>461</v>
      </c>
      <c r="J31" s="432">
        <v>10</v>
      </c>
      <c r="K31" s="433">
        <v>4610</v>
      </c>
    </row>
    <row r="32" spans="1:11" ht="14.4" customHeight="1" x14ac:dyDescent="0.3">
      <c r="A32" s="428" t="s">
        <v>411</v>
      </c>
      <c r="B32" s="429" t="s">
        <v>412</v>
      </c>
      <c r="C32" s="430" t="s">
        <v>416</v>
      </c>
      <c r="D32" s="431" t="s">
        <v>464</v>
      </c>
      <c r="E32" s="430" t="s">
        <v>641</v>
      </c>
      <c r="F32" s="431" t="s">
        <v>642</v>
      </c>
      <c r="G32" s="430" t="s">
        <v>525</v>
      </c>
      <c r="H32" s="430" t="s">
        <v>526</v>
      </c>
      <c r="I32" s="432">
        <v>991.63</v>
      </c>
      <c r="J32" s="432">
        <v>5</v>
      </c>
      <c r="K32" s="433">
        <v>4958.1499999999996</v>
      </c>
    </row>
    <row r="33" spans="1:11" ht="14.4" customHeight="1" x14ac:dyDescent="0.3">
      <c r="A33" s="428" t="s">
        <v>411</v>
      </c>
      <c r="B33" s="429" t="s">
        <v>412</v>
      </c>
      <c r="C33" s="430" t="s">
        <v>416</v>
      </c>
      <c r="D33" s="431" t="s">
        <v>464</v>
      </c>
      <c r="E33" s="430" t="s">
        <v>641</v>
      </c>
      <c r="F33" s="431" t="s">
        <v>642</v>
      </c>
      <c r="G33" s="430" t="s">
        <v>527</v>
      </c>
      <c r="H33" s="430" t="s">
        <v>528</v>
      </c>
      <c r="I33" s="432">
        <v>15652.56</v>
      </c>
      <c r="J33" s="432">
        <v>4</v>
      </c>
      <c r="K33" s="433">
        <v>62610.239999999998</v>
      </c>
    </row>
    <row r="34" spans="1:11" ht="14.4" customHeight="1" x14ac:dyDescent="0.3">
      <c r="A34" s="428" t="s">
        <v>411</v>
      </c>
      <c r="B34" s="429" t="s">
        <v>412</v>
      </c>
      <c r="C34" s="430" t="s">
        <v>416</v>
      </c>
      <c r="D34" s="431" t="s">
        <v>464</v>
      </c>
      <c r="E34" s="430" t="s">
        <v>641</v>
      </c>
      <c r="F34" s="431" t="s">
        <v>642</v>
      </c>
      <c r="G34" s="430" t="s">
        <v>529</v>
      </c>
      <c r="H34" s="430" t="s">
        <v>530</v>
      </c>
      <c r="I34" s="432">
        <v>439.24</v>
      </c>
      <c r="J34" s="432">
        <v>3</v>
      </c>
      <c r="K34" s="433">
        <v>1317.71</v>
      </c>
    </row>
    <row r="35" spans="1:11" ht="14.4" customHeight="1" x14ac:dyDescent="0.3">
      <c r="A35" s="428" t="s">
        <v>411</v>
      </c>
      <c r="B35" s="429" t="s">
        <v>412</v>
      </c>
      <c r="C35" s="430" t="s">
        <v>416</v>
      </c>
      <c r="D35" s="431" t="s">
        <v>464</v>
      </c>
      <c r="E35" s="430" t="s">
        <v>641</v>
      </c>
      <c r="F35" s="431" t="s">
        <v>642</v>
      </c>
      <c r="G35" s="430" t="s">
        <v>531</v>
      </c>
      <c r="H35" s="430" t="s">
        <v>532</v>
      </c>
      <c r="I35" s="432">
        <v>7332.8600000000006</v>
      </c>
      <c r="J35" s="432">
        <v>2</v>
      </c>
      <c r="K35" s="433">
        <v>14665.720000000001</v>
      </c>
    </row>
    <row r="36" spans="1:11" ht="14.4" customHeight="1" x14ac:dyDescent="0.3">
      <c r="A36" s="428" t="s">
        <v>411</v>
      </c>
      <c r="B36" s="429" t="s">
        <v>412</v>
      </c>
      <c r="C36" s="430" t="s">
        <v>416</v>
      </c>
      <c r="D36" s="431" t="s">
        <v>464</v>
      </c>
      <c r="E36" s="430" t="s">
        <v>641</v>
      </c>
      <c r="F36" s="431" t="s">
        <v>642</v>
      </c>
      <c r="G36" s="430" t="s">
        <v>533</v>
      </c>
      <c r="H36" s="430" t="s">
        <v>534</v>
      </c>
      <c r="I36" s="432">
        <v>356.63</v>
      </c>
      <c r="J36" s="432">
        <v>5</v>
      </c>
      <c r="K36" s="433">
        <v>1783.13</v>
      </c>
    </row>
    <row r="37" spans="1:11" ht="14.4" customHeight="1" x14ac:dyDescent="0.3">
      <c r="A37" s="428" t="s">
        <v>411</v>
      </c>
      <c r="B37" s="429" t="s">
        <v>412</v>
      </c>
      <c r="C37" s="430" t="s">
        <v>416</v>
      </c>
      <c r="D37" s="431" t="s">
        <v>464</v>
      </c>
      <c r="E37" s="430" t="s">
        <v>641</v>
      </c>
      <c r="F37" s="431" t="s">
        <v>642</v>
      </c>
      <c r="G37" s="430" t="s">
        <v>535</v>
      </c>
      <c r="H37" s="430" t="s">
        <v>536</v>
      </c>
      <c r="I37" s="432">
        <v>617.1</v>
      </c>
      <c r="J37" s="432">
        <v>20</v>
      </c>
      <c r="K37" s="433">
        <v>12342</v>
      </c>
    </row>
    <row r="38" spans="1:11" ht="14.4" customHeight="1" x14ac:dyDescent="0.3">
      <c r="A38" s="428" t="s">
        <v>411</v>
      </c>
      <c r="B38" s="429" t="s">
        <v>412</v>
      </c>
      <c r="C38" s="430" t="s">
        <v>416</v>
      </c>
      <c r="D38" s="431" t="s">
        <v>464</v>
      </c>
      <c r="E38" s="430" t="s">
        <v>641</v>
      </c>
      <c r="F38" s="431" t="s">
        <v>642</v>
      </c>
      <c r="G38" s="430" t="s">
        <v>537</v>
      </c>
      <c r="H38" s="430" t="s">
        <v>538</v>
      </c>
      <c r="I38" s="432">
        <v>1645.3</v>
      </c>
      <c r="J38" s="432">
        <v>12</v>
      </c>
      <c r="K38" s="433">
        <v>19743.57</v>
      </c>
    </row>
    <row r="39" spans="1:11" ht="14.4" customHeight="1" x14ac:dyDescent="0.3">
      <c r="A39" s="428" t="s">
        <v>411</v>
      </c>
      <c r="B39" s="429" t="s">
        <v>412</v>
      </c>
      <c r="C39" s="430" t="s">
        <v>416</v>
      </c>
      <c r="D39" s="431" t="s">
        <v>464</v>
      </c>
      <c r="E39" s="430" t="s">
        <v>641</v>
      </c>
      <c r="F39" s="431" t="s">
        <v>642</v>
      </c>
      <c r="G39" s="430" t="s">
        <v>539</v>
      </c>
      <c r="H39" s="430" t="s">
        <v>540</v>
      </c>
      <c r="I39" s="432">
        <v>9776.7999999999993</v>
      </c>
      <c r="J39" s="432">
        <v>2</v>
      </c>
      <c r="K39" s="433">
        <v>19553.599999999999</v>
      </c>
    </row>
    <row r="40" spans="1:11" ht="14.4" customHeight="1" x14ac:dyDescent="0.3">
      <c r="A40" s="428" t="s">
        <v>411</v>
      </c>
      <c r="B40" s="429" t="s">
        <v>412</v>
      </c>
      <c r="C40" s="430" t="s">
        <v>416</v>
      </c>
      <c r="D40" s="431" t="s">
        <v>464</v>
      </c>
      <c r="E40" s="430" t="s">
        <v>641</v>
      </c>
      <c r="F40" s="431" t="s">
        <v>642</v>
      </c>
      <c r="G40" s="430" t="s">
        <v>541</v>
      </c>
      <c r="H40" s="430" t="s">
        <v>542</v>
      </c>
      <c r="I40" s="432">
        <v>90.27</v>
      </c>
      <c r="J40" s="432">
        <v>5</v>
      </c>
      <c r="K40" s="433">
        <v>451.33</v>
      </c>
    </row>
    <row r="41" spans="1:11" ht="14.4" customHeight="1" x14ac:dyDescent="0.3">
      <c r="A41" s="428" t="s">
        <v>411</v>
      </c>
      <c r="B41" s="429" t="s">
        <v>412</v>
      </c>
      <c r="C41" s="430" t="s">
        <v>416</v>
      </c>
      <c r="D41" s="431" t="s">
        <v>464</v>
      </c>
      <c r="E41" s="430" t="s">
        <v>641</v>
      </c>
      <c r="F41" s="431" t="s">
        <v>642</v>
      </c>
      <c r="G41" s="430" t="s">
        <v>543</v>
      </c>
      <c r="H41" s="430" t="s">
        <v>544</v>
      </c>
      <c r="I41" s="432">
        <v>149.80000000000001</v>
      </c>
      <c r="J41" s="432">
        <v>2</v>
      </c>
      <c r="K41" s="433">
        <v>299.60000000000002</v>
      </c>
    </row>
    <row r="42" spans="1:11" ht="14.4" customHeight="1" x14ac:dyDescent="0.3">
      <c r="A42" s="428" t="s">
        <v>411</v>
      </c>
      <c r="B42" s="429" t="s">
        <v>412</v>
      </c>
      <c r="C42" s="430" t="s">
        <v>416</v>
      </c>
      <c r="D42" s="431" t="s">
        <v>464</v>
      </c>
      <c r="E42" s="430" t="s">
        <v>641</v>
      </c>
      <c r="F42" s="431" t="s">
        <v>642</v>
      </c>
      <c r="G42" s="430" t="s">
        <v>545</v>
      </c>
      <c r="H42" s="430" t="s">
        <v>546</v>
      </c>
      <c r="I42" s="432">
        <v>5837</v>
      </c>
      <c r="J42" s="432">
        <v>1</v>
      </c>
      <c r="K42" s="433">
        <v>5837</v>
      </c>
    </row>
    <row r="43" spans="1:11" ht="14.4" customHeight="1" x14ac:dyDescent="0.3">
      <c r="A43" s="428" t="s">
        <v>411</v>
      </c>
      <c r="B43" s="429" t="s">
        <v>412</v>
      </c>
      <c r="C43" s="430" t="s">
        <v>416</v>
      </c>
      <c r="D43" s="431" t="s">
        <v>464</v>
      </c>
      <c r="E43" s="430" t="s">
        <v>641</v>
      </c>
      <c r="F43" s="431" t="s">
        <v>642</v>
      </c>
      <c r="G43" s="430" t="s">
        <v>547</v>
      </c>
      <c r="H43" s="430" t="s">
        <v>548</v>
      </c>
      <c r="I43" s="432">
        <v>7369.08</v>
      </c>
      <c r="J43" s="432">
        <v>1</v>
      </c>
      <c r="K43" s="433">
        <v>7369.08</v>
      </c>
    </row>
    <row r="44" spans="1:11" ht="14.4" customHeight="1" x14ac:dyDescent="0.3">
      <c r="A44" s="428" t="s">
        <v>411</v>
      </c>
      <c r="B44" s="429" t="s">
        <v>412</v>
      </c>
      <c r="C44" s="430" t="s">
        <v>416</v>
      </c>
      <c r="D44" s="431" t="s">
        <v>464</v>
      </c>
      <c r="E44" s="430" t="s">
        <v>641</v>
      </c>
      <c r="F44" s="431" t="s">
        <v>642</v>
      </c>
      <c r="G44" s="430" t="s">
        <v>549</v>
      </c>
      <c r="H44" s="430" t="s">
        <v>550</v>
      </c>
      <c r="I44" s="432">
        <v>8601.11</v>
      </c>
      <c r="J44" s="432">
        <v>1</v>
      </c>
      <c r="K44" s="433">
        <v>8601.11</v>
      </c>
    </row>
    <row r="45" spans="1:11" ht="14.4" customHeight="1" x14ac:dyDescent="0.3">
      <c r="A45" s="428" t="s">
        <v>411</v>
      </c>
      <c r="B45" s="429" t="s">
        <v>412</v>
      </c>
      <c r="C45" s="430" t="s">
        <v>416</v>
      </c>
      <c r="D45" s="431" t="s">
        <v>464</v>
      </c>
      <c r="E45" s="430" t="s">
        <v>641</v>
      </c>
      <c r="F45" s="431" t="s">
        <v>642</v>
      </c>
      <c r="G45" s="430" t="s">
        <v>551</v>
      </c>
      <c r="H45" s="430" t="s">
        <v>552</v>
      </c>
      <c r="I45" s="432">
        <v>707.85</v>
      </c>
      <c r="J45" s="432">
        <v>2</v>
      </c>
      <c r="K45" s="433">
        <v>1415.7</v>
      </c>
    </row>
    <row r="46" spans="1:11" ht="14.4" customHeight="1" x14ac:dyDescent="0.3">
      <c r="A46" s="428" t="s">
        <v>411</v>
      </c>
      <c r="B46" s="429" t="s">
        <v>412</v>
      </c>
      <c r="C46" s="430" t="s">
        <v>416</v>
      </c>
      <c r="D46" s="431" t="s">
        <v>464</v>
      </c>
      <c r="E46" s="430" t="s">
        <v>641</v>
      </c>
      <c r="F46" s="431" t="s">
        <v>642</v>
      </c>
      <c r="G46" s="430" t="s">
        <v>553</v>
      </c>
      <c r="H46" s="430" t="s">
        <v>554</v>
      </c>
      <c r="I46" s="432">
        <v>6048</v>
      </c>
      <c r="J46" s="432">
        <v>1</v>
      </c>
      <c r="K46" s="433">
        <v>6048</v>
      </c>
    </row>
    <row r="47" spans="1:11" ht="14.4" customHeight="1" x14ac:dyDescent="0.3">
      <c r="A47" s="428" t="s">
        <v>411</v>
      </c>
      <c r="B47" s="429" t="s">
        <v>412</v>
      </c>
      <c r="C47" s="430" t="s">
        <v>416</v>
      </c>
      <c r="D47" s="431" t="s">
        <v>464</v>
      </c>
      <c r="E47" s="430" t="s">
        <v>641</v>
      </c>
      <c r="F47" s="431" t="s">
        <v>642</v>
      </c>
      <c r="G47" s="430" t="s">
        <v>555</v>
      </c>
      <c r="H47" s="430" t="s">
        <v>556</v>
      </c>
      <c r="I47" s="432">
        <v>39676</v>
      </c>
      <c r="J47" s="432">
        <v>1</v>
      </c>
      <c r="K47" s="433">
        <v>39676</v>
      </c>
    </row>
    <row r="48" spans="1:11" ht="14.4" customHeight="1" x14ac:dyDescent="0.3">
      <c r="A48" s="428" t="s">
        <v>411</v>
      </c>
      <c r="B48" s="429" t="s">
        <v>412</v>
      </c>
      <c r="C48" s="430" t="s">
        <v>416</v>
      </c>
      <c r="D48" s="431" t="s">
        <v>464</v>
      </c>
      <c r="E48" s="430" t="s">
        <v>641</v>
      </c>
      <c r="F48" s="431" t="s">
        <v>642</v>
      </c>
      <c r="G48" s="430" t="s">
        <v>557</v>
      </c>
      <c r="H48" s="430" t="s">
        <v>558</v>
      </c>
      <c r="I48" s="432">
        <v>22801</v>
      </c>
      <c r="J48" s="432">
        <v>1</v>
      </c>
      <c r="K48" s="433">
        <v>22801</v>
      </c>
    </row>
    <row r="49" spans="1:11" ht="14.4" customHeight="1" x14ac:dyDescent="0.3">
      <c r="A49" s="428" t="s">
        <v>411</v>
      </c>
      <c r="B49" s="429" t="s">
        <v>412</v>
      </c>
      <c r="C49" s="430" t="s">
        <v>416</v>
      </c>
      <c r="D49" s="431" t="s">
        <v>464</v>
      </c>
      <c r="E49" s="430" t="s">
        <v>641</v>
      </c>
      <c r="F49" s="431" t="s">
        <v>642</v>
      </c>
      <c r="G49" s="430" t="s">
        <v>559</v>
      </c>
      <c r="H49" s="430" t="s">
        <v>560</v>
      </c>
      <c r="I49" s="432">
        <v>2783</v>
      </c>
      <c r="J49" s="432">
        <v>1</v>
      </c>
      <c r="K49" s="433">
        <v>2783</v>
      </c>
    </row>
    <row r="50" spans="1:11" ht="14.4" customHeight="1" x14ac:dyDescent="0.3">
      <c r="A50" s="428" t="s">
        <v>411</v>
      </c>
      <c r="B50" s="429" t="s">
        <v>412</v>
      </c>
      <c r="C50" s="430" t="s">
        <v>416</v>
      </c>
      <c r="D50" s="431" t="s">
        <v>464</v>
      </c>
      <c r="E50" s="430" t="s">
        <v>641</v>
      </c>
      <c r="F50" s="431" t="s">
        <v>642</v>
      </c>
      <c r="G50" s="430" t="s">
        <v>561</v>
      </c>
      <c r="H50" s="430" t="s">
        <v>562</v>
      </c>
      <c r="I50" s="432">
        <v>9861.76</v>
      </c>
      <c r="J50" s="432">
        <v>1</v>
      </c>
      <c r="K50" s="433">
        <v>9861.76</v>
      </c>
    </row>
    <row r="51" spans="1:11" ht="14.4" customHeight="1" x14ac:dyDescent="0.3">
      <c r="A51" s="428" t="s">
        <v>411</v>
      </c>
      <c r="B51" s="429" t="s">
        <v>412</v>
      </c>
      <c r="C51" s="430" t="s">
        <v>416</v>
      </c>
      <c r="D51" s="431" t="s">
        <v>464</v>
      </c>
      <c r="E51" s="430" t="s">
        <v>641</v>
      </c>
      <c r="F51" s="431" t="s">
        <v>642</v>
      </c>
      <c r="G51" s="430" t="s">
        <v>563</v>
      </c>
      <c r="H51" s="430" t="s">
        <v>564</v>
      </c>
      <c r="I51" s="432">
        <v>5009.3999999999996</v>
      </c>
      <c r="J51" s="432">
        <v>2</v>
      </c>
      <c r="K51" s="433">
        <v>10018.799999999999</v>
      </c>
    </row>
    <row r="52" spans="1:11" ht="14.4" customHeight="1" x14ac:dyDescent="0.3">
      <c r="A52" s="428" t="s">
        <v>411</v>
      </c>
      <c r="B52" s="429" t="s">
        <v>412</v>
      </c>
      <c r="C52" s="430" t="s">
        <v>416</v>
      </c>
      <c r="D52" s="431" t="s">
        <v>464</v>
      </c>
      <c r="E52" s="430" t="s">
        <v>641</v>
      </c>
      <c r="F52" s="431" t="s">
        <v>642</v>
      </c>
      <c r="G52" s="430" t="s">
        <v>565</v>
      </c>
      <c r="H52" s="430" t="s">
        <v>566</v>
      </c>
      <c r="I52" s="432">
        <v>24490.400000000001</v>
      </c>
      <c r="J52" s="432">
        <v>1</v>
      </c>
      <c r="K52" s="433">
        <v>24490.400000000001</v>
      </c>
    </row>
    <row r="53" spans="1:11" ht="14.4" customHeight="1" x14ac:dyDescent="0.3">
      <c r="A53" s="428" t="s">
        <v>411</v>
      </c>
      <c r="B53" s="429" t="s">
        <v>412</v>
      </c>
      <c r="C53" s="430" t="s">
        <v>416</v>
      </c>
      <c r="D53" s="431" t="s">
        <v>464</v>
      </c>
      <c r="E53" s="430" t="s">
        <v>641</v>
      </c>
      <c r="F53" s="431" t="s">
        <v>642</v>
      </c>
      <c r="G53" s="430" t="s">
        <v>567</v>
      </c>
      <c r="H53" s="430" t="s">
        <v>568</v>
      </c>
      <c r="I53" s="432">
        <v>46887.5</v>
      </c>
      <c r="J53" s="432">
        <v>1</v>
      </c>
      <c r="K53" s="433">
        <v>46887.5</v>
      </c>
    </row>
    <row r="54" spans="1:11" ht="14.4" customHeight="1" x14ac:dyDescent="0.3">
      <c r="A54" s="428" t="s">
        <v>411</v>
      </c>
      <c r="B54" s="429" t="s">
        <v>412</v>
      </c>
      <c r="C54" s="430" t="s">
        <v>416</v>
      </c>
      <c r="D54" s="431" t="s">
        <v>464</v>
      </c>
      <c r="E54" s="430" t="s">
        <v>641</v>
      </c>
      <c r="F54" s="431" t="s">
        <v>642</v>
      </c>
      <c r="G54" s="430" t="s">
        <v>569</v>
      </c>
      <c r="H54" s="430" t="s">
        <v>570</v>
      </c>
      <c r="I54" s="432">
        <v>2057</v>
      </c>
      <c r="J54" s="432">
        <v>1</v>
      </c>
      <c r="K54" s="433">
        <v>2057</v>
      </c>
    </row>
    <row r="55" spans="1:11" ht="14.4" customHeight="1" x14ac:dyDescent="0.3">
      <c r="A55" s="428" t="s">
        <v>411</v>
      </c>
      <c r="B55" s="429" t="s">
        <v>412</v>
      </c>
      <c r="C55" s="430" t="s">
        <v>416</v>
      </c>
      <c r="D55" s="431" t="s">
        <v>464</v>
      </c>
      <c r="E55" s="430" t="s">
        <v>641</v>
      </c>
      <c r="F55" s="431" t="s">
        <v>642</v>
      </c>
      <c r="G55" s="430" t="s">
        <v>571</v>
      </c>
      <c r="H55" s="430" t="s">
        <v>572</v>
      </c>
      <c r="I55" s="432">
        <v>20449</v>
      </c>
      <c r="J55" s="432">
        <v>1</v>
      </c>
      <c r="K55" s="433">
        <v>20449</v>
      </c>
    </row>
    <row r="56" spans="1:11" ht="14.4" customHeight="1" x14ac:dyDescent="0.3">
      <c r="A56" s="428" t="s">
        <v>411</v>
      </c>
      <c r="B56" s="429" t="s">
        <v>412</v>
      </c>
      <c r="C56" s="430" t="s">
        <v>416</v>
      </c>
      <c r="D56" s="431" t="s">
        <v>464</v>
      </c>
      <c r="E56" s="430" t="s">
        <v>641</v>
      </c>
      <c r="F56" s="431" t="s">
        <v>642</v>
      </c>
      <c r="G56" s="430" t="s">
        <v>573</v>
      </c>
      <c r="H56" s="430" t="s">
        <v>574</v>
      </c>
      <c r="I56" s="432">
        <v>48400</v>
      </c>
      <c r="J56" s="432">
        <v>3</v>
      </c>
      <c r="K56" s="433">
        <v>145200</v>
      </c>
    </row>
    <row r="57" spans="1:11" ht="14.4" customHeight="1" x14ac:dyDescent="0.3">
      <c r="A57" s="428" t="s">
        <v>411</v>
      </c>
      <c r="B57" s="429" t="s">
        <v>412</v>
      </c>
      <c r="C57" s="430" t="s">
        <v>416</v>
      </c>
      <c r="D57" s="431" t="s">
        <v>464</v>
      </c>
      <c r="E57" s="430" t="s">
        <v>641</v>
      </c>
      <c r="F57" s="431" t="s">
        <v>642</v>
      </c>
      <c r="G57" s="430" t="s">
        <v>575</v>
      </c>
      <c r="H57" s="430" t="s">
        <v>576</v>
      </c>
      <c r="I57" s="432">
        <v>12824</v>
      </c>
      <c r="J57" s="432">
        <v>1</v>
      </c>
      <c r="K57" s="433">
        <v>12824</v>
      </c>
    </row>
    <row r="58" spans="1:11" ht="14.4" customHeight="1" x14ac:dyDescent="0.3">
      <c r="A58" s="428" t="s">
        <v>411</v>
      </c>
      <c r="B58" s="429" t="s">
        <v>412</v>
      </c>
      <c r="C58" s="430" t="s">
        <v>416</v>
      </c>
      <c r="D58" s="431" t="s">
        <v>464</v>
      </c>
      <c r="E58" s="430" t="s">
        <v>641</v>
      </c>
      <c r="F58" s="431" t="s">
        <v>642</v>
      </c>
      <c r="G58" s="430" t="s">
        <v>577</v>
      </c>
      <c r="H58" s="430" t="s">
        <v>578</v>
      </c>
      <c r="I58" s="432">
        <v>24375</v>
      </c>
      <c r="J58" s="432">
        <v>1</v>
      </c>
      <c r="K58" s="433">
        <v>24375</v>
      </c>
    </row>
    <row r="59" spans="1:11" ht="14.4" customHeight="1" x14ac:dyDescent="0.3">
      <c r="A59" s="428" t="s">
        <v>411</v>
      </c>
      <c r="B59" s="429" t="s">
        <v>412</v>
      </c>
      <c r="C59" s="430" t="s">
        <v>416</v>
      </c>
      <c r="D59" s="431" t="s">
        <v>464</v>
      </c>
      <c r="E59" s="430" t="s">
        <v>641</v>
      </c>
      <c r="F59" s="431" t="s">
        <v>642</v>
      </c>
      <c r="G59" s="430" t="s">
        <v>579</v>
      </c>
      <c r="H59" s="430" t="s">
        <v>580</v>
      </c>
      <c r="I59" s="432">
        <v>7457.2</v>
      </c>
      <c r="J59" s="432">
        <v>6</v>
      </c>
      <c r="K59" s="433">
        <v>44743.229999999996</v>
      </c>
    </row>
    <row r="60" spans="1:11" ht="14.4" customHeight="1" x14ac:dyDescent="0.3">
      <c r="A60" s="428" t="s">
        <v>411</v>
      </c>
      <c r="B60" s="429" t="s">
        <v>412</v>
      </c>
      <c r="C60" s="430" t="s">
        <v>416</v>
      </c>
      <c r="D60" s="431" t="s">
        <v>464</v>
      </c>
      <c r="E60" s="430" t="s">
        <v>641</v>
      </c>
      <c r="F60" s="431" t="s">
        <v>642</v>
      </c>
      <c r="G60" s="430" t="s">
        <v>581</v>
      </c>
      <c r="H60" s="430" t="s">
        <v>582</v>
      </c>
      <c r="I60" s="432">
        <v>23642.2</v>
      </c>
      <c r="J60" s="432">
        <v>1</v>
      </c>
      <c r="K60" s="433">
        <v>23642.2</v>
      </c>
    </row>
    <row r="61" spans="1:11" ht="14.4" customHeight="1" x14ac:dyDescent="0.3">
      <c r="A61" s="428" t="s">
        <v>411</v>
      </c>
      <c r="B61" s="429" t="s">
        <v>412</v>
      </c>
      <c r="C61" s="430" t="s">
        <v>416</v>
      </c>
      <c r="D61" s="431" t="s">
        <v>464</v>
      </c>
      <c r="E61" s="430" t="s">
        <v>641</v>
      </c>
      <c r="F61" s="431" t="s">
        <v>642</v>
      </c>
      <c r="G61" s="430" t="s">
        <v>583</v>
      </c>
      <c r="H61" s="430" t="s">
        <v>584</v>
      </c>
      <c r="I61" s="432">
        <v>18119</v>
      </c>
      <c r="J61" s="432">
        <v>1</v>
      </c>
      <c r="K61" s="433">
        <v>18119</v>
      </c>
    </row>
    <row r="62" spans="1:11" ht="14.4" customHeight="1" x14ac:dyDescent="0.3">
      <c r="A62" s="428" t="s">
        <v>411</v>
      </c>
      <c r="B62" s="429" t="s">
        <v>412</v>
      </c>
      <c r="C62" s="430" t="s">
        <v>416</v>
      </c>
      <c r="D62" s="431" t="s">
        <v>464</v>
      </c>
      <c r="E62" s="430" t="s">
        <v>641</v>
      </c>
      <c r="F62" s="431" t="s">
        <v>642</v>
      </c>
      <c r="G62" s="430" t="s">
        <v>585</v>
      </c>
      <c r="H62" s="430" t="s">
        <v>586</v>
      </c>
      <c r="I62" s="432">
        <v>4831.92</v>
      </c>
      <c r="J62" s="432">
        <v>1</v>
      </c>
      <c r="K62" s="433">
        <v>4831.92</v>
      </c>
    </row>
    <row r="63" spans="1:11" ht="14.4" customHeight="1" x14ac:dyDescent="0.3">
      <c r="A63" s="428" t="s">
        <v>411</v>
      </c>
      <c r="B63" s="429" t="s">
        <v>412</v>
      </c>
      <c r="C63" s="430" t="s">
        <v>416</v>
      </c>
      <c r="D63" s="431" t="s">
        <v>464</v>
      </c>
      <c r="E63" s="430" t="s">
        <v>641</v>
      </c>
      <c r="F63" s="431" t="s">
        <v>642</v>
      </c>
      <c r="G63" s="430" t="s">
        <v>587</v>
      </c>
      <c r="H63" s="430" t="s">
        <v>588</v>
      </c>
      <c r="I63" s="432">
        <v>6670.13</v>
      </c>
      <c r="J63" s="432">
        <v>2</v>
      </c>
      <c r="K63" s="433">
        <v>13340.25</v>
      </c>
    </row>
    <row r="64" spans="1:11" ht="14.4" customHeight="1" x14ac:dyDescent="0.3">
      <c r="A64" s="428" t="s">
        <v>411</v>
      </c>
      <c r="B64" s="429" t="s">
        <v>412</v>
      </c>
      <c r="C64" s="430" t="s">
        <v>416</v>
      </c>
      <c r="D64" s="431" t="s">
        <v>464</v>
      </c>
      <c r="E64" s="430" t="s">
        <v>641</v>
      </c>
      <c r="F64" s="431" t="s">
        <v>642</v>
      </c>
      <c r="G64" s="430" t="s">
        <v>589</v>
      </c>
      <c r="H64" s="430" t="s">
        <v>590</v>
      </c>
      <c r="I64" s="432">
        <v>871.23</v>
      </c>
      <c r="J64" s="432">
        <v>1</v>
      </c>
      <c r="K64" s="433">
        <v>871.23</v>
      </c>
    </row>
    <row r="65" spans="1:11" ht="14.4" customHeight="1" x14ac:dyDescent="0.3">
      <c r="A65" s="428" t="s">
        <v>411</v>
      </c>
      <c r="B65" s="429" t="s">
        <v>412</v>
      </c>
      <c r="C65" s="430" t="s">
        <v>416</v>
      </c>
      <c r="D65" s="431" t="s">
        <v>464</v>
      </c>
      <c r="E65" s="430" t="s">
        <v>641</v>
      </c>
      <c r="F65" s="431" t="s">
        <v>642</v>
      </c>
      <c r="G65" s="430" t="s">
        <v>591</v>
      </c>
      <c r="H65" s="430" t="s">
        <v>592</v>
      </c>
      <c r="I65" s="432">
        <v>543.29</v>
      </c>
      <c r="J65" s="432">
        <v>1</v>
      </c>
      <c r="K65" s="433">
        <v>543.29</v>
      </c>
    </row>
    <row r="66" spans="1:11" ht="14.4" customHeight="1" x14ac:dyDescent="0.3">
      <c r="A66" s="428" t="s">
        <v>411</v>
      </c>
      <c r="B66" s="429" t="s">
        <v>412</v>
      </c>
      <c r="C66" s="430" t="s">
        <v>416</v>
      </c>
      <c r="D66" s="431" t="s">
        <v>464</v>
      </c>
      <c r="E66" s="430" t="s">
        <v>641</v>
      </c>
      <c r="F66" s="431" t="s">
        <v>642</v>
      </c>
      <c r="G66" s="430" t="s">
        <v>593</v>
      </c>
      <c r="H66" s="430" t="s">
        <v>594</v>
      </c>
      <c r="I66" s="432">
        <v>1070.9000000000001</v>
      </c>
      <c r="J66" s="432">
        <v>1</v>
      </c>
      <c r="K66" s="433">
        <v>1070.9000000000001</v>
      </c>
    </row>
    <row r="67" spans="1:11" ht="14.4" customHeight="1" x14ac:dyDescent="0.3">
      <c r="A67" s="428" t="s">
        <v>411</v>
      </c>
      <c r="B67" s="429" t="s">
        <v>412</v>
      </c>
      <c r="C67" s="430" t="s">
        <v>416</v>
      </c>
      <c r="D67" s="431" t="s">
        <v>464</v>
      </c>
      <c r="E67" s="430" t="s">
        <v>641</v>
      </c>
      <c r="F67" s="431" t="s">
        <v>642</v>
      </c>
      <c r="G67" s="430" t="s">
        <v>595</v>
      </c>
      <c r="H67" s="430" t="s">
        <v>596</v>
      </c>
      <c r="I67" s="432">
        <v>1171.28</v>
      </c>
      <c r="J67" s="432">
        <v>1</v>
      </c>
      <c r="K67" s="433">
        <v>1171.28</v>
      </c>
    </row>
    <row r="68" spans="1:11" ht="14.4" customHeight="1" x14ac:dyDescent="0.3">
      <c r="A68" s="428" t="s">
        <v>411</v>
      </c>
      <c r="B68" s="429" t="s">
        <v>412</v>
      </c>
      <c r="C68" s="430" t="s">
        <v>416</v>
      </c>
      <c r="D68" s="431" t="s">
        <v>464</v>
      </c>
      <c r="E68" s="430" t="s">
        <v>641</v>
      </c>
      <c r="F68" s="431" t="s">
        <v>642</v>
      </c>
      <c r="G68" s="430" t="s">
        <v>597</v>
      </c>
      <c r="H68" s="430" t="s">
        <v>598</v>
      </c>
      <c r="I68" s="432">
        <v>1393.97</v>
      </c>
      <c r="J68" s="432">
        <v>1</v>
      </c>
      <c r="K68" s="433">
        <v>1393.97</v>
      </c>
    </row>
    <row r="69" spans="1:11" ht="14.4" customHeight="1" x14ac:dyDescent="0.3">
      <c r="A69" s="428" t="s">
        <v>411</v>
      </c>
      <c r="B69" s="429" t="s">
        <v>412</v>
      </c>
      <c r="C69" s="430" t="s">
        <v>416</v>
      </c>
      <c r="D69" s="431" t="s">
        <v>464</v>
      </c>
      <c r="E69" s="430" t="s">
        <v>641</v>
      </c>
      <c r="F69" s="431" t="s">
        <v>642</v>
      </c>
      <c r="G69" s="430" t="s">
        <v>599</v>
      </c>
      <c r="H69" s="430" t="s">
        <v>600</v>
      </c>
      <c r="I69" s="432">
        <v>1449</v>
      </c>
      <c r="J69" s="432">
        <v>1</v>
      </c>
      <c r="K69" s="433">
        <v>1449</v>
      </c>
    </row>
    <row r="70" spans="1:11" ht="14.4" customHeight="1" x14ac:dyDescent="0.3">
      <c r="A70" s="428" t="s">
        <v>411</v>
      </c>
      <c r="B70" s="429" t="s">
        <v>412</v>
      </c>
      <c r="C70" s="430" t="s">
        <v>416</v>
      </c>
      <c r="D70" s="431" t="s">
        <v>464</v>
      </c>
      <c r="E70" s="430" t="s">
        <v>641</v>
      </c>
      <c r="F70" s="431" t="s">
        <v>642</v>
      </c>
      <c r="G70" s="430" t="s">
        <v>601</v>
      </c>
      <c r="H70" s="430" t="s">
        <v>602</v>
      </c>
      <c r="I70" s="432">
        <v>6047.89</v>
      </c>
      <c r="J70" s="432">
        <v>1</v>
      </c>
      <c r="K70" s="433">
        <v>6047.89</v>
      </c>
    </row>
    <row r="71" spans="1:11" ht="14.4" customHeight="1" x14ac:dyDescent="0.3">
      <c r="A71" s="428" t="s">
        <v>411</v>
      </c>
      <c r="B71" s="429" t="s">
        <v>412</v>
      </c>
      <c r="C71" s="430" t="s">
        <v>416</v>
      </c>
      <c r="D71" s="431" t="s">
        <v>464</v>
      </c>
      <c r="E71" s="430" t="s">
        <v>641</v>
      </c>
      <c r="F71" s="431" t="s">
        <v>642</v>
      </c>
      <c r="G71" s="430" t="s">
        <v>603</v>
      </c>
      <c r="H71" s="430" t="s">
        <v>604</v>
      </c>
      <c r="I71" s="432">
        <v>6629.6</v>
      </c>
      <c r="J71" s="432">
        <v>1</v>
      </c>
      <c r="K71" s="433">
        <v>6629.6</v>
      </c>
    </row>
    <row r="72" spans="1:11" ht="14.4" customHeight="1" x14ac:dyDescent="0.3">
      <c r="A72" s="428" t="s">
        <v>411</v>
      </c>
      <c r="B72" s="429" t="s">
        <v>412</v>
      </c>
      <c r="C72" s="430" t="s">
        <v>416</v>
      </c>
      <c r="D72" s="431" t="s">
        <v>464</v>
      </c>
      <c r="E72" s="430" t="s">
        <v>641</v>
      </c>
      <c r="F72" s="431" t="s">
        <v>642</v>
      </c>
      <c r="G72" s="430" t="s">
        <v>605</v>
      </c>
      <c r="H72" s="430" t="s">
        <v>606</v>
      </c>
      <c r="I72" s="432">
        <v>7369.08</v>
      </c>
      <c r="J72" s="432">
        <v>1</v>
      </c>
      <c r="K72" s="433">
        <v>7369.08</v>
      </c>
    </row>
    <row r="73" spans="1:11" ht="14.4" customHeight="1" x14ac:dyDescent="0.3">
      <c r="A73" s="428" t="s">
        <v>411</v>
      </c>
      <c r="B73" s="429" t="s">
        <v>412</v>
      </c>
      <c r="C73" s="430" t="s">
        <v>416</v>
      </c>
      <c r="D73" s="431" t="s">
        <v>464</v>
      </c>
      <c r="E73" s="430" t="s">
        <v>641</v>
      </c>
      <c r="F73" s="431" t="s">
        <v>642</v>
      </c>
      <c r="G73" s="430" t="s">
        <v>607</v>
      </c>
      <c r="H73" s="430" t="s">
        <v>608</v>
      </c>
      <c r="I73" s="432">
        <v>7369.08</v>
      </c>
      <c r="J73" s="432">
        <v>1</v>
      </c>
      <c r="K73" s="433">
        <v>7369.08</v>
      </c>
    </row>
    <row r="74" spans="1:11" ht="14.4" customHeight="1" x14ac:dyDescent="0.3">
      <c r="A74" s="428" t="s">
        <v>411</v>
      </c>
      <c r="B74" s="429" t="s">
        <v>412</v>
      </c>
      <c r="C74" s="430" t="s">
        <v>416</v>
      </c>
      <c r="D74" s="431" t="s">
        <v>464</v>
      </c>
      <c r="E74" s="430" t="s">
        <v>641</v>
      </c>
      <c r="F74" s="431" t="s">
        <v>642</v>
      </c>
      <c r="G74" s="430" t="s">
        <v>609</v>
      </c>
      <c r="H74" s="430" t="s">
        <v>610</v>
      </c>
      <c r="I74" s="432">
        <v>13278</v>
      </c>
      <c r="J74" s="432">
        <v>1</v>
      </c>
      <c r="K74" s="433">
        <v>13278</v>
      </c>
    </row>
    <row r="75" spans="1:11" ht="14.4" customHeight="1" x14ac:dyDescent="0.3">
      <c r="A75" s="428" t="s">
        <v>411</v>
      </c>
      <c r="B75" s="429" t="s">
        <v>412</v>
      </c>
      <c r="C75" s="430" t="s">
        <v>416</v>
      </c>
      <c r="D75" s="431" t="s">
        <v>464</v>
      </c>
      <c r="E75" s="430" t="s">
        <v>641</v>
      </c>
      <c r="F75" s="431" t="s">
        <v>642</v>
      </c>
      <c r="G75" s="430" t="s">
        <v>611</v>
      </c>
      <c r="H75" s="430" t="s">
        <v>612</v>
      </c>
      <c r="I75" s="432">
        <v>15195</v>
      </c>
      <c r="J75" s="432">
        <v>1</v>
      </c>
      <c r="K75" s="433">
        <v>15195</v>
      </c>
    </row>
    <row r="76" spans="1:11" ht="14.4" customHeight="1" x14ac:dyDescent="0.3">
      <c r="A76" s="428" t="s">
        <v>411</v>
      </c>
      <c r="B76" s="429" t="s">
        <v>412</v>
      </c>
      <c r="C76" s="430" t="s">
        <v>416</v>
      </c>
      <c r="D76" s="431" t="s">
        <v>464</v>
      </c>
      <c r="E76" s="430" t="s">
        <v>641</v>
      </c>
      <c r="F76" s="431" t="s">
        <v>642</v>
      </c>
      <c r="G76" s="430" t="s">
        <v>613</v>
      </c>
      <c r="H76" s="430" t="s">
        <v>614</v>
      </c>
      <c r="I76" s="432">
        <v>19664</v>
      </c>
      <c r="J76" s="432">
        <v>1</v>
      </c>
      <c r="K76" s="433">
        <v>19664</v>
      </c>
    </row>
    <row r="77" spans="1:11" ht="14.4" customHeight="1" x14ac:dyDescent="0.3">
      <c r="A77" s="428" t="s">
        <v>411</v>
      </c>
      <c r="B77" s="429" t="s">
        <v>412</v>
      </c>
      <c r="C77" s="430" t="s">
        <v>416</v>
      </c>
      <c r="D77" s="431" t="s">
        <v>464</v>
      </c>
      <c r="E77" s="430" t="s">
        <v>641</v>
      </c>
      <c r="F77" s="431" t="s">
        <v>642</v>
      </c>
      <c r="G77" s="430" t="s">
        <v>615</v>
      </c>
      <c r="H77" s="430" t="s">
        <v>616</v>
      </c>
      <c r="I77" s="432">
        <v>20057.28</v>
      </c>
      <c r="J77" s="432">
        <v>1</v>
      </c>
      <c r="K77" s="433">
        <v>20057.28</v>
      </c>
    </row>
    <row r="78" spans="1:11" ht="14.4" customHeight="1" x14ac:dyDescent="0.3">
      <c r="A78" s="428" t="s">
        <v>411</v>
      </c>
      <c r="B78" s="429" t="s">
        <v>412</v>
      </c>
      <c r="C78" s="430" t="s">
        <v>416</v>
      </c>
      <c r="D78" s="431" t="s">
        <v>464</v>
      </c>
      <c r="E78" s="430" t="s">
        <v>641</v>
      </c>
      <c r="F78" s="431" t="s">
        <v>642</v>
      </c>
      <c r="G78" s="430" t="s">
        <v>617</v>
      </c>
      <c r="H78" s="430" t="s">
        <v>618</v>
      </c>
      <c r="I78" s="432">
        <v>33982.9</v>
      </c>
      <c r="J78" s="432">
        <v>1</v>
      </c>
      <c r="K78" s="433">
        <v>33982.9</v>
      </c>
    </row>
    <row r="79" spans="1:11" ht="14.4" customHeight="1" x14ac:dyDescent="0.3">
      <c r="A79" s="428" t="s">
        <v>411</v>
      </c>
      <c r="B79" s="429" t="s">
        <v>412</v>
      </c>
      <c r="C79" s="430" t="s">
        <v>468</v>
      </c>
      <c r="D79" s="431" t="s">
        <v>643</v>
      </c>
      <c r="E79" s="430" t="s">
        <v>633</v>
      </c>
      <c r="F79" s="431" t="s">
        <v>634</v>
      </c>
      <c r="G79" s="430" t="s">
        <v>471</v>
      </c>
      <c r="H79" s="430" t="s">
        <v>472</v>
      </c>
      <c r="I79" s="432">
        <v>260.3</v>
      </c>
      <c r="J79" s="432">
        <v>10</v>
      </c>
      <c r="K79" s="433">
        <v>2603</v>
      </c>
    </row>
    <row r="80" spans="1:11" ht="14.4" customHeight="1" x14ac:dyDescent="0.3">
      <c r="A80" s="428" t="s">
        <v>411</v>
      </c>
      <c r="B80" s="429" t="s">
        <v>412</v>
      </c>
      <c r="C80" s="430" t="s">
        <v>468</v>
      </c>
      <c r="D80" s="431" t="s">
        <v>643</v>
      </c>
      <c r="E80" s="430" t="s">
        <v>639</v>
      </c>
      <c r="F80" s="431" t="s">
        <v>640</v>
      </c>
      <c r="G80" s="430" t="s">
        <v>513</v>
      </c>
      <c r="H80" s="430" t="s">
        <v>514</v>
      </c>
      <c r="I80" s="432">
        <v>0.69</v>
      </c>
      <c r="J80" s="432">
        <v>2000</v>
      </c>
      <c r="K80" s="433">
        <v>1380</v>
      </c>
    </row>
    <row r="81" spans="1:11" ht="14.4" customHeight="1" x14ac:dyDescent="0.3">
      <c r="A81" s="428" t="s">
        <v>411</v>
      </c>
      <c r="B81" s="429" t="s">
        <v>412</v>
      </c>
      <c r="C81" s="430" t="s">
        <v>468</v>
      </c>
      <c r="D81" s="431" t="s">
        <v>643</v>
      </c>
      <c r="E81" s="430" t="s">
        <v>639</v>
      </c>
      <c r="F81" s="431" t="s">
        <v>640</v>
      </c>
      <c r="G81" s="430" t="s">
        <v>515</v>
      </c>
      <c r="H81" s="430" t="s">
        <v>516</v>
      </c>
      <c r="I81" s="432">
        <v>0.69</v>
      </c>
      <c r="J81" s="432">
        <v>2000</v>
      </c>
      <c r="K81" s="433">
        <v>1380</v>
      </c>
    </row>
    <row r="82" spans="1:11" ht="14.4" customHeight="1" x14ac:dyDescent="0.3">
      <c r="A82" s="428" t="s">
        <v>411</v>
      </c>
      <c r="B82" s="429" t="s">
        <v>412</v>
      </c>
      <c r="C82" s="430" t="s">
        <v>468</v>
      </c>
      <c r="D82" s="431" t="s">
        <v>643</v>
      </c>
      <c r="E82" s="430" t="s">
        <v>641</v>
      </c>
      <c r="F82" s="431" t="s">
        <v>642</v>
      </c>
      <c r="G82" s="430" t="s">
        <v>619</v>
      </c>
      <c r="H82" s="430" t="s">
        <v>620</v>
      </c>
      <c r="I82" s="432">
        <v>47.07</v>
      </c>
      <c r="J82" s="432">
        <v>2</v>
      </c>
      <c r="K82" s="433">
        <v>94.14</v>
      </c>
    </row>
    <row r="83" spans="1:11" ht="14.4" customHeight="1" x14ac:dyDescent="0.3">
      <c r="A83" s="428" t="s">
        <v>411</v>
      </c>
      <c r="B83" s="429" t="s">
        <v>412</v>
      </c>
      <c r="C83" s="430" t="s">
        <v>468</v>
      </c>
      <c r="D83" s="431" t="s">
        <v>643</v>
      </c>
      <c r="E83" s="430" t="s">
        <v>641</v>
      </c>
      <c r="F83" s="431" t="s">
        <v>642</v>
      </c>
      <c r="G83" s="430" t="s">
        <v>523</v>
      </c>
      <c r="H83" s="430" t="s">
        <v>524</v>
      </c>
      <c r="I83" s="432">
        <v>461.01499999999999</v>
      </c>
      <c r="J83" s="432">
        <v>20</v>
      </c>
      <c r="K83" s="433">
        <v>9220.2799999999988</v>
      </c>
    </row>
    <row r="84" spans="1:11" ht="14.4" customHeight="1" x14ac:dyDescent="0.3">
      <c r="A84" s="428" t="s">
        <v>411</v>
      </c>
      <c r="B84" s="429" t="s">
        <v>412</v>
      </c>
      <c r="C84" s="430" t="s">
        <v>468</v>
      </c>
      <c r="D84" s="431" t="s">
        <v>643</v>
      </c>
      <c r="E84" s="430" t="s">
        <v>641</v>
      </c>
      <c r="F84" s="431" t="s">
        <v>642</v>
      </c>
      <c r="G84" s="430" t="s">
        <v>621</v>
      </c>
      <c r="H84" s="430" t="s">
        <v>622</v>
      </c>
      <c r="I84" s="432">
        <v>815.8</v>
      </c>
      <c r="J84" s="432">
        <v>5</v>
      </c>
      <c r="K84" s="433">
        <v>4079</v>
      </c>
    </row>
    <row r="85" spans="1:11" ht="14.4" customHeight="1" x14ac:dyDescent="0.3">
      <c r="A85" s="428" t="s">
        <v>411</v>
      </c>
      <c r="B85" s="429" t="s">
        <v>412</v>
      </c>
      <c r="C85" s="430" t="s">
        <v>468</v>
      </c>
      <c r="D85" s="431" t="s">
        <v>643</v>
      </c>
      <c r="E85" s="430" t="s">
        <v>641</v>
      </c>
      <c r="F85" s="431" t="s">
        <v>642</v>
      </c>
      <c r="G85" s="430" t="s">
        <v>535</v>
      </c>
      <c r="H85" s="430" t="s">
        <v>536</v>
      </c>
      <c r="I85" s="432">
        <v>617.12333333333333</v>
      </c>
      <c r="J85" s="432">
        <v>22</v>
      </c>
      <c r="K85" s="433">
        <v>13576.72</v>
      </c>
    </row>
    <row r="86" spans="1:11" ht="14.4" customHeight="1" x14ac:dyDescent="0.3">
      <c r="A86" s="428" t="s">
        <v>411</v>
      </c>
      <c r="B86" s="429" t="s">
        <v>412</v>
      </c>
      <c r="C86" s="430" t="s">
        <v>468</v>
      </c>
      <c r="D86" s="431" t="s">
        <v>643</v>
      </c>
      <c r="E86" s="430" t="s">
        <v>641</v>
      </c>
      <c r="F86" s="431" t="s">
        <v>642</v>
      </c>
      <c r="G86" s="430" t="s">
        <v>623</v>
      </c>
      <c r="H86" s="430" t="s">
        <v>624</v>
      </c>
      <c r="I86" s="432">
        <v>5623.33</v>
      </c>
      <c r="J86" s="432">
        <v>1</v>
      </c>
      <c r="K86" s="433">
        <v>5623.33</v>
      </c>
    </row>
    <row r="87" spans="1:11" ht="14.4" customHeight="1" x14ac:dyDescent="0.3">
      <c r="A87" s="428" t="s">
        <v>411</v>
      </c>
      <c r="B87" s="429" t="s">
        <v>412</v>
      </c>
      <c r="C87" s="430" t="s">
        <v>468</v>
      </c>
      <c r="D87" s="431" t="s">
        <v>643</v>
      </c>
      <c r="E87" s="430" t="s">
        <v>641</v>
      </c>
      <c r="F87" s="431" t="s">
        <v>642</v>
      </c>
      <c r="G87" s="430" t="s">
        <v>551</v>
      </c>
      <c r="H87" s="430" t="s">
        <v>552</v>
      </c>
      <c r="I87" s="432">
        <v>724.18</v>
      </c>
      <c r="J87" s="432">
        <v>2</v>
      </c>
      <c r="K87" s="433">
        <v>1448.37</v>
      </c>
    </row>
    <row r="88" spans="1:11" ht="14.4" customHeight="1" x14ac:dyDescent="0.3">
      <c r="A88" s="428" t="s">
        <v>411</v>
      </c>
      <c r="B88" s="429" t="s">
        <v>412</v>
      </c>
      <c r="C88" s="430" t="s">
        <v>468</v>
      </c>
      <c r="D88" s="431" t="s">
        <v>643</v>
      </c>
      <c r="E88" s="430" t="s">
        <v>641</v>
      </c>
      <c r="F88" s="431" t="s">
        <v>642</v>
      </c>
      <c r="G88" s="430" t="s">
        <v>625</v>
      </c>
      <c r="H88" s="430" t="s">
        <v>626</v>
      </c>
      <c r="I88" s="432">
        <v>1577.32</v>
      </c>
      <c r="J88" s="432">
        <v>2</v>
      </c>
      <c r="K88" s="433">
        <v>3154.63</v>
      </c>
    </row>
    <row r="89" spans="1:11" ht="14.4" customHeight="1" x14ac:dyDescent="0.3">
      <c r="A89" s="428" t="s">
        <v>411</v>
      </c>
      <c r="B89" s="429" t="s">
        <v>412</v>
      </c>
      <c r="C89" s="430" t="s">
        <v>468</v>
      </c>
      <c r="D89" s="431" t="s">
        <v>643</v>
      </c>
      <c r="E89" s="430" t="s">
        <v>641</v>
      </c>
      <c r="F89" s="431" t="s">
        <v>642</v>
      </c>
      <c r="G89" s="430" t="s">
        <v>627</v>
      </c>
      <c r="H89" s="430" t="s">
        <v>628</v>
      </c>
      <c r="I89" s="432">
        <v>3957.17</v>
      </c>
      <c r="J89" s="432">
        <v>2</v>
      </c>
      <c r="K89" s="433">
        <v>7914.34</v>
      </c>
    </row>
    <row r="90" spans="1:11" ht="14.4" customHeight="1" x14ac:dyDescent="0.3">
      <c r="A90" s="428" t="s">
        <v>411</v>
      </c>
      <c r="B90" s="429" t="s">
        <v>412</v>
      </c>
      <c r="C90" s="430" t="s">
        <v>468</v>
      </c>
      <c r="D90" s="431" t="s">
        <v>643</v>
      </c>
      <c r="E90" s="430" t="s">
        <v>641</v>
      </c>
      <c r="F90" s="431" t="s">
        <v>642</v>
      </c>
      <c r="G90" s="430" t="s">
        <v>629</v>
      </c>
      <c r="H90" s="430" t="s">
        <v>630</v>
      </c>
      <c r="I90" s="432">
        <v>428.34</v>
      </c>
      <c r="J90" s="432">
        <v>2</v>
      </c>
      <c r="K90" s="433">
        <v>856.68</v>
      </c>
    </row>
    <row r="91" spans="1:11" ht="14.4" customHeight="1" thickBot="1" x14ac:dyDescent="0.35">
      <c r="A91" s="434" t="s">
        <v>411</v>
      </c>
      <c r="B91" s="435" t="s">
        <v>412</v>
      </c>
      <c r="C91" s="436" t="s">
        <v>468</v>
      </c>
      <c r="D91" s="437" t="s">
        <v>643</v>
      </c>
      <c r="E91" s="436" t="s">
        <v>641</v>
      </c>
      <c r="F91" s="437" t="s">
        <v>642</v>
      </c>
      <c r="G91" s="436" t="s">
        <v>631</v>
      </c>
      <c r="H91" s="436" t="s">
        <v>632</v>
      </c>
      <c r="I91" s="438">
        <v>343.64</v>
      </c>
      <c r="J91" s="438">
        <v>1</v>
      </c>
      <c r="K91" s="439">
        <v>343.64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4" width="13.109375" hidden="1" customWidth="1"/>
    <col min="5" max="8" width="13.109375" customWidth="1"/>
    <col min="9" max="18" width="13.109375" hidden="1" customWidth="1"/>
    <col min="19" max="19" width="13.109375" customWidth="1"/>
    <col min="20" max="33" width="13.109375" hidden="1" customWidth="1"/>
    <col min="34" max="34" width="13.109375" customWidth="1"/>
    <col min="35" max="37" width="13.109375" hidden="1" customWidth="1"/>
    <col min="38" max="38" width="13.109375" customWidth="1"/>
    <col min="39" max="41" width="13.109375" hidden="1" customWidth="1"/>
    <col min="42" max="42" width="13.109375" customWidth="1"/>
    <col min="43" max="44" width="13.109375" hidden="1" customWidth="1"/>
    <col min="45" max="45" width="13.109375" customWidth="1"/>
  </cols>
  <sheetData>
    <row r="1" spans="1:46" ht="18.600000000000001" thickBot="1" x14ac:dyDescent="0.4">
      <c r="A1" s="359" t="s">
        <v>92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</row>
    <row r="2" spans="1:46" ht="15" thickBot="1" x14ac:dyDescent="0.35">
      <c r="A2" s="203" t="s">
        <v>261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</row>
    <row r="3" spans="1:46" x14ac:dyDescent="0.3">
      <c r="A3" s="222" t="s">
        <v>167</v>
      </c>
      <c r="B3" s="360" t="s">
        <v>146</v>
      </c>
      <c r="C3" s="205">
        <v>0</v>
      </c>
      <c r="D3" s="206">
        <v>25</v>
      </c>
      <c r="E3" s="206">
        <v>30</v>
      </c>
      <c r="F3" s="206">
        <v>99</v>
      </c>
      <c r="G3" s="225">
        <v>100</v>
      </c>
      <c r="H3" s="225">
        <v>101</v>
      </c>
      <c r="I3" s="225">
        <v>102</v>
      </c>
      <c r="J3" s="225">
        <v>103</v>
      </c>
      <c r="K3" s="225">
        <v>203</v>
      </c>
      <c r="L3" s="303">
        <v>302</v>
      </c>
      <c r="M3" s="225">
        <v>303</v>
      </c>
      <c r="N3" s="225">
        <v>304</v>
      </c>
      <c r="O3" s="225">
        <v>305</v>
      </c>
      <c r="P3" s="225">
        <v>306</v>
      </c>
      <c r="Q3" s="225">
        <v>407</v>
      </c>
      <c r="R3" s="225">
        <v>408</v>
      </c>
      <c r="S3" s="225">
        <v>409</v>
      </c>
      <c r="T3" s="225">
        <v>410</v>
      </c>
      <c r="U3" s="225">
        <v>415</v>
      </c>
      <c r="V3" s="225">
        <v>416</v>
      </c>
      <c r="W3" s="225">
        <v>418</v>
      </c>
      <c r="X3" s="225">
        <v>419</v>
      </c>
      <c r="Y3" s="225">
        <v>420</v>
      </c>
      <c r="Z3" s="225">
        <v>421</v>
      </c>
      <c r="AA3" s="225">
        <v>422</v>
      </c>
      <c r="AB3" s="225">
        <v>520</v>
      </c>
      <c r="AC3" s="225">
        <v>521</v>
      </c>
      <c r="AD3" s="225">
        <v>522</v>
      </c>
      <c r="AE3" s="225">
        <v>523</v>
      </c>
      <c r="AF3" s="225">
        <v>524</v>
      </c>
      <c r="AG3" s="225">
        <v>525</v>
      </c>
      <c r="AH3" s="225">
        <v>526</v>
      </c>
      <c r="AI3" s="206">
        <v>527</v>
      </c>
      <c r="AJ3" s="206">
        <v>528</v>
      </c>
      <c r="AK3" s="206">
        <v>629</v>
      </c>
      <c r="AL3" s="206">
        <v>630</v>
      </c>
      <c r="AM3" s="206">
        <v>636</v>
      </c>
      <c r="AN3" s="206">
        <v>637</v>
      </c>
      <c r="AO3" s="206">
        <v>640</v>
      </c>
      <c r="AP3" s="206">
        <v>642</v>
      </c>
      <c r="AQ3" s="206">
        <v>743</v>
      </c>
      <c r="AR3" s="206">
        <v>745</v>
      </c>
      <c r="AS3" s="472">
        <v>746</v>
      </c>
      <c r="AT3" s="487"/>
    </row>
    <row r="4" spans="1:46" ht="36.6" outlineLevel="1" thickBot="1" x14ac:dyDescent="0.35">
      <c r="A4" s="223">
        <v>2017</v>
      </c>
      <c r="B4" s="361"/>
      <c r="C4" s="207" t="s">
        <v>147</v>
      </c>
      <c r="D4" s="208" t="s">
        <v>151</v>
      </c>
      <c r="E4" s="208" t="s">
        <v>169</v>
      </c>
      <c r="F4" s="208" t="s">
        <v>148</v>
      </c>
      <c r="G4" s="226" t="s">
        <v>217</v>
      </c>
      <c r="H4" s="226" t="s">
        <v>218</v>
      </c>
      <c r="I4" s="226" t="s">
        <v>149</v>
      </c>
      <c r="J4" s="226" t="s">
        <v>219</v>
      </c>
      <c r="K4" s="226" t="s">
        <v>150</v>
      </c>
      <c r="L4" s="304" t="s">
        <v>220</v>
      </c>
      <c r="M4" s="226" t="s">
        <v>221</v>
      </c>
      <c r="N4" s="226" t="s">
        <v>222</v>
      </c>
      <c r="O4" s="226" t="s">
        <v>223</v>
      </c>
      <c r="P4" s="226" t="s">
        <v>175</v>
      </c>
      <c r="Q4" s="226" t="s">
        <v>215</v>
      </c>
      <c r="R4" s="226" t="s">
        <v>176</v>
      </c>
      <c r="S4" s="226" t="s">
        <v>177</v>
      </c>
      <c r="T4" s="226" t="s">
        <v>178</v>
      </c>
      <c r="U4" s="226" t="s">
        <v>179</v>
      </c>
      <c r="V4" s="226" t="s">
        <v>180</v>
      </c>
      <c r="W4" s="226" t="s">
        <v>181</v>
      </c>
      <c r="X4" s="226" t="s">
        <v>182</v>
      </c>
      <c r="Y4" s="226" t="s">
        <v>183</v>
      </c>
      <c r="Z4" s="226" t="s">
        <v>184</v>
      </c>
      <c r="AA4" s="226" t="s">
        <v>254</v>
      </c>
      <c r="AB4" s="226" t="s">
        <v>224</v>
      </c>
      <c r="AC4" s="226" t="s">
        <v>225</v>
      </c>
      <c r="AD4" s="226" t="s">
        <v>226</v>
      </c>
      <c r="AE4" s="226" t="s">
        <v>185</v>
      </c>
      <c r="AF4" s="226" t="s">
        <v>186</v>
      </c>
      <c r="AG4" s="226" t="s">
        <v>187</v>
      </c>
      <c r="AH4" s="226" t="s">
        <v>188</v>
      </c>
      <c r="AI4" s="208" t="s">
        <v>189</v>
      </c>
      <c r="AJ4" s="208" t="s">
        <v>198</v>
      </c>
      <c r="AK4" s="208" t="s">
        <v>190</v>
      </c>
      <c r="AL4" s="208" t="s">
        <v>199</v>
      </c>
      <c r="AM4" s="208" t="s">
        <v>191</v>
      </c>
      <c r="AN4" s="291" t="s">
        <v>192</v>
      </c>
      <c r="AO4" s="208" t="s">
        <v>193</v>
      </c>
      <c r="AP4" s="208" t="s">
        <v>194</v>
      </c>
      <c r="AQ4" s="208" t="s">
        <v>195</v>
      </c>
      <c r="AR4" s="208" t="s">
        <v>196</v>
      </c>
      <c r="AS4" s="473" t="s">
        <v>197</v>
      </c>
      <c r="AT4" s="487"/>
    </row>
    <row r="5" spans="1:46" x14ac:dyDescent="0.3">
      <c r="A5" s="209" t="s">
        <v>152</v>
      </c>
      <c r="B5" s="247"/>
      <c r="C5" s="248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92"/>
      <c r="AO5" s="249"/>
      <c r="AP5" s="249"/>
      <c r="AQ5" s="249"/>
      <c r="AR5" s="249"/>
      <c r="AS5" s="474"/>
      <c r="AT5" s="487"/>
    </row>
    <row r="6" spans="1:46" ht="15" collapsed="1" thickBot="1" x14ac:dyDescent="0.35">
      <c r="A6" s="210" t="s">
        <v>59</v>
      </c>
      <c r="B6" s="250">
        <f xml:space="preserve">
TRUNC(IF($A$4&lt;=12,SUMIFS('ON Data'!F:F,'ON Data'!$D:$D,$A$4,'ON Data'!$E:$E,1),SUMIFS('ON Data'!F:F,'ON Data'!$E:$E,1)/'ON Data'!$D$3),1)</f>
        <v>44.7</v>
      </c>
      <c r="C6" s="251">
        <f xml:space="preserve">
TRUNC(IF($A$4&lt;=12,SUMIFS('ON Data'!G:G,'ON Data'!$D:$D,$A$4,'ON Data'!$E:$E,1),SUMIFS('ON Data'!G:G,'ON Data'!$E:$E,1)/'ON Data'!$D$3),1)</f>
        <v>0</v>
      </c>
      <c r="D6" s="252">
        <f xml:space="preserve">
TRUNC(IF($A$4&lt;=12,SUMIFS('ON Data'!H:H,'ON Data'!$D:$D,$A$4,'ON Data'!$E:$E,1),SUMIFS('ON Data'!H:H,'ON Data'!$E:$E,1)/'ON Data'!$D$3),1)</f>
        <v>0</v>
      </c>
      <c r="E6" s="252">
        <f xml:space="preserve">
TRUNC(IF($A$4&lt;=12,SUMIFS('ON Data'!I:I,'ON Data'!$D:$D,$A$4,'ON Data'!$E:$E,1),SUMIFS('ON Data'!I:I,'ON Data'!$E:$E,1)/'ON Data'!$D$3),1)</f>
        <v>4</v>
      </c>
      <c r="F6" s="252">
        <f xml:space="preserve">
TRUNC(IF($A$4&lt;=12,SUMIFS('ON Data'!J:J,'ON Data'!$D:$D,$A$4,'ON Data'!$E:$E,1),SUMIFS('ON Data'!J:J,'ON Data'!$E:$E,1)/'ON Data'!$D$3),1)</f>
        <v>1.3</v>
      </c>
      <c r="G6" s="252">
        <f xml:space="preserve">
TRUNC(IF($A$4&lt;=12,SUMIFS('ON Data'!K:K,'ON Data'!$D:$D,$A$4,'ON Data'!$E:$E,1),SUMIFS('ON Data'!K:K,'ON Data'!$E:$E,1)/'ON Data'!$D$3),1)</f>
        <v>2.4</v>
      </c>
      <c r="H6" s="252">
        <f xml:space="preserve">
TRUNC(IF($A$4&lt;=12,SUMIFS('ON Data'!L:L,'ON Data'!$D:$D,$A$4,'ON Data'!$E:$E,1),SUMIFS('ON Data'!L:L,'ON Data'!$E:$E,1)/'ON Data'!$D$3),1)</f>
        <v>9.6</v>
      </c>
      <c r="I6" s="252">
        <f xml:space="preserve">
TRUNC(IF($A$4&lt;=12,SUMIFS('ON Data'!M:M,'ON Data'!$D:$D,$A$4,'ON Data'!$E:$E,1),SUMIFS('ON Data'!M:M,'ON Data'!$E:$E,1)/'ON Data'!$D$3),1)</f>
        <v>0</v>
      </c>
      <c r="J6" s="252">
        <f xml:space="preserve">
TRUNC(IF($A$4&lt;=12,SUMIFS('ON Data'!N:N,'ON Data'!$D:$D,$A$4,'ON Data'!$E:$E,1),SUMIFS('ON Data'!N:N,'ON Data'!$E:$E,1)/'ON Data'!$D$3),1)</f>
        <v>0</v>
      </c>
      <c r="K6" s="252">
        <f xml:space="preserve">
TRUNC(IF($A$4&lt;=12,SUMIFS('ON Data'!O:O,'ON Data'!$D:$D,$A$4,'ON Data'!$E:$E,1),SUMIFS('ON Data'!O:O,'ON Data'!$E:$E,1)/'ON Data'!$D$3),1)</f>
        <v>0</v>
      </c>
      <c r="L6" s="252">
        <f xml:space="preserve">
TRUNC(IF($A$4&lt;=12,SUMIFS('ON Data'!P:P,'ON Data'!$D:$D,$A$4,'ON Data'!$E:$E,1),SUMIFS('ON Data'!P:P,'ON Data'!$E:$E,1)/'ON Data'!$D$3),1)</f>
        <v>0</v>
      </c>
      <c r="M6" s="252">
        <f xml:space="preserve">
TRUNC(IF($A$4&lt;=12,SUMIFS('ON Data'!Q:Q,'ON Data'!$D:$D,$A$4,'ON Data'!$E:$E,1),SUMIFS('ON Data'!Q:Q,'ON Data'!$E:$E,1)/'ON Data'!$D$3),1)</f>
        <v>0</v>
      </c>
      <c r="N6" s="252">
        <f xml:space="preserve">
TRUNC(IF($A$4&lt;=12,SUMIFS('ON Data'!R:R,'ON Data'!$D:$D,$A$4,'ON Data'!$E:$E,1),SUMIFS('ON Data'!R:R,'ON Data'!$E:$E,1)/'ON Data'!$D$3),1)</f>
        <v>0</v>
      </c>
      <c r="O6" s="252">
        <f xml:space="preserve">
TRUNC(IF($A$4&lt;=12,SUMIFS('ON Data'!S:S,'ON Data'!$D:$D,$A$4,'ON Data'!$E:$E,1),SUMIFS('ON Data'!S:S,'ON Data'!$E:$E,1)/'ON Data'!$D$3),1)</f>
        <v>0</v>
      </c>
      <c r="P6" s="252">
        <f xml:space="preserve">
TRUNC(IF($A$4&lt;=12,SUMIFS('ON Data'!T:T,'ON Data'!$D:$D,$A$4,'ON Data'!$E:$E,1),SUMIFS('ON Data'!T:T,'ON Data'!$E:$E,1)/'ON Data'!$D$3),1)</f>
        <v>0</v>
      </c>
      <c r="Q6" s="252">
        <f xml:space="preserve">
TRUNC(IF($A$4&lt;=12,SUMIFS('ON Data'!U:U,'ON Data'!$D:$D,$A$4,'ON Data'!$E:$E,1),SUMIFS('ON Data'!U:U,'ON Data'!$E:$E,1)/'ON Data'!$D$3),1)</f>
        <v>0</v>
      </c>
      <c r="R6" s="252">
        <f xml:space="preserve">
TRUNC(IF($A$4&lt;=12,SUMIFS('ON Data'!V:V,'ON Data'!$D:$D,$A$4,'ON Data'!$E:$E,1),SUMIFS('ON Data'!V:V,'ON Data'!$E:$E,1)/'ON Data'!$D$3),1)</f>
        <v>0</v>
      </c>
      <c r="S6" s="252">
        <f xml:space="preserve">
TRUNC(IF($A$4&lt;=12,SUMIFS('ON Data'!W:W,'ON Data'!$D:$D,$A$4,'ON Data'!$E:$E,1),SUMIFS('ON Data'!W:W,'ON Data'!$E:$E,1)/'ON Data'!$D$3),1)</f>
        <v>17.3</v>
      </c>
      <c r="T6" s="252">
        <f xml:space="preserve">
TRUNC(IF($A$4&lt;=12,SUMIFS('ON Data'!X:X,'ON Data'!$D:$D,$A$4,'ON Data'!$E:$E,1),SUMIFS('ON Data'!X:X,'ON Data'!$E:$E,1)/'ON Data'!$D$3),1)</f>
        <v>0</v>
      </c>
      <c r="U6" s="252">
        <f xml:space="preserve">
TRUNC(IF($A$4&lt;=12,SUMIFS('ON Data'!Y:Y,'ON Data'!$D:$D,$A$4,'ON Data'!$E:$E,1),SUMIFS('ON Data'!Y:Y,'ON Data'!$E:$E,1)/'ON Data'!$D$3),1)</f>
        <v>0</v>
      </c>
      <c r="V6" s="252">
        <f xml:space="preserve">
TRUNC(IF($A$4&lt;=12,SUMIFS('ON Data'!Z:Z,'ON Data'!$D:$D,$A$4,'ON Data'!$E:$E,1),SUMIFS('ON Data'!Z:Z,'ON Data'!$E:$E,1)/'ON Data'!$D$3),1)</f>
        <v>0</v>
      </c>
      <c r="W6" s="252">
        <f xml:space="preserve">
TRUNC(IF($A$4&lt;=12,SUMIFS('ON Data'!AA:AA,'ON Data'!$D:$D,$A$4,'ON Data'!$E:$E,1),SUMIFS('ON Data'!AA:AA,'ON Data'!$E:$E,1)/'ON Data'!$D$3),1)</f>
        <v>0</v>
      </c>
      <c r="X6" s="252">
        <f xml:space="preserve">
TRUNC(IF($A$4&lt;=12,SUMIFS('ON Data'!AB:AB,'ON Data'!$D:$D,$A$4,'ON Data'!$E:$E,1),SUMIFS('ON Data'!AB:AB,'ON Data'!$E:$E,1)/'ON Data'!$D$3),1)</f>
        <v>0</v>
      </c>
      <c r="Y6" s="252">
        <f xml:space="preserve">
TRUNC(IF($A$4&lt;=12,SUMIFS('ON Data'!AC:AC,'ON Data'!$D:$D,$A$4,'ON Data'!$E:$E,1),SUMIFS('ON Data'!AC:AC,'ON Data'!$E:$E,1)/'ON Data'!$D$3),1)</f>
        <v>0</v>
      </c>
      <c r="Z6" s="252">
        <f xml:space="preserve">
TRUNC(IF($A$4&lt;=12,SUMIFS('ON Data'!AD:AD,'ON Data'!$D:$D,$A$4,'ON Data'!$E:$E,1),SUMIFS('ON Data'!AD:AD,'ON Data'!$E:$E,1)/'ON Data'!$D$3),1)</f>
        <v>0</v>
      </c>
      <c r="AA6" s="252">
        <f xml:space="preserve">
TRUNC(IF($A$4&lt;=12,SUMIFS('ON Data'!AE:AE,'ON Data'!$D:$D,$A$4,'ON Data'!$E:$E,1),SUMIFS('ON Data'!AE:AE,'ON Data'!$E:$E,1)/'ON Data'!$D$3),1)</f>
        <v>0</v>
      </c>
      <c r="AB6" s="252">
        <f xml:space="preserve">
TRUNC(IF($A$4&lt;=12,SUMIFS('ON Data'!AF:AF,'ON Data'!$D:$D,$A$4,'ON Data'!$E:$E,1),SUMIFS('ON Data'!AF:AF,'ON Data'!$E:$E,1)/'ON Data'!$D$3),1)</f>
        <v>0</v>
      </c>
      <c r="AC6" s="252">
        <f xml:space="preserve">
TRUNC(IF($A$4&lt;=12,SUMIFS('ON Data'!AG:AG,'ON Data'!$D:$D,$A$4,'ON Data'!$E:$E,1),SUMIFS('ON Data'!AG:AG,'ON Data'!$E:$E,1)/'ON Data'!$D$3),1)</f>
        <v>0</v>
      </c>
      <c r="AD6" s="252">
        <f xml:space="preserve">
TRUNC(IF($A$4&lt;=12,SUMIFS('ON Data'!AH:AH,'ON Data'!$D:$D,$A$4,'ON Data'!$E:$E,1),SUMIFS('ON Data'!AH:AH,'ON Data'!$E:$E,1)/'ON Data'!$D$3),1)</f>
        <v>0</v>
      </c>
      <c r="AE6" s="252">
        <f xml:space="preserve">
TRUNC(IF($A$4&lt;=12,SUMIFS('ON Data'!AI:AI,'ON Data'!$D:$D,$A$4,'ON Data'!$E:$E,1),SUMIFS('ON Data'!AI:AI,'ON Data'!$E:$E,1)/'ON Data'!$D$3),1)</f>
        <v>0</v>
      </c>
      <c r="AF6" s="252">
        <f xml:space="preserve">
TRUNC(IF($A$4&lt;=12,SUMIFS('ON Data'!AJ:AJ,'ON Data'!$D:$D,$A$4,'ON Data'!$E:$E,1),SUMIFS('ON Data'!AJ:AJ,'ON Data'!$E:$E,1)/'ON Data'!$D$3),1)</f>
        <v>0</v>
      </c>
      <c r="AG6" s="252">
        <f xml:space="preserve">
TRUNC(IF($A$4&lt;=12,SUMIFS('ON Data'!AK:AK,'ON Data'!$D:$D,$A$4,'ON Data'!$E:$E,1),SUMIFS('ON Data'!AK:AK,'ON Data'!$E:$E,1)/'ON Data'!$D$3),1)</f>
        <v>0</v>
      </c>
      <c r="AH6" s="252">
        <f xml:space="preserve">
TRUNC(IF($A$4&lt;=12,SUMIFS('ON Data'!AL:AL,'ON Data'!$D:$D,$A$4,'ON Data'!$E:$E,1),SUMIFS('ON Data'!AL:AL,'ON Data'!$E:$E,1)/'ON Data'!$D$3),1)</f>
        <v>2.1</v>
      </c>
      <c r="AI6" s="252">
        <f xml:space="preserve">
TRUNC(IF($A$4&lt;=12,SUMIFS('ON Data'!AM:AM,'ON Data'!$D:$D,$A$4,'ON Data'!$E:$E,1),SUMIFS('ON Data'!AM:AM,'ON Data'!$E:$E,1)/'ON Data'!$D$3),1)</f>
        <v>0</v>
      </c>
      <c r="AJ6" s="252">
        <f xml:space="preserve">
TRUNC(IF($A$4&lt;=12,SUMIFS('ON Data'!AN:AN,'ON Data'!$D:$D,$A$4,'ON Data'!$E:$E,1),SUMIFS('ON Data'!AN:AN,'ON Data'!$E:$E,1)/'ON Data'!$D$3),1)</f>
        <v>0</v>
      </c>
      <c r="AK6" s="252">
        <f xml:space="preserve">
TRUNC(IF($A$4&lt;=12,SUMIFS('ON Data'!AO:AO,'ON Data'!$D:$D,$A$4,'ON Data'!$E:$E,1),SUMIFS('ON Data'!AO:AO,'ON Data'!$E:$E,1)/'ON Data'!$D$3),1)</f>
        <v>0</v>
      </c>
      <c r="AL6" s="252">
        <f xml:space="preserve">
TRUNC(IF($A$4&lt;=12,SUMIFS('ON Data'!AP:AP,'ON Data'!$D:$D,$A$4,'ON Data'!$E:$E,1),SUMIFS('ON Data'!AP:AP,'ON Data'!$E:$E,1)/'ON Data'!$D$3),1)</f>
        <v>1</v>
      </c>
      <c r="AM6" s="252">
        <f xml:space="preserve">
TRUNC(IF($A$4&lt;=12,SUMIFS('ON Data'!AQ:AQ,'ON Data'!$D:$D,$A$4,'ON Data'!$E:$E,1),SUMIFS('ON Data'!AQ:AQ,'ON Data'!$E:$E,1)/'ON Data'!$D$3),1)</f>
        <v>0</v>
      </c>
      <c r="AN6" s="252">
        <f xml:space="preserve">
TRUNC(IF($A$4&lt;=12,SUMIFS('ON Data'!AR:AR,'ON Data'!$D:$D,$A$4,'ON Data'!$E:$E,1),SUMIFS('ON Data'!AR:AR,'ON Data'!$E:$E,1)/'ON Data'!$D$3),1)</f>
        <v>0</v>
      </c>
      <c r="AO6" s="252">
        <f xml:space="preserve">
TRUNC(IF($A$4&lt;=12,SUMIFS('ON Data'!AS:AS,'ON Data'!$D:$D,$A$4,'ON Data'!$E:$E,1),SUMIFS('ON Data'!AS:AS,'ON Data'!$E:$E,1)/'ON Data'!$D$3),1)</f>
        <v>0</v>
      </c>
      <c r="AP6" s="252">
        <f xml:space="preserve">
TRUNC(IF($A$4&lt;=12,SUMIFS('ON Data'!AT:AT,'ON Data'!$D:$D,$A$4,'ON Data'!$E:$E,1),SUMIFS('ON Data'!AT:AT,'ON Data'!$E:$E,1)/'ON Data'!$D$3),1)</f>
        <v>5</v>
      </c>
      <c r="AQ6" s="252">
        <f xml:space="preserve">
TRUNC(IF($A$4&lt;=12,SUMIFS('ON Data'!AU:AU,'ON Data'!$D:$D,$A$4,'ON Data'!$E:$E,1),SUMIFS('ON Data'!AU:AU,'ON Data'!$E:$E,1)/'ON Data'!$D$3),1)</f>
        <v>0</v>
      </c>
      <c r="AR6" s="252">
        <f xml:space="preserve">
TRUNC(IF($A$4&lt;=12,SUMIFS('ON Data'!AV:AV,'ON Data'!$D:$D,$A$4,'ON Data'!$E:$E,1),SUMIFS('ON Data'!AV:AV,'ON Data'!$E:$E,1)/'ON Data'!$D$3),1)</f>
        <v>0</v>
      </c>
      <c r="AS6" s="475">
        <f xml:space="preserve">
TRUNC(IF($A$4&lt;=12,SUMIFS('ON Data'!AW:AW,'ON Data'!$D:$D,$A$4,'ON Data'!$E:$E,1),SUMIFS('ON Data'!AW:AW,'ON Data'!$E:$E,1)/'ON Data'!$D$3),1)</f>
        <v>2</v>
      </c>
      <c r="AT6" s="487"/>
    </row>
    <row r="7" spans="1:46" ht="15" hidden="1" outlineLevel="1" thickBot="1" x14ac:dyDescent="0.35">
      <c r="A7" s="210" t="s">
        <v>93</v>
      </c>
      <c r="B7" s="250"/>
      <c r="C7" s="253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3"/>
      <c r="AO7" s="252"/>
      <c r="AP7" s="252"/>
      <c r="AQ7" s="252"/>
      <c r="AR7" s="252"/>
      <c r="AS7" s="475"/>
      <c r="AT7" s="487"/>
    </row>
    <row r="8" spans="1:46" ht="15" hidden="1" outlineLevel="1" thickBot="1" x14ac:dyDescent="0.35">
      <c r="A8" s="210" t="s">
        <v>61</v>
      </c>
      <c r="B8" s="250"/>
      <c r="C8" s="253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3"/>
      <c r="AO8" s="252"/>
      <c r="AP8" s="252"/>
      <c r="AQ8" s="252"/>
      <c r="AR8" s="252"/>
      <c r="AS8" s="475"/>
      <c r="AT8" s="487"/>
    </row>
    <row r="9" spans="1:46" ht="15" hidden="1" outlineLevel="1" thickBot="1" x14ac:dyDescent="0.35">
      <c r="A9" s="211" t="s">
        <v>54</v>
      </c>
      <c r="B9" s="254"/>
      <c r="C9" s="255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5"/>
      <c r="AO9" s="256"/>
      <c r="AP9" s="256"/>
      <c r="AQ9" s="256"/>
      <c r="AR9" s="256"/>
      <c r="AS9" s="476"/>
      <c r="AT9" s="487"/>
    </row>
    <row r="10" spans="1:46" x14ac:dyDescent="0.3">
      <c r="A10" s="212" t="s">
        <v>153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93"/>
      <c r="AO10" s="229"/>
      <c r="AP10" s="229"/>
      <c r="AQ10" s="229"/>
      <c r="AR10" s="229"/>
      <c r="AS10" s="477"/>
      <c r="AT10" s="487"/>
    </row>
    <row r="11" spans="1:46" x14ac:dyDescent="0.3">
      <c r="A11" s="213" t="s">
        <v>154</v>
      </c>
      <c r="B11" s="230">
        <f xml:space="preserve">
IF($A$4&lt;=12,SUMIFS('ON Data'!F:F,'ON Data'!$D:$D,$A$4,'ON Data'!$E:$E,2),SUMIFS('ON Data'!F:F,'ON Data'!$E:$E,2))</f>
        <v>13089.599999999999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0</v>
      </c>
      <c r="E11" s="232"/>
      <c r="F11" s="232">
        <f xml:space="preserve">
IF($A$4&lt;=12,SUMIFS('ON Data'!J:J,'ON Data'!$D:$D,$A$4,'ON Data'!$E:$E,2),SUMIFS('ON Data'!J:J,'ON Data'!$E:$E,2))</f>
        <v>406.40000000000003</v>
      </c>
      <c r="G11" s="232">
        <f xml:space="preserve">
IF($A$4&lt;=12,SUMIFS('ON Data'!K:K,'ON Data'!$D:$D,$A$4,'ON Data'!$E:$E,2),SUMIFS('ON Data'!K:K,'ON Data'!$E:$E,2))</f>
        <v>759.2</v>
      </c>
      <c r="H11" s="232">
        <f xml:space="preserve">
IF($A$4&lt;=12,SUMIFS('ON Data'!L:L,'ON Data'!$D:$D,$A$4,'ON Data'!$E:$E,2),SUMIFS('ON Data'!L:L,'ON Data'!$E:$E,2))</f>
        <v>2991.2</v>
      </c>
      <c r="I11" s="232">
        <f xml:space="preserve">
IF($A$4&lt;=12,SUMIFS('ON Data'!M:M,'ON Data'!$D:$D,$A$4,'ON Data'!$E:$E,2),SUMIFS('ON Data'!M:M,'ON Data'!$E:$E,2))</f>
        <v>0</v>
      </c>
      <c r="J11" s="232">
        <f xml:space="preserve">
IF($A$4&lt;=12,SUMIFS('ON Data'!N:N,'ON Data'!$D:$D,$A$4,'ON Data'!$E:$E,2),SUMIFS('ON Data'!N:N,'ON Data'!$E:$E,2))</f>
        <v>0</v>
      </c>
      <c r="K11" s="232">
        <f xml:space="preserve">
IF($A$4&lt;=12,SUMIFS('ON Data'!O:O,'ON Data'!$D:$D,$A$4,'ON Data'!$E:$E,2),SUMIFS('ON Data'!O:O,'ON Data'!$E:$E,2))</f>
        <v>0</v>
      </c>
      <c r="L11" s="232">
        <f xml:space="preserve">
IF($A$4&lt;=12,SUMIFS('ON Data'!P:P,'ON Data'!$D:$D,$A$4,'ON Data'!$E:$E,2),SUMIFS('ON Data'!P:P,'ON Data'!$E:$E,2))</f>
        <v>0</v>
      </c>
      <c r="M11" s="232">
        <f xml:space="preserve">
IF($A$4&lt;=12,SUMIFS('ON Data'!Q:Q,'ON Data'!$D:$D,$A$4,'ON Data'!$E:$E,2),SUMIFS('ON Data'!Q:Q,'ON Data'!$E:$E,2))</f>
        <v>0</v>
      </c>
      <c r="N11" s="232">
        <f xml:space="preserve">
IF($A$4&lt;=12,SUMIFS('ON Data'!R:R,'ON Data'!$D:$D,$A$4,'ON Data'!$E:$E,2),SUMIFS('ON Data'!R:R,'ON Data'!$E:$E,2))</f>
        <v>0</v>
      </c>
      <c r="O11" s="232">
        <f xml:space="preserve">
IF($A$4&lt;=12,SUMIFS('ON Data'!S:S,'ON Data'!$D:$D,$A$4,'ON Data'!$E:$E,2),SUMIFS('ON Data'!S:S,'ON Data'!$E:$E,2))</f>
        <v>0</v>
      </c>
      <c r="P11" s="232">
        <f xml:space="preserve">
IF($A$4&lt;=12,SUMIFS('ON Data'!T:T,'ON Data'!$D:$D,$A$4,'ON Data'!$E:$E,2),SUMIFS('ON Data'!T:T,'ON Data'!$E:$E,2))</f>
        <v>0</v>
      </c>
      <c r="Q11" s="232">
        <f xml:space="preserve">
IF($A$4&lt;=12,SUMIFS('ON Data'!U:U,'ON Data'!$D:$D,$A$4,'ON Data'!$E:$E,2),SUMIFS('ON Data'!U:U,'ON Data'!$E:$E,2))</f>
        <v>0</v>
      </c>
      <c r="R11" s="232">
        <f xml:space="preserve">
IF($A$4&lt;=12,SUMIFS('ON Data'!V:V,'ON Data'!$D:$D,$A$4,'ON Data'!$E:$E,2),SUMIFS('ON Data'!V:V,'ON Data'!$E:$E,2))</f>
        <v>0</v>
      </c>
      <c r="S11" s="232">
        <f xml:space="preserve">
IF($A$4&lt;=12,SUMIFS('ON Data'!W:W,'ON Data'!$D:$D,$A$4,'ON Data'!$E:$E,2),SUMIFS('ON Data'!W:W,'ON Data'!$E:$E,2))</f>
        <v>4876.8</v>
      </c>
      <c r="T11" s="232">
        <f xml:space="preserve">
IF($A$4&lt;=12,SUMIFS('ON Data'!X:X,'ON Data'!$D:$D,$A$4,'ON Data'!$E:$E,2),SUMIFS('ON Data'!X:X,'ON Data'!$E:$E,2))</f>
        <v>0</v>
      </c>
      <c r="U11" s="232">
        <f xml:space="preserve">
IF($A$4&lt;=12,SUMIFS('ON Data'!Y:Y,'ON Data'!$D:$D,$A$4,'ON Data'!$E:$E,2),SUMIFS('ON Data'!Y:Y,'ON Data'!$E:$E,2))</f>
        <v>0</v>
      </c>
      <c r="V11" s="232">
        <f xml:space="preserve">
IF($A$4&lt;=12,SUMIFS('ON Data'!Z:Z,'ON Data'!$D:$D,$A$4,'ON Data'!$E:$E,2),SUMIFS('ON Data'!Z:Z,'ON Data'!$E:$E,2))</f>
        <v>0</v>
      </c>
      <c r="W11" s="232">
        <f xml:space="preserve">
IF($A$4&lt;=12,SUMIFS('ON Data'!AA:AA,'ON Data'!$D:$D,$A$4,'ON Data'!$E:$E,2),SUMIFS('ON Data'!AA:AA,'ON Data'!$E:$E,2))</f>
        <v>0</v>
      </c>
      <c r="X11" s="232">
        <f xml:space="preserve">
IF($A$4&lt;=12,SUMIFS('ON Data'!AB:AB,'ON Data'!$D:$D,$A$4,'ON Data'!$E:$E,2),SUMIFS('ON Data'!AB:AB,'ON Data'!$E:$E,2))</f>
        <v>0</v>
      </c>
      <c r="Y11" s="232">
        <f xml:space="preserve">
IF($A$4&lt;=12,SUMIFS('ON Data'!AC:AC,'ON Data'!$D:$D,$A$4,'ON Data'!$E:$E,2),SUMIFS('ON Data'!AC:AC,'ON Data'!$E:$E,2))</f>
        <v>0</v>
      </c>
      <c r="Z11" s="232">
        <f xml:space="preserve">
IF($A$4&lt;=12,SUMIFS('ON Data'!AD:AD,'ON Data'!$D:$D,$A$4,'ON Data'!$E:$E,2),SUMIFS('ON Data'!AD:AD,'ON Data'!$E:$E,2))</f>
        <v>0</v>
      </c>
      <c r="AA11" s="232"/>
      <c r="AB11" s="232">
        <f xml:space="preserve">
IF($A$4&lt;=12,SUMIFS('ON Data'!AF:AF,'ON Data'!$D:$D,$A$4,'ON Data'!$E:$E,2),SUMIFS('ON Data'!AF:AF,'ON Data'!$E:$E,2))</f>
        <v>0</v>
      </c>
      <c r="AC11" s="232">
        <f xml:space="preserve">
IF($A$4&lt;=12,SUMIFS('ON Data'!AG:AG,'ON Data'!$D:$D,$A$4,'ON Data'!$E:$E,2),SUMIFS('ON Data'!AG:AG,'ON Data'!$E:$E,2))</f>
        <v>0</v>
      </c>
      <c r="AD11" s="232">
        <f xml:space="preserve">
IF($A$4&lt;=12,SUMIFS('ON Data'!AH:AH,'ON Data'!$D:$D,$A$4,'ON Data'!$E:$E,2),SUMIFS('ON Data'!AH:AH,'ON Data'!$E:$E,2))</f>
        <v>0</v>
      </c>
      <c r="AE11" s="232">
        <f xml:space="preserve">
IF($A$4&lt;=12,SUMIFS('ON Data'!AI:AI,'ON Data'!$D:$D,$A$4,'ON Data'!$E:$E,2),SUMIFS('ON Data'!AI:AI,'ON Data'!$E:$E,2))</f>
        <v>0</v>
      </c>
      <c r="AF11" s="232">
        <f xml:space="preserve">
IF($A$4&lt;=12,SUMIFS('ON Data'!AJ:AJ,'ON Data'!$D:$D,$A$4,'ON Data'!$E:$E,2),SUMIFS('ON Data'!AJ:AJ,'ON Data'!$E:$E,2))</f>
        <v>0</v>
      </c>
      <c r="AG11" s="232">
        <f xml:space="preserve">
IF($A$4&lt;=12,SUMIFS('ON Data'!AK:AK,'ON Data'!$D:$D,$A$4,'ON Data'!$E:$E,2),SUMIFS('ON Data'!AK:AK,'ON Data'!$E:$E,2))</f>
        <v>0</v>
      </c>
      <c r="AH11" s="232">
        <f xml:space="preserve">
IF($A$4&lt;=12,SUMIFS('ON Data'!AL:AL,'ON Data'!$D:$D,$A$4,'ON Data'!$E:$E,2),SUMIFS('ON Data'!AL:AL,'ON Data'!$E:$E,2))</f>
        <v>672</v>
      </c>
      <c r="AI11" s="232">
        <f xml:space="preserve">
IF($A$4&lt;=12,SUMIFS('ON Data'!AM:AM,'ON Data'!$D:$D,$A$4,'ON Data'!$E:$E,2),SUMIFS('ON Data'!AM:AM,'ON Data'!$E:$E,2))</f>
        <v>0</v>
      </c>
      <c r="AJ11" s="232">
        <f xml:space="preserve">
IF($A$4&lt;=12,SUMIFS('ON Data'!AN:AN,'ON Data'!$D:$D,$A$4,'ON Data'!$E:$E,2),SUMIFS('ON Data'!AN:AN,'ON Data'!$E:$E,2))</f>
        <v>0</v>
      </c>
      <c r="AK11" s="232">
        <f xml:space="preserve">
IF($A$4&lt;=12,SUMIFS('ON Data'!AO:AO,'ON Data'!$D:$D,$A$4,'ON Data'!$E:$E,2),SUMIFS('ON Data'!AO:AO,'ON Data'!$E:$E,2))</f>
        <v>0</v>
      </c>
      <c r="AL11" s="232">
        <f xml:space="preserve">
IF($A$4&lt;=12,SUMIFS('ON Data'!AP:AP,'ON Data'!$D:$D,$A$4,'ON Data'!$E:$E,2),SUMIFS('ON Data'!AP:AP,'ON Data'!$E:$E,2))</f>
        <v>328</v>
      </c>
      <c r="AM11" s="232">
        <f xml:space="preserve">
IF($A$4&lt;=12,SUMIFS('ON Data'!AQ:AQ,'ON Data'!$D:$D,$A$4,'ON Data'!$E:$E,2),SUMIFS('ON Data'!AQ:AQ,'ON Data'!$E:$E,2))</f>
        <v>0</v>
      </c>
      <c r="AN11" s="231">
        <f xml:space="preserve">
IF($A$4&lt;=12,SUMIFS('ON Data'!AR:AR,'ON Data'!$D:$D,$A$4,'ON Data'!$E:$E,2),SUMIFS('ON Data'!AR:AR,'ON Data'!$E:$E,2))</f>
        <v>0</v>
      </c>
      <c r="AO11" s="232">
        <f xml:space="preserve">
IF($A$4&lt;=12,SUMIFS('ON Data'!AS:AS,'ON Data'!$D:$D,$A$4,'ON Data'!$E:$E,2),SUMIFS('ON Data'!AS:AS,'ON Data'!$E:$E,2))</f>
        <v>0</v>
      </c>
      <c r="AP11" s="232">
        <f xml:space="preserve">
IF($A$4&lt;=12,SUMIFS('ON Data'!AT:AT,'ON Data'!$D:$D,$A$4,'ON Data'!$E:$E,2),SUMIFS('ON Data'!AT:AT,'ON Data'!$E:$E,2))</f>
        <v>1368</v>
      </c>
      <c r="AQ11" s="232">
        <f xml:space="preserve">
IF($A$4&lt;=12,SUMIFS('ON Data'!AU:AU,'ON Data'!$D:$D,$A$4,'ON Data'!$E:$E,2),SUMIFS('ON Data'!AU:AU,'ON Data'!$E:$E,2))</f>
        <v>0</v>
      </c>
      <c r="AR11" s="232">
        <f xml:space="preserve">
IF($A$4&lt;=12,SUMIFS('ON Data'!AV:AV,'ON Data'!$D:$D,$A$4,'ON Data'!$E:$E,2),SUMIFS('ON Data'!AV:AV,'ON Data'!$E:$E,2))</f>
        <v>0</v>
      </c>
      <c r="AS11" s="478">
        <f xml:space="preserve">
IF($A$4&lt;=12,SUMIFS('ON Data'!AW:AW,'ON Data'!$D:$D,$A$4,'ON Data'!$E:$E,2),SUMIFS('ON Data'!AW:AW,'ON Data'!$E:$E,2))</f>
        <v>504</v>
      </c>
      <c r="AT11" s="487"/>
    </row>
    <row r="12" spans="1:46" x14ac:dyDescent="0.3">
      <c r="A12" s="213" t="s">
        <v>155</v>
      </c>
      <c r="B12" s="230">
        <f xml:space="preserve">
IF($A$4&lt;=12,SUMIFS('ON Data'!F:F,'ON Data'!$D:$D,$A$4,'ON Data'!$E:$E,3),SUMIFS('ON Data'!F:F,'ON Data'!$E:$E,3))</f>
        <v>8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0</v>
      </c>
      <c r="E12" s="232"/>
      <c r="F12" s="232">
        <f xml:space="preserve">
IF($A$4&lt;=12,SUMIFS('ON Data'!J:J,'ON Data'!$D:$D,$A$4,'ON Data'!$E:$E,3),SUMIFS('ON Data'!J:J,'ON Data'!$E:$E,3))</f>
        <v>0</v>
      </c>
      <c r="G12" s="232">
        <f xml:space="preserve">
IF($A$4&lt;=12,SUMIFS('ON Data'!K:K,'ON Data'!$D:$D,$A$4,'ON Data'!$E:$E,3),SUMIFS('ON Data'!K:K,'ON Data'!$E:$E,3))</f>
        <v>0</v>
      </c>
      <c r="H12" s="232">
        <f xml:space="preserve">
IF($A$4&lt;=12,SUMIFS('ON Data'!L:L,'ON Data'!$D:$D,$A$4,'ON Data'!$E:$E,3),SUMIFS('ON Data'!L:L,'ON Data'!$E:$E,3))</f>
        <v>3</v>
      </c>
      <c r="I12" s="232">
        <f xml:space="preserve">
IF($A$4&lt;=12,SUMIFS('ON Data'!M:M,'ON Data'!$D:$D,$A$4,'ON Data'!$E:$E,3),SUMIFS('ON Data'!M:M,'ON Data'!$E:$E,3))</f>
        <v>0</v>
      </c>
      <c r="J12" s="232">
        <f xml:space="preserve">
IF($A$4&lt;=12,SUMIFS('ON Data'!N:N,'ON Data'!$D:$D,$A$4,'ON Data'!$E:$E,3),SUMIFS('ON Data'!N:N,'ON Data'!$E:$E,3))</f>
        <v>0</v>
      </c>
      <c r="K12" s="232">
        <f xml:space="preserve">
IF($A$4&lt;=12,SUMIFS('ON Data'!O:O,'ON Data'!$D:$D,$A$4,'ON Data'!$E:$E,3),SUMIFS('ON Data'!O:O,'ON Data'!$E:$E,3))</f>
        <v>0</v>
      </c>
      <c r="L12" s="232">
        <f xml:space="preserve">
IF($A$4&lt;=12,SUMIFS('ON Data'!P:P,'ON Data'!$D:$D,$A$4,'ON Data'!$E:$E,3),SUMIFS('ON Data'!P:P,'ON Data'!$E:$E,3))</f>
        <v>0</v>
      </c>
      <c r="M12" s="232">
        <f xml:space="preserve">
IF($A$4&lt;=12,SUMIFS('ON Data'!Q:Q,'ON Data'!$D:$D,$A$4,'ON Data'!$E:$E,3),SUMIFS('ON Data'!Q:Q,'ON Data'!$E:$E,3))</f>
        <v>0</v>
      </c>
      <c r="N12" s="232">
        <f xml:space="preserve">
IF($A$4&lt;=12,SUMIFS('ON Data'!R:R,'ON Data'!$D:$D,$A$4,'ON Data'!$E:$E,3),SUMIFS('ON Data'!R:R,'ON Data'!$E:$E,3))</f>
        <v>0</v>
      </c>
      <c r="O12" s="232">
        <f xml:space="preserve">
IF($A$4&lt;=12,SUMIFS('ON Data'!S:S,'ON Data'!$D:$D,$A$4,'ON Data'!$E:$E,3),SUMIFS('ON Data'!S:S,'ON Data'!$E:$E,3))</f>
        <v>0</v>
      </c>
      <c r="P12" s="232">
        <f xml:space="preserve">
IF($A$4&lt;=12,SUMIFS('ON Data'!T:T,'ON Data'!$D:$D,$A$4,'ON Data'!$E:$E,3),SUMIFS('ON Data'!T:T,'ON Data'!$E:$E,3))</f>
        <v>0</v>
      </c>
      <c r="Q12" s="232">
        <f xml:space="preserve">
IF($A$4&lt;=12,SUMIFS('ON Data'!U:U,'ON Data'!$D:$D,$A$4,'ON Data'!$E:$E,3),SUMIFS('ON Data'!U:U,'ON Data'!$E:$E,3))</f>
        <v>0</v>
      </c>
      <c r="R12" s="232">
        <f xml:space="preserve">
IF($A$4&lt;=12,SUMIFS('ON Data'!V:V,'ON Data'!$D:$D,$A$4,'ON Data'!$E:$E,3),SUMIFS('ON Data'!V:V,'ON Data'!$E:$E,3))</f>
        <v>0</v>
      </c>
      <c r="S12" s="232">
        <f xml:space="preserve">
IF($A$4&lt;=12,SUMIFS('ON Data'!W:W,'ON Data'!$D:$D,$A$4,'ON Data'!$E:$E,3),SUMIFS('ON Data'!W:W,'ON Data'!$E:$E,3))</f>
        <v>5</v>
      </c>
      <c r="T12" s="232">
        <f xml:space="preserve">
IF($A$4&lt;=12,SUMIFS('ON Data'!X:X,'ON Data'!$D:$D,$A$4,'ON Data'!$E:$E,3),SUMIFS('ON Data'!X:X,'ON Data'!$E:$E,3))</f>
        <v>0</v>
      </c>
      <c r="U12" s="232">
        <f xml:space="preserve">
IF($A$4&lt;=12,SUMIFS('ON Data'!Y:Y,'ON Data'!$D:$D,$A$4,'ON Data'!$E:$E,3),SUMIFS('ON Data'!Y:Y,'ON Data'!$E:$E,3))</f>
        <v>0</v>
      </c>
      <c r="V12" s="232">
        <f xml:space="preserve">
IF($A$4&lt;=12,SUMIFS('ON Data'!Z:Z,'ON Data'!$D:$D,$A$4,'ON Data'!$E:$E,3),SUMIFS('ON Data'!Z:Z,'ON Data'!$E:$E,3))</f>
        <v>0</v>
      </c>
      <c r="W12" s="232">
        <f xml:space="preserve">
IF($A$4&lt;=12,SUMIFS('ON Data'!AA:AA,'ON Data'!$D:$D,$A$4,'ON Data'!$E:$E,3),SUMIFS('ON Data'!AA:AA,'ON Data'!$E:$E,3))</f>
        <v>0</v>
      </c>
      <c r="X12" s="232">
        <f xml:space="preserve">
IF($A$4&lt;=12,SUMIFS('ON Data'!AB:AB,'ON Data'!$D:$D,$A$4,'ON Data'!$E:$E,3),SUMIFS('ON Data'!AB:AB,'ON Data'!$E:$E,3))</f>
        <v>0</v>
      </c>
      <c r="Y12" s="232">
        <f xml:space="preserve">
IF($A$4&lt;=12,SUMIFS('ON Data'!AC:AC,'ON Data'!$D:$D,$A$4,'ON Data'!$E:$E,3),SUMIFS('ON Data'!AC:AC,'ON Data'!$E:$E,3))</f>
        <v>0</v>
      </c>
      <c r="Z12" s="232">
        <f xml:space="preserve">
IF($A$4&lt;=12,SUMIFS('ON Data'!AD:AD,'ON Data'!$D:$D,$A$4,'ON Data'!$E:$E,3),SUMIFS('ON Data'!AD:AD,'ON Data'!$E:$E,3))</f>
        <v>0</v>
      </c>
      <c r="AA12" s="232"/>
      <c r="AB12" s="232">
        <f xml:space="preserve">
IF($A$4&lt;=12,SUMIFS('ON Data'!AF:AF,'ON Data'!$D:$D,$A$4,'ON Data'!$E:$E,3),SUMIFS('ON Data'!AF:AF,'ON Data'!$E:$E,3))</f>
        <v>0</v>
      </c>
      <c r="AC12" s="232">
        <f xml:space="preserve">
IF($A$4&lt;=12,SUMIFS('ON Data'!AG:AG,'ON Data'!$D:$D,$A$4,'ON Data'!$E:$E,3),SUMIFS('ON Data'!AG:AG,'ON Data'!$E:$E,3))</f>
        <v>0</v>
      </c>
      <c r="AD12" s="232">
        <f xml:space="preserve">
IF($A$4&lt;=12,SUMIFS('ON Data'!AH:AH,'ON Data'!$D:$D,$A$4,'ON Data'!$E:$E,3),SUMIFS('ON Data'!AH:AH,'ON Data'!$E:$E,3))</f>
        <v>0</v>
      </c>
      <c r="AE12" s="232">
        <f xml:space="preserve">
IF($A$4&lt;=12,SUMIFS('ON Data'!AI:AI,'ON Data'!$D:$D,$A$4,'ON Data'!$E:$E,3),SUMIFS('ON Data'!AI:AI,'ON Data'!$E:$E,3))</f>
        <v>0</v>
      </c>
      <c r="AF12" s="232">
        <f xml:space="preserve">
IF($A$4&lt;=12,SUMIFS('ON Data'!AJ:AJ,'ON Data'!$D:$D,$A$4,'ON Data'!$E:$E,3),SUMIFS('ON Data'!AJ:AJ,'ON Data'!$E:$E,3))</f>
        <v>0</v>
      </c>
      <c r="AG12" s="232">
        <f xml:space="preserve">
IF($A$4&lt;=12,SUMIFS('ON Data'!AK:AK,'ON Data'!$D:$D,$A$4,'ON Data'!$E:$E,3),SUMIFS('ON Data'!AK:AK,'ON Data'!$E:$E,3))</f>
        <v>0</v>
      </c>
      <c r="AH12" s="232">
        <f xml:space="preserve">
IF($A$4&lt;=12,SUMIFS('ON Data'!AL:AL,'ON Data'!$D:$D,$A$4,'ON Data'!$E:$E,3),SUMIFS('ON Data'!AL:AL,'ON Data'!$E:$E,3))</f>
        <v>0</v>
      </c>
      <c r="AI12" s="232">
        <f xml:space="preserve">
IF($A$4&lt;=12,SUMIFS('ON Data'!AM:AM,'ON Data'!$D:$D,$A$4,'ON Data'!$E:$E,3),SUMIFS('ON Data'!AM:AM,'ON Data'!$E:$E,3))</f>
        <v>0</v>
      </c>
      <c r="AJ12" s="232">
        <f xml:space="preserve">
IF($A$4&lt;=12,SUMIFS('ON Data'!AN:AN,'ON Data'!$D:$D,$A$4,'ON Data'!$E:$E,3),SUMIFS('ON Data'!AN:AN,'ON Data'!$E:$E,3))</f>
        <v>0</v>
      </c>
      <c r="AK12" s="232">
        <f xml:space="preserve">
IF($A$4&lt;=12,SUMIFS('ON Data'!AO:AO,'ON Data'!$D:$D,$A$4,'ON Data'!$E:$E,3),SUMIFS('ON Data'!AO:AO,'ON Data'!$E:$E,3))</f>
        <v>0</v>
      </c>
      <c r="AL12" s="232">
        <f xml:space="preserve">
IF($A$4&lt;=12,SUMIFS('ON Data'!AP:AP,'ON Data'!$D:$D,$A$4,'ON Data'!$E:$E,3),SUMIFS('ON Data'!AP:AP,'ON Data'!$E:$E,3))</f>
        <v>0</v>
      </c>
      <c r="AM12" s="232">
        <f xml:space="preserve">
IF($A$4&lt;=12,SUMIFS('ON Data'!AQ:AQ,'ON Data'!$D:$D,$A$4,'ON Data'!$E:$E,3),SUMIFS('ON Data'!AQ:AQ,'ON Data'!$E:$E,3))</f>
        <v>0</v>
      </c>
      <c r="AN12" s="231">
        <f xml:space="preserve">
IF($A$4&lt;=12,SUMIFS('ON Data'!AR:AR,'ON Data'!$D:$D,$A$4,'ON Data'!$E:$E,3),SUMIFS('ON Data'!AR:AR,'ON Data'!$E:$E,3))</f>
        <v>0</v>
      </c>
      <c r="AO12" s="232">
        <f xml:space="preserve">
IF($A$4&lt;=12,SUMIFS('ON Data'!AS:AS,'ON Data'!$D:$D,$A$4,'ON Data'!$E:$E,3),SUMIFS('ON Data'!AS:AS,'ON Data'!$E:$E,3))</f>
        <v>0</v>
      </c>
      <c r="AP12" s="232">
        <f xml:space="preserve">
IF($A$4&lt;=12,SUMIFS('ON Data'!AT:AT,'ON Data'!$D:$D,$A$4,'ON Data'!$E:$E,3),SUMIFS('ON Data'!AT:AT,'ON Data'!$E:$E,3))</f>
        <v>0</v>
      </c>
      <c r="AQ12" s="232">
        <f xml:space="preserve">
IF($A$4&lt;=12,SUMIFS('ON Data'!AU:AU,'ON Data'!$D:$D,$A$4,'ON Data'!$E:$E,3),SUMIFS('ON Data'!AU:AU,'ON Data'!$E:$E,3))</f>
        <v>0</v>
      </c>
      <c r="AR12" s="232">
        <f xml:space="preserve">
IF($A$4&lt;=12,SUMIFS('ON Data'!AV:AV,'ON Data'!$D:$D,$A$4,'ON Data'!$E:$E,3),SUMIFS('ON Data'!AV:AV,'ON Data'!$E:$E,3))</f>
        <v>0</v>
      </c>
      <c r="AS12" s="478">
        <f xml:space="preserve">
IF($A$4&lt;=12,SUMIFS('ON Data'!AW:AW,'ON Data'!$D:$D,$A$4,'ON Data'!$E:$E,3),SUMIFS('ON Data'!AW:AW,'ON Data'!$E:$E,3))</f>
        <v>0</v>
      </c>
      <c r="AT12" s="487"/>
    </row>
    <row r="13" spans="1:46" x14ac:dyDescent="0.3">
      <c r="A13" s="213" t="s">
        <v>162</v>
      </c>
      <c r="B13" s="230">
        <f xml:space="preserve">
IF($A$4&lt;=12,SUMIFS('ON Data'!F:F,'ON Data'!$D:$D,$A$4,'ON Data'!$E:$E,4),SUMIFS('ON Data'!F:F,'ON Data'!$E:$E,4))</f>
        <v>23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0</v>
      </c>
      <c r="E13" s="232"/>
      <c r="F13" s="232">
        <f xml:space="preserve">
IF($A$4&lt;=12,SUMIFS('ON Data'!J:J,'ON Data'!$D:$D,$A$4,'ON Data'!$E:$E,4),SUMIFS('ON Data'!J:J,'ON Data'!$E:$E,4))</f>
        <v>0</v>
      </c>
      <c r="G13" s="232">
        <f xml:space="preserve">
IF($A$4&lt;=12,SUMIFS('ON Data'!K:K,'ON Data'!$D:$D,$A$4,'ON Data'!$E:$E,4),SUMIFS('ON Data'!K:K,'ON Data'!$E:$E,4))</f>
        <v>9</v>
      </c>
      <c r="H13" s="232">
        <f xml:space="preserve">
IF($A$4&lt;=12,SUMIFS('ON Data'!L:L,'ON Data'!$D:$D,$A$4,'ON Data'!$E:$E,4),SUMIFS('ON Data'!L:L,'ON Data'!$E:$E,4))</f>
        <v>9</v>
      </c>
      <c r="I13" s="232">
        <f xml:space="preserve">
IF($A$4&lt;=12,SUMIFS('ON Data'!M:M,'ON Data'!$D:$D,$A$4,'ON Data'!$E:$E,4),SUMIFS('ON Data'!M:M,'ON Data'!$E:$E,4))</f>
        <v>0</v>
      </c>
      <c r="J13" s="232">
        <f xml:space="preserve">
IF($A$4&lt;=12,SUMIFS('ON Data'!N:N,'ON Data'!$D:$D,$A$4,'ON Data'!$E:$E,4),SUMIFS('ON Data'!N:N,'ON Data'!$E:$E,4))</f>
        <v>0</v>
      </c>
      <c r="K13" s="232">
        <f xml:space="preserve">
IF($A$4&lt;=12,SUMIFS('ON Data'!O:O,'ON Data'!$D:$D,$A$4,'ON Data'!$E:$E,4),SUMIFS('ON Data'!O:O,'ON Data'!$E:$E,4))</f>
        <v>0</v>
      </c>
      <c r="L13" s="232">
        <f xml:space="preserve">
IF($A$4&lt;=12,SUMIFS('ON Data'!P:P,'ON Data'!$D:$D,$A$4,'ON Data'!$E:$E,4),SUMIFS('ON Data'!P:P,'ON Data'!$E:$E,4))</f>
        <v>0</v>
      </c>
      <c r="M13" s="232">
        <f xml:space="preserve">
IF($A$4&lt;=12,SUMIFS('ON Data'!Q:Q,'ON Data'!$D:$D,$A$4,'ON Data'!$E:$E,4),SUMIFS('ON Data'!Q:Q,'ON Data'!$E:$E,4))</f>
        <v>0</v>
      </c>
      <c r="N13" s="232">
        <f xml:space="preserve">
IF($A$4&lt;=12,SUMIFS('ON Data'!R:R,'ON Data'!$D:$D,$A$4,'ON Data'!$E:$E,4),SUMIFS('ON Data'!R:R,'ON Data'!$E:$E,4))</f>
        <v>0</v>
      </c>
      <c r="O13" s="232">
        <f xml:space="preserve">
IF($A$4&lt;=12,SUMIFS('ON Data'!S:S,'ON Data'!$D:$D,$A$4,'ON Data'!$E:$E,4),SUMIFS('ON Data'!S:S,'ON Data'!$E:$E,4))</f>
        <v>0</v>
      </c>
      <c r="P13" s="232">
        <f xml:space="preserve">
IF($A$4&lt;=12,SUMIFS('ON Data'!T:T,'ON Data'!$D:$D,$A$4,'ON Data'!$E:$E,4),SUMIFS('ON Data'!T:T,'ON Data'!$E:$E,4))</f>
        <v>0</v>
      </c>
      <c r="Q13" s="232">
        <f xml:space="preserve">
IF($A$4&lt;=12,SUMIFS('ON Data'!U:U,'ON Data'!$D:$D,$A$4,'ON Data'!$E:$E,4),SUMIFS('ON Data'!U:U,'ON Data'!$E:$E,4))</f>
        <v>0</v>
      </c>
      <c r="R13" s="232">
        <f xml:space="preserve">
IF($A$4&lt;=12,SUMIFS('ON Data'!V:V,'ON Data'!$D:$D,$A$4,'ON Data'!$E:$E,4),SUMIFS('ON Data'!V:V,'ON Data'!$E:$E,4))</f>
        <v>0</v>
      </c>
      <c r="S13" s="232">
        <f xml:space="preserve">
IF($A$4&lt;=12,SUMIFS('ON Data'!W:W,'ON Data'!$D:$D,$A$4,'ON Data'!$E:$E,4),SUMIFS('ON Data'!W:W,'ON Data'!$E:$E,4))</f>
        <v>5</v>
      </c>
      <c r="T13" s="232">
        <f xml:space="preserve">
IF($A$4&lt;=12,SUMIFS('ON Data'!X:X,'ON Data'!$D:$D,$A$4,'ON Data'!$E:$E,4),SUMIFS('ON Data'!X:X,'ON Data'!$E:$E,4))</f>
        <v>0</v>
      </c>
      <c r="U13" s="232">
        <f xml:space="preserve">
IF($A$4&lt;=12,SUMIFS('ON Data'!Y:Y,'ON Data'!$D:$D,$A$4,'ON Data'!$E:$E,4),SUMIFS('ON Data'!Y:Y,'ON Data'!$E:$E,4))</f>
        <v>0</v>
      </c>
      <c r="V13" s="232">
        <f xml:space="preserve">
IF($A$4&lt;=12,SUMIFS('ON Data'!Z:Z,'ON Data'!$D:$D,$A$4,'ON Data'!$E:$E,4),SUMIFS('ON Data'!Z:Z,'ON Data'!$E:$E,4))</f>
        <v>0</v>
      </c>
      <c r="W13" s="232">
        <f xml:space="preserve">
IF($A$4&lt;=12,SUMIFS('ON Data'!AA:AA,'ON Data'!$D:$D,$A$4,'ON Data'!$E:$E,4),SUMIFS('ON Data'!AA:AA,'ON Data'!$E:$E,4))</f>
        <v>0</v>
      </c>
      <c r="X13" s="232">
        <f xml:space="preserve">
IF($A$4&lt;=12,SUMIFS('ON Data'!AB:AB,'ON Data'!$D:$D,$A$4,'ON Data'!$E:$E,4),SUMIFS('ON Data'!AB:AB,'ON Data'!$E:$E,4))</f>
        <v>0</v>
      </c>
      <c r="Y13" s="232">
        <f xml:space="preserve">
IF($A$4&lt;=12,SUMIFS('ON Data'!AC:AC,'ON Data'!$D:$D,$A$4,'ON Data'!$E:$E,4),SUMIFS('ON Data'!AC:AC,'ON Data'!$E:$E,4))</f>
        <v>0</v>
      </c>
      <c r="Z13" s="232">
        <f xml:space="preserve">
IF($A$4&lt;=12,SUMIFS('ON Data'!AD:AD,'ON Data'!$D:$D,$A$4,'ON Data'!$E:$E,4),SUMIFS('ON Data'!AD:AD,'ON Data'!$E:$E,4))</f>
        <v>0</v>
      </c>
      <c r="AA13" s="232"/>
      <c r="AB13" s="232">
        <f xml:space="preserve">
IF($A$4&lt;=12,SUMIFS('ON Data'!AF:AF,'ON Data'!$D:$D,$A$4,'ON Data'!$E:$E,4),SUMIFS('ON Data'!AF:AF,'ON Data'!$E:$E,4))</f>
        <v>0</v>
      </c>
      <c r="AC13" s="232">
        <f xml:space="preserve">
IF($A$4&lt;=12,SUMIFS('ON Data'!AG:AG,'ON Data'!$D:$D,$A$4,'ON Data'!$E:$E,4),SUMIFS('ON Data'!AG:AG,'ON Data'!$E:$E,4))</f>
        <v>0</v>
      </c>
      <c r="AD13" s="232">
        <f xml:space="preserve">
IF($A$4&lt;=12,SUMIFS('ON Data'!AH:AH,'ON Data'!$D:$D,$A$4,'ON Data'!$E:$E,4),SUMIFS('ON Data'!AH:AH,'ON Data'!$E:$E,4))</f>
        <v>0</v>
      </c>
      <c r="AE13" s="232">
        <f xml:space="preserve">
IF($A$4&lt;=12,SUMIFS('ON Data'!AI:AI,'ON Data'!$D:$D,$A$4,'ON Data'!$E:$E,4),SUMIFS('ON Data'!AI:AI,'ON Data'!$E:$E,4))</f>
        <v>0</v>
      </c>
      <c r="AF13" s="232">
        <f xml:space="preserve">
IF($A$4&lt;=12,SUMIFS('ON Data'!AJ:AJ,'ON Data'!$D:$D,$A$4,'ON Data'!$E:$E,4),SUMIFS('ON Data'!AJ:AJ,'ON Data'!$E:$E,4))</f>
        <v>0</v>
      </c>
      <c r="AG13" s="232">
        <f xml:space="preserve">
IF($A$4&lt;=12,SUMIFS('ON Data'!AK:AK,'ON Data'!$D:$D,$A$4,'ON Data'!$E:$E,4),SUMIFS('ON Data'!AK:AK,'ON Data'!$E:$E,4))</f>
        <v>0</v>
      </c>
      <c r="AH13" s="232">
        <f xml:space="preserve">
IF($A$4&lt;=12,SUMIFS('ON Data'!AL:AL,'ON Data'!$D:$D,$A$4,'ON Data'!$E:$E,4),SUMIFS('ON Data'!AL:AL,'ON Data'!$E:$E,4))</f>
        <v>0</v>
      </c>
      <c r="AI13" s="232">
        <f xml:space="preserve">
IF($A$4&lt;=12,SUMIFS('ON Data'!AM:AM,'ON Data'!$D:$D,$A$4,'ON Data'!$E:$E,4),SUMIFS('ON Data'!AM:AM,'ON Data'!$E:$E,4))</f>
        <v>0</v>
      </c>
      <c r="AJ13" s="232">
        <f xml:space="preserve">
IF($A$4&lt;=12,SUMIFS('ON Data'!AN:AN,'ON Data'!$D:$D,$A$4,'ON Data'!$E:$E,4),SUMIFS('ON Data'!AN:AN,'ON Data'!$E:$E,4))</f>
        <v>0</v>
      </c>
      <c r="AK13" s="232">
        <f xml:space="preserve">
IF($A$4&lt;=12,SUMIFS('ON Data'!AO:AO,'ON Data'!$D:$D,$A$4,'ON Data'!$E:$E,4),SUMIFS('ON Data'!AO:AO,'ON Data'!$E:$E,4))</f>
        <v>0</v>
      </c>
      <c r="AL13" s="232">
        <f xml:space="preserve">
IF($A$4&lt;=12,SUMIFS('ON Data'!AP:AP,'ON Data'!$D:$D,$A$4,'ON Data'!$E:$E,4),SUMIFS('ON Data'!AP:AP,'ON Data'!$E:$E,4))</f>
        <v>0</v>
      </c>
      <c r="AM13" s="232">
        <f xml:space="preserve">
IF($A$4&lt;=12,SUMIFS('ON Data'!AQ:AQ,'ON Data'!$D:$D,$A$4,'ON Data'!$E:$E,4),SUMIFS('ON Data'!AQ:AQ,'ON Data'!$E:$E,4))</f>
        <v>0</v>
      </c>
      <c r="AN13" s="231">
        <f xml:space="preserve">
IF($A$4&lt;=12,SUMIFS('ON Data'!AR:AR,'ON Data'!$D:$D,$A$4,'ON Data'!$E:$E,4),SUMIFS('ON Data'!AR:AR,'ON Data'!$E:$E,4))</f>
        <v>0</v>
      </c>
      <c r="AO13" s="232">
        <f xml:space="preserve">
IF($A$4&lt;=12,SUMIFS('ON Data'!AS:AS,'ON Data'!$D:$D,$A$4,'ON Data'!$E:$E,4),SUMIFS('ON Data'!AS:AS,'ON Data'!$E:$E,4))</f>
        <v>0</v>
      </c>
      <c r="AP13" s="232">
        <f xml:space="preserve">
IF($A$4&lt;=12,SUMIFS('ON Data'!AT:AT,'ON Data'!$D:$D,$A$4,'ON Data'!$E:$E,4),SUMIFS('ON Data'!AT:AT,'ON Data'!$E:$E,4))</f>
        <v>0</v>
      </c>
      <c r="AQ13" s="232">
        <f xml:space="preserve">
IF($A$4&lt;=12,SUMIFS('ON Data'!AU:AU,'ON Data'!$D:$D,$A$4,'ON Data'!$E:$E,4),SUMIFS('ON Data'!AU:AU,'ON Data'!$E:$E,4))</f>
        <v>0</v>
      </c>
      <c r="AR13" s="232">
        <f xml:space="preserve">
IF($A$4&lt;=12,SUMIFS('ON Data'!AV:AV,'ON Data'!$D:$D,$A$4,'ON Data'!$E:$E,4),SUMIFS('ON Data'!AV:AV,'ON Data'!$E:$E,4))</f>
        <v>0</v>
      </c>
      <c r="AS13" s="478">
        <f xml:space="preserve">
IF($A$4&lt;=12,SUMIFS('ON Data'!AW:AW,'ON Data'!$D:$D,$A$4,'ON Data'!$E:$E,4),SUMIFS('ON Data'!AW:AW,'ON Data'!$E:$E,4))</f>
        <v>0</v>
      </c>
      <c r="AT13" s="487"/>
    </row>
    <row r="14" spans="1:46" ht="15" thickBot="1" x14ac:dyDescent="0.35">
      <c r="A14" s="214" t="s">
        <v>156</v>
      </c>
      <c r="B14" s="234">
        <f xml:space="preserve">
IF($A$4&lt;=12,SUMIFS('ON Data'!F:F,'ON Data'!$D:$D,$A$4,'ON Data'!$E:$E,5),SUMIFS('ON Data'!F:F,'ON Data'!$E:$E,5))</f>
        <v>20</v>
      </c>
      <c r="C14" s="235">
        <f xml:space="preserve">
IF($A$4&lt;=12,SUMIFS('ON Data'!G:G,'ON Data'!$D:$D,$A$4,'ON Data'!$E:$E,5),SUMIFS('ON Data'!G:G,'ON Data'!$E:$E,5))</f>
        <v>0</v>
      </c>
      <c r="D14" s="236">
        <f xml:space="preserve">
IF($A$4&lt;=12,SUMIFS('ON Data'!H:H,'ON Data'!$D:$D,$A$4,'ON Data'!$E:$E,5),SUMIFS('ON Data'!H:H,'ON Data'!$E:$E,5))</f>
        <v>0</v>
      </c>
      <c r="E14" s="236"/>
      <c r="F14" s="236">
        <f xml:space="preserve">
IF($A$4&lt;=12,SUMIFS('ON Data'!J:J,'ON Data'!$D:$D,$A$4,'ON Data'!$E:$E,5),SUMIFS('ON Data'!J:J,'ON Data'!$E:$E,5))</f>
        <v>0</v>
      </c>
      <c r="G14" s="236">
        <f xml:space="preserve">
IF($A$4&lt;=12,SUMIFS('ON Data'!K:K,'ON Data'!$D:$D,$A$4,'ON Data'!$E:$E,5),SUMIFS('ON Data'!K:K,'ON Data'!$E:$E,5))</f>
        <v>0</v>
      </c>
      <c r="H14" s="236">
        <f xml:space="preserve">
IF($A$4&lt;=12,SUMIFS('ON Data'!L:L,'ON Data'!$D:$D,$A$4,'ON Data'!$E:$E,5),SUMIFS('ON Data'!L:L,'ON Data'!$E:$E,5))</f>
        <v>0</v>
      </c>
      <c r="I14" s="236">
        <f xml:space="preserve">
IF($A$4&lt;=12,SUMIFS('ON Data'!M:M,'ON Data'!$D:$D,$A$4,'ON Data'!$E:$E,5),SUMIFS('ON Data'!M:M,'ON Data'!$E:$E,5))</f>
        <v>0</v>
      </c>
      <c r="J14" s="236">
        <f xml:space="preserve">
IF($A$4&lt;=12,SUMIFS('ON Data'!N:N,'ON Data'!$D:$D,$A$4,'ON Data'!$E:$E,5),SUMIFS('ON Data'!N:N,'ON Data'!$E:$E,5))</f>
        <v>0</v>
      </c>
      <c r="K14" s="236">
        <f xml:space="preserve">
IF($A$4&lt;=12,SUMIFS('ON Data'!O:O,'ON Data'!$D:$D,$A$4,'ON Data'!$E:$E,5),SUMIFS('ON Data'!O:O,'ON Data'!$E:$E,5))</f>
        <v>0</v>
      </c>
      <c r="L14" s="236">
        <f xml:space="preserve">
IF($A$4&lt;=12,SUMIFS('ON Data'!P:P,'ON Data'!$D:$D,$A$4,'ON Data'!$E:$E,5),SUMIFS('ON Data'!P:P,'ON Data'!$E:$E,5))</f>
        <v>0</v>
      </c>
      <c r="M14" s="236">
        <f xml:space="preserve">
IF($A$4&lt;=12,SUMIFS('ON Data'!Q:Q,'ON Data'!$D:$D,$A$4,'ON Data'!$E:$E,5),SUMIFS('ON Data'!Q:Q,'ON Data'!$E:$E,5))</f>
        <v>0</v>
      </c>
      <c r="N14" s="236">
        <f xml:space="preserve">
IF($A$4&lt;=12,SUMIFS('ON Data'!R:R,'ON Data'!$D:$D,$A$4,'ON Data'!$E:$E,5),SUMIFS('ON Data'!R:R,'ON Data'!$E:$E,5))</f>
        <v>0</v>
      </c>
      <c r="O14" s="236">
        <f xml:space="preserve">
IF($A$4&lt;=12,SUMIFS('ON Data'!S:S,'ON Data'!$D:$D,$A$4,'ON Data'!$E:$E,5),SUMIFS('ON Data'!S:S,'ON Data'!$E:$E,5))</f>
        <v>0</v>
      </c>
      <c r="P14" s="236">
        <f xml:space="preserve">
IF($A$4&lt;=12,SUMIFS('ON Data'!T:T,'ON Data'!$D:$D,$A$4,'ON Data'!$E:$E,5),SUMIFS('ON Data'!T:T,'ON Data'!$E:$E,5))</f>
        <v>0</v>
      </c>
      <c r="Q14" s="236">
        <f xml:space="preserve">
IF($A$4&lt;=12,SUMIFS('ON Data'!U:U,'ON Data'!$D:$D,$A$4,'ON Data'!$E:$E,5),SUMIFS('ON Data'!U:U,'ON Data'!$E:$E,5))</f>
        <v>0</v>
      </c>
      <c r="R14" s="236">
        <f xml:space="preserve">
IF($A$4&lt;=12,SUMIFS('ON Data'!V:V,'ON Data'!$D:$D,$A$4,'ON Data'!$E:$E,5),SUMIFS('ON Data'!V:V,'ON Data'!$E:$E,5))</f>
        <v>0</v>
      </c>
      <c r="S14" s="236">
        <f xml:space="preserve">
IF($A$4&lt;=12,SUMIFS('ON Data'!W:W,'ON Data'!$D:$D,$A$4,'ON Data'!$E:$E,5),SUMIFS('ON Data'!W:W,'ON Data'!$E:$E,5))</f>
        <v>20</v>
      </c>
      <c r="T14" s="236">
        <f xml:space="preserve">
IF($A$4&lt;=12,SUMIFS('ON Data'!X:X,'ON Data'!$D:$D,$A$4,'ON Data'!$E:$E,5),SUMIFS('ON Data'!X:X,'ON Data'!$E:$E,5))</f>
        <v>0</v>
      </c>
      <c r="U14" s="236">
        <f xml:space="preserve">
IF($A$4&lt;=12,SUMIFS('ON Data'!Y:Y,'ON Data'!$D:$D,$A$4,'ON Data'!$E:$E,5),SUMIFS('ON Data'!Y:Y,'ON Data'!$E:$E,5))</f>
        <v>0</v>
      </c>
      <c r="V14" s="236">
        <f xml:space="preserve">
IF($A$4&lt;=12,SUMIFS('ON Data'!Z:Z,'ON Data'!$D:$D,$A$4,'ON Data'!$E:$E,5),SUMIFS('ON Data'!Z:Z,'ON Data'!$E:$E,5))</f>
        <v>0</v>
      </c>
      <c r="W14" s="236">
        <f xml:space="preserve">
IF($A$4&lt;=12,SUMIFS('ON Data'!AA:AA,'ON Data'!$D:$D,$A$4,'ON Data'!$E:$E,5),SUMIFS('ON Data'!AA:AA,'ON Data'!$E:$E,5))</f>
        <v>0</v>
      </c>
      <c r="X14" s="236">
        <f xml:space="preserve">
IF($A$4&lt;=12,SUMIFS('ON Data'!AB:AB,'ON Data'!$D:$D,$A$4,'ON Data'!$E:$E,5),SUMIFS('ON Data'!AB:AB,'ON Data'!$E:$E,5))</f>
        <v>0</v>
      </c>
      <c r="Y14" s="236">
        <f xml:space="preserve">
IF($A$4&lt;=12,SUMIFS('ON Data'!AC:AC,'ON Data'!$D:$D,$A$4,'ON Data'!$E:$E,5),SUMIFS('ON Data'!AC:AC,'ON Data'!$E:$E,5))</f>
        <v>0</v>
      </c>
      <c r="Z14" s="236">
        <f xml:space="preserve">
IF($A$4&lt;=12,SUMIFS('ON Data'!AD:AD,'ON Data'!$D:$D,$A$4,'ON Data'!$E:$E,5),SUMIFS('ON Data'!AD:AD,'ON Data'!$E:$E,5))</f>
        <v>0</v>
      </c>
      <c r="AA14" s="236"/>
      <c r="AB14" s="236">
        <f xml:space="preserve">
IF($A$4&lt;=12,SUMIFS('ON Data'!AF:AF,'ON Data'!$D:$D,$A$4,'ON Data'!$E:$E,5),SUMIFS('ON Data'!AF:AF,'ON Data'!$E:$E,5))</f>
        <v>0</v>
      </c>
      <c r="AC14" s="236">
        <f xml:space="preserve">
IF($A$4&lt;=12,SUMIFS('ON Data'!AG:AG,'ON Data'!$D:$D,$A$4,'ON Data'!$E:$E,5),SUMIFS('ON Data'!AG:AG,'ON Data'!$E:$E,5))</f>
        <v>0</v>
      </c>
      <c r="AD14" s="236">
        <f xml:space="preserve">
IF($A$4&lt;=12,SUMIFS('ON Data'!AH:AH,'ON Data'!$D:$D,$A$4,'ON Data'!$E:$E,5),SUMIFS('ON Data'!AH:AH,'ON Data'!$E:$E,5))</f>
        <v>0</v>
      </c>
      <c r="AE14" s="236">
        <f xml:space="preserve">
IF($A$4&lt;=12,SUMIFS('ON Data'!AI:AI,'ON Data'!$D:$D,$A$4,'ON Data'!$E:$E,5),SUMIFS('ON Data'!AI:AI,'ON Data'!$E:$E,5))</f>
        <v>0</v>
      </c>
      <c r="AF14" s="236">
        <f xml:space="preserve">
IF($A$4&lt;=12,SUMIFS('ON Data'!AJ:AJ,'ON Data'!$D:$D,$A$4,'ON Data'!$E:$E,5),SUMIFS('ON Data'!AJ:AJ,'ON Data'!$E:$E,5))</f>
        <v>0</v>
      </c>
      <c r="AG14" s="236">
        <f xml:space="preserve">
IF($A$4&lt;=12,SUMIFS('ON Data'!AK:AK,'ON Data'!$D:$D,$A$4,'ON Data'!$E:$E,5),SUMIFS('ON Data'!AK:AK,'ON Data'!$E:$E,5))</f>
        <v>0</v>
      </c>
      <c r="AH14" s="236">
        <f xml:space="preserve">
IF($A$4&lt;=12,SUMIFS('ON Data'!AL:AL,'ON Data'!$D:$D,$A$4,'ON Data'!$E:$E,5),SUMIFS('ON Data'!AL:AL,'ON Data'!$E:$E,5))</f>
        <v>0</v>
      </c>
      <c r="AI14" s="236">
        <f xml:space="preserve">
IF($A$4&lt;=12,SUMIFS('ON Data'!AM:AM,'ON Data'!$D:$D,$A$4,'ON Data'!$E:$E,5),SUMIFS('ON Data'!AM:AM,'ON Data'!$E:$E,5))</f>
        <v>0</v>
      </c>
      <c r="AJ14" s="236">
        <f xml:space="preserve">
IF($A$4&lt;=12,SUMIFS('ON Data'!AN:AN,'ON Data'!$D:$D,$A$4,'ON Data'!$E:$E,5),SUMIFS('ON Data'!AN:AN,'ON Data'!$E:$E,5))</f>
        <v>0</v>
      </c>
      <c r="AK14" s="236">
        <f xml:space="preserve">
IF($A$4&lt;=12,SUMIFS('ON Data'!AO:AO,'ON Data'!$D:$D,$A$4,'ON Data'!$E:$E,5),SUMIFS('ON Data'!AO:AO,'ON Data'!$E:$E,5))</f>
        <v>0</v>
      </c>
      <c r="AL14" s="236">
        <f xml:space="preserve">
IF($A$4&lt;=12,SUMIFS('ON Data'!AP:AP,'ON Data'!$D:$D,$A$4,'ON Data'!$E:$E,5),SUMIFS('ON Data'!AP:AP,'ON Data'!$E:$E,5))</f>
        <v>0</v>
      </c>
      <c r="AM14" s="236">
        <f xml:space="preserve">
IF($A$4&lt;=12,SUMIFS('ON Data'!AQ:AQ,'ON Data'!$D:$D,$A$4,'ON Data'!$E:$E,5),SUMIFS('ON Data'!AQ:AQ,'ON Data'!$E:$E,5))</f>
        <v>0</v>
      </c>
      <c r="AN14" s="235">
        <f xml:space="preserve">
IF($A$4&lt;=12,SUMIFS('ON Data'!AR:AR,'ON Data'!$D:$D,$A$4,'ON Data'!$E:$E,5),SUMIFS('ON Data'!AR:AR,'ON Data'!$E:$E,5))</f>
        <v>0</v>
      </c>
      <c r="AO14" s="236">
        <f xml:space="preserve">
IF($A$4&lt;=12,SUMIFS('ON Data'!AS:AS,'ON Data'!$D:$D,$A$4,'ON Data'!$E:$E,5),SUMIFS('ON Data'!AS:AS,'ON Data'!$E:$E,5))</f>
        <v>0</v>
      </c>
      <c r="AP14" s="236">
        <f xml:space="preserve">
IF($A$4&lt;=12,SUMIFS('ON Data'!AT:AT,'ON Data'!$D:$D,$A$4,'ON Data'!$E:$E,5),SUMIFS('ON Data'!AT:AT,'ON Data'!$E:$E,5))</f>
        <v>0</v>
      </c>
      <c r="AQ14" s="236">
        <f xml:space="preserve">
IF($A$4&lt;=12,SUMIFS('ON Data'!AU:AU,'ON Data'!$D:$D,$A$4,'ON Data'!$E:$E,5),SUMIFS('ON Data'!AU:AU,'ON Data'!$E:$E,5))</f>
        <v>0</v>
      </c>
      <c r="AR14" s="236">
        <f xml:space="preserve">
IF($A$4&lt;=12,SUMIFS('ON Data'!AV:AV,'ON Data'!$D:$D,$A$4,'ON Data'!$E:$E,5),SUMIFS('ON Data'!AV:AV,'ON Data'!$E:$E,5))</f>
        <v>0</v>
      </c>
      <c r="AS14" s="479">
        <f xml:space="preserve">
IF($A$4&lt;=12,SUMIFS('ON Data'!AW:AW,'ON Data'!$D:$D,$A$4,'ON Data'!$E:$E,5),SUMIFS('ON Data'!AW:AW,'ON Data'!$E:$E,5))</f>
        <v>0</v>
      </c>
      <c r="AT14" s="487"/>
    </row>
    <row r="15" spans="1:46" x14ac:dyDescent="0.3">
      <c r="A15" s="135" t="s">
        <v>166</v>
      </c>
      <c r="B15" s="238"/>
      <c r="C15" s="239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94"/>
      <c r="AO15" s="240"/>
      <c r="AP15" s="240"/>
      <c r="AQ15" s="240"/>
      <c r="AR15" s="240"/>
      <c r="AS15" s="480"/>
      <c r="AT15" s="487"/>
    </row>
    <row r="16" spans="1:46" x14ac:dyDescent="0.3">
      <c r="A16" s="215" t="s">
        <v>157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/>
      <c r="F16" s="232">
        <f xml:space="preserve">
IF($A$4&lt;=12,SUMIFS('ON Data'!J:J,'ON Data'!$D:$D,$A$4,'ON Data'!$E:$E,7),SUMIFS('ON Data'!J:J,'ON Data'!$E:$E,7))</f>
        <v>0</v>
      </c>
      <c r="G16" s="232">
        <f xml:space="preserve">
IF($A$4&lt;=12,SUMIFS('ON Data'!K:K,'ON Data'!$D:$D,$A$4,'ON Data'!$E:$E,7),SUMIFS('ON Data'!K:K,'ON Data'!$E:$E,7))</f>
        <v>0</v>
      </c>
      <c r="H16" s="232">
        <f xml:space="preserve">
IF($A$4&lt;=12,SUMIFS('ON Data'!L:L,'ON Data'!$D:$D,$A$4,'ON Data'!$E:$E,7),SUMIFS('ON Data'!L:L,'ON Data'!$E:$E,7))</f>
        <v>0</v>
      </c>
      <c r="I16" s="232">
        <f xml:space="preserve">
IF($A$4&lt;=12,SUMIFS('ON Data'!M:M,'ON Data'!$D:$D,$A$4,'ON Data'!$E:$E,7),SUMIFS('ON Data'!M:M,'ON Data'!$E:$E,7))</f>
        <v>0</v>
      </c>
      <c r="J16" s="232">
        <f xml:space="preserve">
IF($A$4&lt;=12,SUMIFS('ON Data'!N:N,'ON Data'!$D:$D,$A$4,'ON Data'!$E:$E,7),SUMIFS('ON Data'!N:N,'ON Data'!$E:$E,7))</f>
        <v>0</v>
      </c>
      <c r="K16" s="232">
        <f xml:space="preserve">
IF($A$4&lt;=12,SUMIFS('ON Data'!O:O,'ON Data'!$D:$D,$A$4,'ON Data'!$E:$E,7),SUMIFS('ON Data'!O:O,'ON Data'!$E:$E,7))</f>
        <v>0</v>
      </c>
      <c r="L16" s="232">
        <f xml:space="preserve">
IF($A$4&lt;=12,SUMIFS('ON Data'!P:P,'ON Data'!$D:$D,$A$4,'ON Data'!$E:$E,7),SUMIFS('ON Data'!P:P,'ON Data'!$E:$E,7))</f>
        <v>0</v>
      </c>
      <c r="M16" s="232">
        <f xml:space="preserve">
IF($A$4&lt;=12,SUMIFS('ON Data'!Q:Q,'ON Data'!$D:$D,$A$4,'ON Data'!$E:$E,7),SUMIFS('ON Data'!Q:Q,'ON Data'!$E:$E,7))</f>
        <v>0</v>
      </c>
      <c r="N16" s="232">
        <f xml:space="preserve">
IF($A$4&lt;=12,SUMIFS('ON Data'!R:R,'ON Data'!$D:$D,$A$4,'ON Data'!$E:$E,7),SUMIFS('ON Data'!R:R,'ON Data'!$E:$E,7))</f>
        <v>0</v>
      </c>
      <c r="O16" s="232">
        <f xml:space="preserve">
IF($A$4&lt;=12,SUMIFS('ON Data'!S:S,'ON Data'!$D:$D,$A$4,'ON Data'!$E:$E,7),SUMIFS('ON Data'!S:S,'ON Data'!$E:$E,7))</f>
        <v>0</v>
      </c>
      <c r="P16" s="232">
        <f xml:space="preserve">
IF($A$4&lt;=12,SUMIFS('ON Data'!T:T,'ON Data'!$D:$D,$A$4,'ON Data'!$E:$E,7),SUMIFS('ON Data'!T:T,'ON Data'!$E:$E,7))</f>
        <v>0</v>
      </c>
      <c r="Q16" s="232">
        <f xml:space="preserve">
IF($A$4&lt;=12,SUMIFS('ON Data'!U:U,'ON Data'!$D:$D,$A$4,'ON Data'!$E:$E,7),SUMIFS('ON Data'!U:U,'ON Data'!$E:$E,7))</f>
        <v>0</v>
      </c>
      <c r="R16" s="232">
        <f xml:space="preserve">
IF($A$4&lt;=12,SUMIFS('ON Data'!V:V,'ON Data'!$D:$D,$A$4,'ON Data'!$E:$E,7),SUMIFS('ON Data'!V:V,'ON Data'!$E:$E,7))</f>
        <v>0</v>
      </c>
      <c r="S16" s="232">
        <f xml:space="preserve">
IF($A$4&lt;=12,SUMIFS('ON Data'!W:W,'ON Data'!$D:$D,$A$4,'ON Data'!$E:$E,7),SUMIFS('ON Data'!W:W,'ON Data'!$E:$E,7))</f>
        <v>0</v>
      </c>
      <c r="T16" s="232">
        <f xml:space="preserve">
IF($A$4&lt;=12,SUMIFS('ON Data'!X:X,'ON Data'!$D:$D,$A$4,'ON Data'!$E:$E,7),SUMIFS('ON Data'!X:X,'ON Data'!$E:$E,7))</f>
        <v>0</v>
      </c>
      <c r="U16" s="232">
        <f xml:space="preserve">
IF($A$4&lt;=12,SUMIFS('ON Data'!Y:Y,'ON Data'!$D:$D,$A$4,'ON Data'!$E:$E,7),SUMIFS('ON Data'!Y:Y,'ON Data'!$E:$E,7))</f>
        <v>0</v>
      </c>
      <c r="V16" s="232">
        <f xml:space="preserve">
IF($A$4&lt;=12,SUMIFS('ON Data'!Z:Z,'ON Data'!$D:$D,$A$4,'ON Data'!$E:$E,7),SUMIFS('ON Data'!Z:Z,'ON Data'!$E:$E,7))</f>
        <v>0</v>
      </c>
      <c r="W16" s="232">
        <f xml:space="preserve">
IF($A$4&lt;=12,SUMIFS('ON Data'!AA:AA,'ON Data'!$D:$D,$A$4,'ON Data'!$E:$E,7),SUMIFS('ON Data'!AA:AA,'ON Data'!$E:$E,7))</f>
        <v>0</v>
      </c>
      <c r="X16" s="232">
        <f xml:space="preserve">
IF($A$4&lt;=12,SUMIFS('ON Data'!AB:AB,'ON Data'!$D:$D,$A$4,'ON Data'!$E:$E,7),SUMIFS('ON Data'!AB:AB,'ON Data'!$E:$E,7))</f>
        <v>0</v>
      </c>
      <c r="Y16" s="232">
        <f xml:space="preserve">
IF($A$4&lt;=12,SUMIFS('ON Data'!AC:AC,'ON Data'!$D:$D,$A$4,'ON Data'!$E:$E,7),SUMIFS('ON Data'!AC:AC,'ON Data'!$E:$E,7))</f>
        <v>0</v>
      </c>
      <c r="Z16" s="232">
        <f xml:space="preserve">
IF($A$4&lt;=12,SUMIFS('ON Data'!AD:AD,'ON Data'!$D:$D,$A$4,'ON Data'!$E:$E,7),SUMIFS('ON Data'!AD:AD,'ON Data'!$E:$E,7))</f>
        <v>0</v>
      </c>
      <c r="AA16" s="232"/>
      <c r="AB16" s="232">
        <f xml:space="preserve">
IF($A$4&lt;=12,SUMIFS('ON Data'!AF:AF,'ON Data'!$D:$D,$A$4,'ON Data'!$E:$E,7),SUMIFS('ON Data'!AF:AF,'ON Data'!$E:$E,7))</f>
        <v>0</v>
      </c>
      <c r="AC16" s="232">
        <f xml:space="preserve">
IF($A$4&lt;=12,SUMIFS('ON Data'!AG:AG,'ON Data'!$D:$D,$A$4,'ON Data'!$E:$E,7),SUMIFS('ON Data'!AG:AG,'ON Data'!$E:$E,7))</f>
        <v>0</v>
      </c>
      <c r="AD16" s="232">
        <f xml:space="preserve">
IF($A$4&lt;=12,SUMIFS('ON Data'!AH:AH,'ON Data'!$D:$D,$A$4,'ON Data'!$E:$E,7),SUMIFS('ON Data'!AH:AH,'ON Data'!$E:$E,7))</f>
        <v>0</v>
      </c>
      <c r="AE16" s="232">
        <f xml:space="preserve">
IF($A$4&lt;=12,SUMIFS('ON Data'!AI:AI,'ON Data'!$D:$D,$A$4,'ON Data'!$E:$E,7),SUMIFS('ON Data'!AI:AI,'ON Data'!$E:$E,7))</f>
        <v>0</v>
      </c>
      <c r="AF16" s="232">
        <f xml:space="preserve">
IF($A$4&lt;=12,SUMIFS('ON Data'!AJ:AJ,'ON Data'!$D:$D,$A$4,'ON Data'!$E:$E,7),SUMIFS('ON Data'!AJ:AJ,'ON Data'!$E:$E,7))</f>
        <v>0</v>
      </c>
      <c r="AG16" s="232">
        <f xml:space="preserve">
IF($A$4&lt;=12,SUMIFS('ON Data'!AK:AK,'ON Data'!$D:$D,$A$4,'ON Data'!$E:$E,7),SUMIFS('ON Data'!AK:AK,'ON Data'!$E:$E,7))</f>
        <v>0</v>
      </c>
      <c r="AH16" s="232">
        <f xml:space="preserve">
IF($A$4&lt;=12,SUMIFS('ON Data'!AL:AL,'ON Data'!$D:$D,$A$4,'ON Data'!$E:$E,7),SUMIFS('ON Data'!AL:AL,'ON Data'!$E:$E,7))</f>
        <v>0</v>
      </c>
      <c r="AI16" s="232">
        <f xml:space="preserve">
IF($A$4&lt;=12,SUMIFS('ON Data'!AM:AM,'ON Data'!$D:$D,$A$4,'ON Data'!$E:$E,7),SUMIFS('ON Data'!AM:AM,'ON Data'!$E:$E,7))</f>
        <v>0</v>
      </c>
      <c r="AJ16" s="232">
        <f xml:space="preserve">
IF($A$4&lt;=12,SUMIFS('ON Data'!AN:AN,'ON Data'!$D:$D,$A$4,'ON Data'!$E:$E,7),SUMIFS('ON Data'!AN:AN,'ON Data'!$E:$E,7))</f>
        <v>0</v>
      </c>
      <c r="AK16" s="232">
        <f xml:space="preserve">
IF($A$4&lt;=12,SUMIFS('ON Data'!AO:AO,'ON Data'!$D:$D,$A$4,'ON Data'!$E:$E,7),SUMIFS('ON Data'!AO:AO,'ON Data'!$E:$E,7))</f>
        <v>0</v>
      </c>
      <c r="AL16" s="232">
        <f xml:space="preserve">
IF($A$4&lt;=12,SUMIFS('ON Data'!AP:AP,'ON Data'!$D:$D,$A$4,'ON Data'!$E:$E,7),SUMIFS('ON Data'!AP:AP,'ON Data'!$E:$E,7))</f>
        <v>0</v>
      </c>
      <c r="AM16" s="232">
        <f xml:space="preserve">
IF($A$4&lt;=12,SUMIFS('ON Data'!AQ:AQ,'ON Data'!$D:$D,$A$4,'ON Data'!$E:$E,7),SUMIFS('ON Data'!AQ:AQ,'ON Data'!$E:$E,7))</f>
        <v>0</v>
      </c>
      <c r="AN16" s="231">
        <f xml:space="preserve">
IF($A$4&lt;=12,SUMIFS('ON Data'!AR:AR,'ON Data'!$D:$D,$A$4,'ON Data'!$E:$E,7),SUMIFS('ON Data'!AR:AR,'ON Data'!$E:$E,7))</f>
        <v>0</v>
      </c>
      <c r="AO16" s="232">
        <f xml:space="preserve">
IF($A$4&lt;=12,SUMIFS('ON Data'!AS:AS,'ON Data'!$D:$D,$A$4,'ON Data'!$E:$E,7),SUMIFS('ON Data'!AS:AS,'ON Data'!$E:$E,7))</f>
        <v>0</v>
      </c>
      <c r="AP16" s="232">
        <f xml:space="preserve">
IF($A$4&lt;=12,SUMIFS('ON Data'!AT:AT,'ON Data'!$D:$D,$A$4,'ON Data'!$E:$E,7),SUMIFS('ON Data'!AT:AT,'ON Data'!$E:$E,7))</f>
        <v>0</v>
      </c>
      <c r="AQ16" s="232">
        <f xml:space="preserve">
IF($A$4&lt;=12,SUMIFS('ON Data'!AU:AU,'ON Data'!$D:$D,$A$4,'ON Data'!$E:$E,7),SUMIFS('ON Data'!AU:AU,'ON Data'!$E:$E,7))</f>
        <v>0</v>
      </c>
      <c r="AR16" s="232">
        <f xml:space="preserve">
IF($A$4&lt;=12,SUMIFS('ON Data'!AV:AV,'ON Data'!$D:$D,$A$4,'ON Data'!$E:$E,7),SUMIFS('ON Data'!AV:AV,'ON Data'!$E:$E,7))</f>
        <v>0</v>
      </c>
      <c r="AS16" s="478">
        <f xml:space="preserve">
IF($A$4&lt;=12,SUMIFS('ON Data'!AW:AW,'ON Data'!$D:$D,$A$4,'ON Data'!$E:$E,7),SUMIFS('ON Data'!AW:AW,'ON Data'!$E:$E,7))</f>
        <v>0</v>
      </c>
      <c r="AT16" s="487"/>
    </row>
    <row r="17" spans="1:46" x14ac:dyDescent="0.3">
      <c r="A17" s="215" t="s">
        <v>158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/>
      <c r="F17" s="232">
        <f xml:space="preserve">
IF($A$4&lt;=12,SUMIFS('ON Data'!J:J,'ON Data'!$D:$D,$A$4,'ON Data'!$E:$E,8),SUMIFS('ON Data'!J:J,'ON Data'!$E:$E,8))</f>
        <v>0</v>
      </c>
      <c r="G17" s="232">
        <f xml:space="preserve">
IF($A$4&lt;=12,SUMIFS('ON Data'!K:K,'ON Data'!$D:$D,$A$4,'ON Data'!$E:$E,8),SUMIFS('ON Data'!K:K,'ON Data'!$E:$E,8))</f>
        <v>0</v>
      </c>
      <c r="H17" s="232">
        <f xml:space="preserve">
IF($A$4&lt;=12,SUMIFS('ON Data'!L:L,'ON Data'!$D:$D,$A$4,'ON Data'!$E:$E,8),SUMIFS('ON Data'!L:L,'ON Data'!$E:$E,8))</f>
        <v>0</v>
      </c>
      <c r="I17" s="232">
        <f xml:space="preserve">
IF($A$4&lt;=12,SUMIFS('ON Data'!M:M,'ON Data'!$D:$D,$A$4,'ON Data'!$E:$E,8),SUMIFS('ON Data'!M:M,'ON Data'!$E:$E,8))</f>
        <v>0</v>
      </c>
      <c r="J17" s="232">
        <f xml:space="preserve">
IF($A$4&lt;=12,SUMIFS('ON Data'!N:N,'ON Data'!$D:$D,$A$4,'ON Data'!$E:$E,8),SUMIFS('ON Data'!N:N,'ON Data'!$E:$E,8))</f>
        <v>0</v>
      </c>
      <c r="K17" s="232">
        <f xml:space="preserve">
IF($A$4&lt;=12,SUMIFS('ON Data'!O:O,'ON Data'!$D:$D,$A$4,'ON Data'!$E:$E,8),SUMIFS('ON Data'!O:O,'ON Data'!$E:$E,8))</f>
        <v>0</v>
      </c>
      <c r="L17" s="232">
        <f xml:space="preserve">
IF($A$4&lt;=12,SUMIFS('ON Data'!P:P,'ON Data'!$D:$D,$A$4,'ON Data'!$E:$E,8),SUMIFS('ON Data'!P:P,'ON Data'!$E:$E,8))</f>
        <v>0</v>
      </c>
      <c r="M17" s="232">
        <f xml:space="preserve">
IF($A$4&lt;=12,SUMIFS('ON Data'!Q:Q,'ON Data'!$D:$D,$A$4,'ON Data'!$E:$E,8),SUMIFS('ON Data'!Q:Q,'ON Data'!$E:$E,8))</f>
        <v>0</v>
      </c>
      <c r="N17" s="232">
        <f xml:space="preserve">
IF($A$4&lt;=12,SUMIFS('ON Data'!R:R,'ON Data'!$D:$D,$A$4,'ON Data'!$E:$E,8),SUMIFS('ON Data'!R:R,'ON Data'!$E:$E,8))</f>
        <v>0</v>
      </c>
      <c r="O17" s="232">
        <f xml:space="preserve">
IF($A$4&lt;=12,SUMIFS('ON Data'!S:S,'ON Data'!$D:$D,$A$4,'ON Data'!$E:$E,8),SUMIFS('ON Data'!S:S,'ON Data'!$E:$E,8))</f>
        <v>0</v>
      </c>
      <c r="P17" s="232">
        <f xml:space="preserve">
IF($A$4&lt;=12,SUMIFS('ON Data'!T:T,'ON Data'!$D:$D,$A$4,'ON Data'!$E:$E,8),SUMIFS('ON Data'!T:T,'ON Data'!$E:$E,8))</f>
        <v>0</v>
      </c>
      <c r="Q17" s="232">
        <f xml:space="preserve">
IF($A$4&lt;=12,SUMIFS('ON Data'!U:U,'ON Data'!$D:$D,$A$4,'ON Data'!$E:$E,8),SUMIFS('ON Data'!U:U,'ON Data'!$E:$E,8))</f>
        <v>0</v>
      </c>
      <c r="R17" s="232">
        <f xml:space="preserve">
IF($A$4&lt;=12,SUMIFS('ON Data'!V:V,'ON Data'!$D:$D,$A$4,'ON Data'!$E:$E,8),SUMIFS('ON Data'!V:V,'ON Data'!$E:$E,8))</f>
        <v>0</v>
      </c>
      <c r="S17" s="232">
        <f xml:space="preserve">
IF($A$4&lt;=12,SUMIFS('ON Data'!W:W,'ON Data'!$D:$D,$A$4,'ON Data'!$E:$E,8),SUMIFS('ON Data'!W:W,'ON Data'!$E:$E,8))</f>
        <v>0</v>
      </c>
      <c r="T17" s="232">
        <f xml:space="preserve">
IF($A$4&lt;=12,SUMIFS('ON Data'!X:X,'ON Data'!$D:$D,$A$4,'ON Data'!$E:$E,8),SUMIFS('ON Data'!X:X,'ON Data'!$E:$E,8))</f>
        <v>0</v>
      </c>
      <c r="U17" s="232">
        <f xml:space="preserve">
IF($A$4&lt;=12,SUMIFS('ON Data'!Y:Y,'ON Data'!$D:$D,$A$4,'ON Data'!$E:$E,8),SUMIFS('ON Data'!Y:Y,'ON Data'!$E:$E,8))</f>
        <v>0</v>
      </c>
      <c r="V17" s="232">
        <f xml:space="preserve">
IF($A$4&lt;=12,SUMIFS('ON Data'!Z:Z,'ON Data'!$D:$D,$A$4,'ON Data'!$E:$E,8),SUMIFS('ON Data'!Z:Z,'ON Data'!$E:$E,8))</f>
        <v>0</v>
      </c>
      <c r="W17" s="232">
        <f xml:space="preserve">
IF($A$4&lt;=12,SUMIFS('ON Data'!AA:AA,'ON Data'!$D:$D,$A$4,'ON Data'!$E:$E,8),SUMIFS('ON Data'!AA:AA,'ON Data'!$E:$E,8))</f>
        <v>0</v>
      </c>
      <c r="X17" s="232">
        <f xml:space="preserve">
IF($A$4&lt;=12,SUMIFS('ON Data'!AB:AB,'ON Data'!$D:$D,$A$4,'ON Data'!$E:$E,8),SUMIFS('ON Data'!AB:AB,'ON Data'!$E:$E,8))</f>
        <v>0</v>
      </c>
      <c r="Y17" s="232">
        <f xml:space="preserve">
IF($A$4&lt;=12,SUMIFS('ON Data'!AC:AC,'ON Data'!$D:$D,$A$4,'ON Data'!$E:$E,8),SUMIFS('ON Data'!AC:AC,'ON Data'!$E:$E,8))</f>
        <v>0</v>
      </c>
      <c r="Z17" s="232">
        <f xml:space="preserve">
IF($A$4&lt;=12,SUMIFS('ON Data'!AD:AD,'ON Data'!$D:$D,$A$4,'ON Data'!$E:$E,8),SUMIFS('ON Data'!AD:AD,'ON Data'!$E:$E,8))</f>
        <v>0</v>
      </c>
      <c r="AA17" s="232"/>
      <c r="AB17" s="232">
        <f xml:space="preserve">
IF($A$4&lt;=12,SUMIFS('ON Data'!AF:AF,'ON Data'!$D:$D,$A$4,'ON Data'!$E:$E,8),SUMIFS('ON Data'!AF:AF,'ON Data'!$E:$E,8))</f>
        <v>0</v>
      </c>
      <c r="AC17" s="232">
        <f xml:space="preserve">
IF($A$4&lt;=12,SUMIFS('ON Data'!AG:AG,'ON Data'!$D:$D,$A$4,'ON Data'!$E:$E,8),SUMIFS('ON Data'!AG:AG,'ON Data'!$E:$E,8))</f>
        <v>0</v>
      </c>
      <c r="AD17" s="232">
        <f xml:space="preserve">
IF($A$4&lt;=12,SUMIFS('ON Data'!AH:AH,'ON Data'!$D:$D,$A$4,'ON Data'!$E:$E,8),SUMIFS('ON Data'!AH:AH,'ON Data'!$E:$E,8))</f>
        <v>0</v>
      </c>
      <c r="AE17" s="232">
        <f xml:space="preserve">
IF($A$4&lt;=12,SUMIFS('ON Data'!AI:AI,'ON Data'!$D:$D,$A$4,'ON Data'!$E:$E,8),SUMIFS('ON Data'!AI:AI,'ON Data'!$E:$E,8))</f>
        <v>0</v>
      </c>
      <c r="AF17" s="232">
        <f xml:space="preserve">
IF($A$4&lt;=12,SUMIFS('ON Data'!AJ:AJ,'ON Data'!$D:$D,$A$4,'ON Data'!$E:$E,8),SUMIFS('ON Data'!AJ:AJ,'ON Data'!$E:$E,8))</f>
        <v>0</v>
      </c>
      <c r="AG17" s="232">
        <f xml:space="preserve">
IF($A$4&lt;=12,SUMIFS('ON Data'!AK:AK,'ON Data'!$D:$D,$A$4,'ON Data'!$E:$E,8),SUMIFS('ON Data'!AK:AK,'ON Data'!$E:$E,8))</f>
        <v>0</v>
      </c>
      <c r="AH17" s="232">
        <f xml:space="preserve">
IF($A$4&lt;=12,SUMIFS('ON Data'!AL:AL,'ON Data'!$D:$D,$A$4,'ON Data'!$E:$E,8),SUMIFS('ON Data'!AL:AL,'ON Data'!$E:$E,8))</f>
        <v>0</v>
      </c>
      <c r="AI17" s="232">
        <f xml:space="preserve">
IF($A$4&lt;=12,SUMIFS('ON Data'!AM:AM,'ON Data'!$D:$D,$A$4,'ON Data'!$E:$E,8),SUMIFS('ON Data'!AM:AM,'ON Data'!$E:$E,8))</f>
        <v>0</v>
      </c>
      <c r="AJ17" s="232">
        <f xml:space="preserve">
IF($A$4&lt;=12,SUMIFS('ON Data'!AN:AN,'ON Data'!$D:$D,$A$4,'ON Data'!$E:$E,8),SUMIFS('ON Data'!AN:AN,'ON Data'!$E:$E,8))</f>
        <v>0</v>
      </c>
      <c r="AK17" s="232">
        <f xml:space="preserve">
IF($A$4&lt;=12,SUMIFS('ON Data'!AO:AO,'ON Data'!$D:$D,$A$4,'ON Data'!$E:$E,8),SUMIFS('ON Data'!AO:AO,'ON Data'!$E:$E,8))</f>
        <v>0</v>
      </c>
      <c r="AL17" s="232">
        <f xml:space="preserve">
IF($A$4&lt;=12,SUMIFS('ON Data'!AP:AP,'ON Data'!$D:$D,$A$4,'ON Data'!$E:$E,8),SUMIFS('ON Data'!AP:AP,'ON Data'!$E:$E,8))</f>
        <v>0</v>
      </c>
      <c r="AM17" s="232">
        <f xml:space="preserve">
IF($A$4&lt;=12,SUMIFS('ON Data'!AQ:AQ,'ON Data'!$D:$D,$A$4,'ON Data'!$E:$E,8),SUMIFS('ON Data'!AQ:AQ,'ON Data'!$E:$E,8))</f>
        <v>0</v>
      </c>
      <c r="AN17" s="231">
        <f xml:space="preserve">
IF($A$4&lt;=12,SUMIFS('ON Data'!AR:AR,'ON Data'!$D:$D,$A$4,'ON Data'!$E:$E,8),SUMIFS('ON Data'!AR:AR,'ON Data'!$E:$E,8))</f>
        <v>0</v>
      </c>
      <c r="AO17" s="232">
        <f xml:space="preserve">
IF($A$4&lt;=12,SUMIFS('ON Data'!AS:AS,'ON Data'!$D:$D,$A$4,'ON Data'!$E:$E,8),SUMIFS('ON Data'!AS:AS,'ON Data'!$E:$E,8))</f>
        <v>0</v>
      </c>
      <c r="AP17" s="232">
        <f xml:space="preserve">
IF($A$4&lt;=12,SUMIFS('ON Data'!AT:AT,'ON Data'!$D:$D,$A$4,'ON Data'!$E:$E,8),SUMIFS('ON Data'!AT:AT,'ON Data'!$E:$E,8))</f>
        <v>0</v>
      </c>
      <c r="AQ17" s="232">
        <f xml:space="preserve">
IF($A$4&lt;=12,SUMIFS('ON Data'!AU:AU,'ON Data'!$D:$D,$A$4,'ON Data'!$E:$E,8),SUMIFS('ON Data'!AU:AU,'ON Data'!$E:$E,8))</f>
        <v>0</v>
      </c>
      <c r="AR17" s="232">
        <f xml:space="preserve">
IF($A$4&lt;=12,SUMIFS('ON Data'!AV:AV,'ON Data'!$D:$D,$A$4,'ON Data'!$E:$E,8),SUMIFS('ON Data'!AV:AV,'ON Data'!$E:$E,8))</f>
        <v>0</v>
      </c>
      <c r="AS17" s="478">
        <f xml:space="preserve">
IF($A$4&lt;=12,SUMIFS('ON Data'!AW:AW,'ON Data'!$D:$D,$A$4,'ON Data'!$E:$E,8),SUMIFS('ON Data'!AW:AW,'ON Data'!$E:$E,8))</f>
        <v>0</v>
      </c>
      <c r="AT17" s="487"/>
    </row>
    <row r="18" spans="1:46" x14ac:dyDescent="0.3">
      <c r="A18" s="215" t="s">
        <v>159</v>
      </c>
      <c r="B18" s="230">
        <f xml:space="preserve">
B19-B16-B17</f>
        <v>6452</v>
      </c>
      <c r="C18" s="231">
        <f t="shared" ref="C18:I18" si="0" xml:space="preserve">
C19-C16-C17</f>
        <v>0</v>
      </c>
      <c r="D18" s="232">
        <f t="shared" si="0"/>
        <v>0</v>
      </c>
      <c r="E18" s="232"/>
      <c r="F18" s="232">
        <f t="shared" si="0"/>
        <v>0</v>
      </c>
      <c r="G18" s="232">
        <f t="shared" si="0"/>
        <v>0</v>
      </c>
      <c r="H18" s="232">
        <f t="shared" si="0"/>
        <v>0</v>
      </c>
      <c r="I18" s="232">
        <f t="shared" si="0"/>
        <v>0</v>
      </c>
      <c r="J18" s="232">
        <f t="shared" ref="J18:AK18" si="1" xml:space="preserve">
J19-J16-J17</f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5952</v>
      </c>
      <c r="T18" s="232">
        <f t="shared" si="1"/>
        <v>0</v>
      </c>
      <c r="U18" s="232">
        <f t="shared" si="1"/>
        <v>0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/>
      <c r="AB18" s="232">
        <f t="shared" si="1"/>
        <v>0</v>
      </c>
      <c r="AC18" s="232">
        <f t="shared" si="1"/>
        <v>0</v>
      </c>
      <c r="AD18" s="232">
        <f t="shared" si="1"/>
        <v>0</v>
      </c>
      <c r="AE18" s="232">
        <f t="shared" si="1"/>
        <v>0</v>
      </c>
      <c r="AF18" s="232">
        <f t="shared" si="1"/>
        <v>0</v>
      </c>
      <c r="AG18" s="232">
        <f t="shared" si="1"/>
        <v>0</v>
      </c>
      <c r="AH18" s="232">
        <f t="shared" si="1"/>
        <v>0</v>
      </c>
      <c r="AI18" s="232">
        <f t="shared" si="1"/>
        <v>0</v>
      </c>
      <c r="AJ18" s="232">
        <f t="shared" si="1"/>
        <v>0</v>
      </c>
      <c r="AK18" s="232">
        <f t="shared" si="1"/>
        <v>0</v>
      </c>
      <c r="AL18" s="232">
        <f t="shared" ref="AL18:AS18" si="2" xml:space="preserve">
AL19-AL16-AL17</f>
        <v>500</v>
      </c>
      <c r="AM18" s="232">
        <f t="shared" si="2"/>
        <v>0</v>
      </c>
      <c r="AN18" s="231">
        <f t="shared" si="2"/>
        <v>0</v>
      </c>
      <c r="AO18" s="232">
        <f t="shared" si="2"/>
        <v>0</v>
      </c>
      <c r="AP18" s="232">
        <f t="shared" si="2"/>
        <v>0</v>
      </c>
      <c r="AQ18" s="232">
        <f t="shared" si="2"/>
        <v>0</v>
      </c>
      <c r="AR18" s="232">
        <f t="shared" si="2"/>
        <v>0</v>
      </c>
      <c r="AS18" s="478">
        <f t="shared" si="2"/>
        <v>0</v>
      </c>
      <c r="AT18" s="487"/>
    </row>
    <row r="19" spans="1:46" ht="15" thickBot="1" x14ac:dyDescent="0.35">
      <c r="A19" s="216" t="s">
        <v>160</v>
      </c>
      <c r="B19" s="241">
        <f xml:space="preserve">
IF($A$4&lt;=12,SUMIFS('ON Data'!F:F,'ON Data'!$D:$D,$A$4,'ON Data'!$E:$E,9),SUMIFS('ON Data'!F:F,'ON Data'!$E:$E,9))</f>
        <v>6452</v>
      </c>
      <c r="C19" s="242">
        <f xml:space="preserve">
IF($A$4&lt;=12,SUMIFS('ON Data'!G:G,'ON Data'!$D:$D,$A$4,'ON Data'!$E:$E,9),SUMIFS('ON Data'!G:G,'ON Data'!$E:$E,9))</f>
        <v>0</v>
      </c>
      <c r="D19" s="243">
        <f xml:space="preserve">
IF($A$4&lt;=12,SUMIFS('ON Data'!H:H,'ON Data'!$D:$D,$A$4,'ON Data'!$E:$E,9),SUMIFS('ON Data'!H:H,'ON Data'!$E:$E,9))</f>
        <v>0</v>
      </c>
      <c r="E19" s="243"/>
      <c r="F19" s="243">
        <f xml:space="preserve">
IF($A$4&lt;=12,SUMIFS('ON Data'!J:J,'ON Data'!$D:$D,$A$4,'ON Data'!$E:$E,9),SUMIFS('ON Data'!J:J,'ON Data'!$E:$E,9))</f>
        <v>0</v>
      </c>
      <c r="G19" s="243">
        <f xml:space="preserve">
IF($A$4&lt;=12,SUMIFS('ON Data'!K:K,'ON Data'!$D:$D,$A$4,'ON Data'!$E:$E,9),SUMIFS('ON Data'!K:K,'ON Data'!$E:$E,9))</f>
        <v>0</v>
      </c>
      <c r="H19" s="243">
        <f xml:space="preserve">
IF($A$4&lt;=12,SUMIFS('ON Data'!L:L,'ON Data'!$D:$D,$A$4,'ON Data'!$E:$E,9),SUMIFS('ON Data'!L:L,'ON Data'!$E:$E,9))</f>
        <v>0</v>
      </c>
      <c r="I19" s="243">
        <f xml:space="preserve">
IF($A$4&lt;=12,SUMIFS('ON Data'!M:M,'ON Data'!$D:$D,$A$4,'ON Data'!$E:$E,9),SUMIFS('ON Data'!M:M,'ON Data'!$E:$E,9))</f>
        <v>0</v>
      </c>
      <c r="J19" s="243">
        <f xml:space="preserve">
IF($A$4&lt;=12,SUMIFS('ON Data'!N:N,'ON Data'!$D:$D,$A$4,'ON Data'!$E:$E,9),SUMIFS('ON Data'!N:N,'ON Data'!$E:$E,9))</f>
        <v>0</v>
      </c>
      <c r="K19" s="243">
        <f xml:space="preserve">
IF($A$4&lt;=12,SUMIFS('ON Data'!O:O,'ON Data'!$D:$D,$A$4,'ON Data'!$E:$E,9),SUMIFS('ON Data'!O:O,'ON Data'!$E:$E,9))</f>
        <v>0</v>
      </c>
      <c r="L19" s="243">
        <f xml:space="preserve">
IF($A$4&lt;=12,SUMIFS('ON Data'!P:P,'ON Data'!$D:$D,$A$4,'ON Data'!$E:$E,9),SUMIFS('ON Data'!P:P,'ON Data'!$E:$E,9))</f>
        <v>0</v>
      </c>
      <c r="M19" s="243">
        <f xml:space="preserve">
IF($A$4&lt;=12,SUMIFS('ON Data'!Q:Q,'ON Data'!$D:$D,$A$4,'ON Data'!$E:$E,9),SUMIFS('ON Data'!Q:Q,'ON Data'!$E:$E,9))</f>
        <v>0</v>
      </c>
      <c r="N19" s="243">
        <f xml:space="preserve">
IF($A$4&lt;=12,SUMIFS('ON Data'!R:R,'ON Data'!$D:$D,$A$4,'ON Data'!$E:$E,9),SUMIFS('ON Data'!R:R,'ON Data'!$E:$E,9))</f>
        <v>0</v>
      </c>
      <c r="O19" s="243">
        <f xml:space="preserve">
IF($A$4&lt;=12,SUMIFS('ON Data'!S:S,'ON Data'!$D:$D,$A$4,'ON Data'!$E:$E,9),SUMIFS('ON Data'!S:S,'ON Data'!$E:$E,9))</f>
        <v>0</v>
      </c>
      <c r="P19" s="243">
        <f xml:space="preserve">
IF($A$4&lt;=12,SUMIFS('ON Data'!T:T,'ON Data'!$D:$D,$A$4,'ON Data'!$E:$E,9),SUMIFS('ON Data'!T:T,'ON Data'!$E:$E,9))</f>
        <v>0</v>
      </c>
      <c r="Q19" s="243">
        <f xml:space="preserve">
IF($A$4&lt;=12,SUMIFS('ON Data'!U:U,'ON Data'!$D:$D,$A$4,'ON Data'!$E:$E,9),SUMIFS('ON Data'!U:U,'ON Data'!$E:$E,9))</f>
        <v>0</v>
      </c>
      <c r="R19" s="243">
        <f xml:space="preserve">
IF($A$4&lt;=12,SUMIFS('ON Data'!V:V,'ON Data'!$D:$D,$A$4,'ON Data'!$E:$E,9),SUMIFS('ON Data'!V:V,'ON Data'!$E:$E,9))</f>
        <v>0</v>
      </c>
      <c r="S19" s="243">
        <f xml:space="preserve">
IF($A$4&lt;=12,SUMIFS('ON Data'!W:W,'ON Data'!$D:$D,$A$4,'ON Data'!$E:$E,9),SUMIFS('ON Data'!W:W,'ON Data'!$E:$E,9))</f>
        <v>5952</v>
      </c>
      <c r="T19" s="243">
        <f xml:space="preserve">
IF($A$4&lt;=12,SUMIFS('ON Data'!X:X,'ON Data'!$D:$D,$A$4,'ON Data'!$E:$E,9),SUMIFS('ON Data'!X:X,'ON Data'!$E:$E,9))</f>
        <v>0</v>
      </c>
      <c r="U19" s="243">
        <f xml:space="preserve">
IF($A$4&lt;=12,SUMIFS('ON Data'!Y:Y,'ON Data'!$D:$D,$A$4,'ON Data'!$E:$E,9),SUMIFS('ON Data'!Y:Y,'ON Data'!$E:$E,9))</f>
        <v>0</v>
      </c>
      <c r="V19" s="243">
        <f xml:space="preserve">
IF($A$4&lt;=12,SUMIFS('ON Data'!Z:Z,'ON Data'!$D:$D,$A$4,'ON Data'!$E:$E,9),SUMIFS('ON Data'!Z:Z,'ON Data'!$E:$E,9))</f>
        <v>0</v>
      </c>
      <c r="W19" s="243">
        <f xml:space="preserve">
IF($A$4&lt;=12,SUMIFS('ON Data'!AA:AA,'ON Data'!$D:$D,$A$4,'ON Data'!$E:$E,9),SUMIFS('ON Data'!AA:AA,'ON Data'!$E:$E,9))</f>
        <v>0</v>
      </c>
      <c r="X19" s="243">
        <f xml:space="preserve">
IF($A$4&lt;=12,SUMIFS('ON Data'!AB:AB,'ON Data'!$D:$D,$A$4,'ON Data'!$E:$E,9),SUMIFS('ON Data'!AB:AB,'ON Data'!$E:$E,9))</f>
        <v>0</v>
      </c>
      <c r="Y19" s="243">
        <f xml:space="preserve">
IF($A$4&lt;=12,SUMIFS('ON Data'!AC:AC,'ON Data'!$D:$D,$A$4,'ON Data'!$E:$E,9),SUMIFS('ON Data'!AC:AC,'ON Data'!$E:$E,9))</f>
        <v>0</v>
      </c>
      <c r="Z19" s="243">
        <f xml:space="preserve">
IF($A$4&lt;=12,SUMIFS('ON Data'!AD:AD,'ON Data'!$D:$D,$A$4,'ON Data'!$E:$E,9),SUMIFS('ON Data'!AD:AD,'ON Data'!$E:$E,9))</f>
        <v>0</v>
      </c>
      <c r="AA19" s="243"/>
      <c r="AB19" s="243">
        <f xml:space="preserve">
IF($A$4&lt;=12,SUMIFS('ON Data'!AF:AF,'ON Data'!$D:$D,$A$4,'ON Data'!$E:$E,9),SUMIFS('ON Data'!AF:AF,'ON Data'!$E:$E,9))</f>
        <v>0</v>
      </c>
      <c r="AC19" s="243">
        <f xml:space="preserve">
IF($A$4&lt;=12,SUMIFS('ON Data'!AG:AG,'ON Data'!$D:$D,$A$4,'ON Data'!$E:$E,9),SUMIFS('ON Data'!AG:AG,'ON Data'!$E:$E,9))</f>
        <v>0</v>
      </c>
      <c r="AD19" s="243">
        <f xml:space="preserve">
IF($A$4&lt;=12,SUMIFS('ON Data'!AH:AH,'ON Data'!$D:$D,$A$4,'ON Data'!$E:$E,9),SUMIFS('ON Data'!AH:AH,'ON Data'!$E:$E,9))</f>
        <v>0</v>
      </c>
      <c r="AE19" s="243">
        <f xml:space="preserve">
IF($A$4&lt;=12,SUMIFS('ON Data'!AI:AI,'ON Data'!$D:$D,$A$4,'ON Data'!$E:$E,9),SUMIFS('ON Data'!AI:AI,'ON Data'!$E:$E,9))</f>
        <v>0</v>
      </c>
      <c r="AF19" s="243">
        <f xml:space="preserve">
IF($A$4&lt;=12,SUMIFS('ON Data'!AJ:AJ,'ON Data'!$D:$D,$A$4,'ON Data'!$E:$E,9),SUMIFS('ON Data'!AJ:AJ,'ON Data'!$E:$E,9))</f>
        <v>0</v>
      </c>
      <c r="AG19" s="243">
        <f xml:space="preserve">
IF($A$4&lt;=12,SUMIFS('ON Data'!AK:AK,'ON Data'!$D:$D,$A$4,'ON Data'!$E:$E,9),SUMIFS('ON Data'!AK:AK,'ON Data'!$E:$E,9))</f>
        <v>0</v>
      </c>
      <c r="AH19" s="243">
        <f xml:space="preserve">
IF($A$4&lt;=12,SUMIFS('ON Data'!AL:AL,'ON Data'!$D:$D,$A$4,'ON Data'!$E:$E,9),SUMIFS('ON Data'!AL:AL,'ON Data'!$E:$E,9))</f>
        <v>0</v>
      </c>
      <c r="AI19" s="243">
        <f xml:space="preserve">
IF($A$4&lt;=12,SUMIFS('ON Data'!AM:AM,'ON Data'!$D:$D,$A$4,'ON Data'!$E:$E,9),SUMIFS('ON Data'!AM:AM,'ON Data'!$E:$E,9))</f>
        <v>0</v>
      </c>
      <c r="AJ19" s="243">
        <f xml:space="preserve">
IF($A$4&lt;=12,SUMIFS('ON Data'!AN:AN,'ON Data'!$D:$D,$A$4,'ON Data'!$E:$E,9),SUMIFS('ON Data'!AN:AN,'ON Data'!$E:$E,9))</f>
        <v>0</v>
      </c>
      <c r="AK19" s="243">
        <f xml:space="preserve">
IF($A$4&lt;=12,SUMIFS('ON Data'!AO:AO,'ON Data'!$D:$D,$A$4,'ON Data'!$E:$E,9),SUMIFS('ON Data'!AO:AO,'ON Data'!$E:$E,9))</f>
        <v>0</v>
      </c>
      <c r="AL19" s="243">
        <f xml:space="preserve">
IF($A$4&lt;=12,SUMIFS('ON Data'!AP:AP,'ON Data'!$D:$D,$A$4,'ON Data'!$E:$E,9),SUMIFS('ON Data'!AP:AP,'ON Data'!$E:$E,9))</f>
        <v>500</v>
      </c>
      <c r="AM19" s="243">
        <f xml:space="preserve">
IF($A$4&lt;=12,SUMIFS('ON Data'!AQ:AQ,'ON Data'!$D:$D,$A$4,'ON Data'!$E:$E,9),SUMIFS('ON Data'!AQ:AQ,'ON Data'!$E:$E,9))</f>
        <v>0</v>
      </c>
      <c r="AN19" s="242">
        <f xml:space="preserve">
IF($A$4&lt;=12,SUMIFS('ON Data'!AR:AR,'ON Data'!$D:$D,$A$4,'ON Data'!$E:$E,9),SUMIFS('ON Data'!AR:AR,'ON Data'!$E:$E,9))</f>
        <v>0</v>
      </c>
      <c r="AO19" s="243">
        <f xml:space="preserve">
IF($A$4&lt;=12,SUMIFS('ON Data'!AS:AS,'ON Data'!$D:$D,$A$4,'ON Data'!$E:$E,9),SUMIFS('ON Data'!AS:AS,'ON Data'!$E:$E,9))</f>
        <v>0</v>
      </c>
      <c r="AP19" s="243">
        <f xml:space="preserve">
IF($A$4&lt;=12,SUMIFS('ON Data'!AT:AT,'ON Data'!$D:$D,$A$4,'ON Data'!$E:$E,9),SUMIFS('ON Data'!AT:AT,'ON Data'!$E:$E,9))</f>
        <v>0</v>
      </c>
      <c r="AQ19" s="243">
        <f xml:space="preserve">
IF($A$4&lt;=12,SUMIFS('ON Data'!AU:AU,'ON Data'!$D:$D,$A$4,'ON Data'!$E:$E,9),SUMIFS('ON Data'!AU:AU,'ON Data'!$E:$E,9))</f>
        <v>0</v>
      </c>
      <c r="AR19" s="243">
        <f xml:space="preserve">
IF($A$4&lt;=12,SUMIFS('ON Data'!AV:AV,'ON Data'!$D:$D,$A$4,'ON Data'!$E:$E,9),SUMIFS('ON Data'!AV:AV,'ON Data'!$E:$E,9))</f>
        <v>0</v>
      </c>
      <c r="AS19" s="481">
        <f xml:space="preserve">
IF($A$4&lt;=12,SUMIFS('ON Data'!AW:AW,'ON Data'!$D:$D,$A$4,'ON Data'!$E:$E,9),SUMIFS('ON Data'!AW:AW,'ON Data'!$E:$E,9))</f>
        <v>0</v>
      </c>
      <c r="AT19" s="487"/>
    </row>
    <row r="20" spans="1:46" ht="15" collapsed="1" thickBot="1" x14ac:dyDescent="0.35">
      <c r="A20" s="217" t="s">
        <v>59</v>
      </c>
      <c r="B20" s="244">
        <f xml:space="preserve">
IF($A$4&lt;=12,SUMIFS('ON Data'!F:F,'ON Data'!$D:$D,$A$4,'ON Data'!$E:$E,6),SUMIFS('ON Data'!F:F,'ON Data'!$E:$E,6))</f>
        <v>3556426</v>
      </c>
      <c r="C20" s="245">
        <f xml:space="preserve">
IF($A$4&lt;=12,SUMIFS('ON Data'!G:G,'ON Data'!$D:$D,$A$4,'ON Data'!$E:$E,6),SUMIFS('ON Data'!G:G,'ON Data'!$E:$E,6))</f>
        <v>0</v>
      </c>
      <c r="D20" s="246">
        <f xml:space="preserve">
IF($A$4&lt;=12,SUMIFS('ON Data'!H:H,'ON Data'!$D:$D,$A$4,'ON Data'!$E:$E,6),SUMIFS('ON Data'!H:H,'ON Data'!$E:$E,6))</f>
        <v>0</v>
      </c>
      <c r="E20" s="246"/>
      <c r="F20" s="246">
        <f xml:space="preserve">
IF($A$4&lt;=12,SUMIFS('ON Data'!J:J,'ON Data'!$D:$D,$A$4,'ON Data'!$E:$E,6),SUMIFS('ON Data'!J:J,'ON Data'!$E:$E,6))</f>
        <v>83056</v>
      </c>
      <c r="G20" s="246">
        <f xml:space="preserve">
IF($A$4&lt;=12,SUMIFS('ON Data'!K:K,'ON Data'!$D:$D,$A$4,'ON Data'!$E:$E,6),SUMIFS('ON Data'!K:K,'ON Data'!$E:$E,6))</f>
        <v>233227</v>
      </c>
      <c r="H20" s="246">
        <f xml:space="preserve">
IF($A$4&lt;=12,SUMIFS('ON Data'!L:L,'ON Data'!$D:$D,$A$4,'ON Data'!$E:$E,6),SUMIFS('ON Data'!L:L,'ON Data'!$E:$E,6))</f>
        <v>1504976</v>
      </c>
      <c r="I20" s="246">
        <f xml:space="preserve">
IF($A$4&lt;=12,SUMIFS('ON Data'!M:M,'ON Data'!$D:$D,$A$4,'ON Data'!$E:$E,6),SUMIFS('ON Data'!M:M,'ON Data'!$E:$E,6))</f>
        <v>0</v>
      </c>
      <c r="J20" s="246">
        <f xml:space="preserve">
IF($A$4&lt;=12,SUMIFS('ON Data'!N:N,'ON Data'!$D:$D,$A$4,'ON Data'!$E:$E,6),SUMIFS('ON Data'!N:N,'ON Data'!$E:$E,6))</f>
        <v>0</v>
      </c>
      <c r="K20" s="246">
        <f xml:space="preserve">
IF($A$4&lt;=12,SUMIFS('ON Data'!O:O,'ON Data'!$D:$D,$A$4,'ON Data'!$E:$E,6),SUMIFS('ON Data'!O:O,'ON Data'!$E:$E,6))</f>
        <v>0</v>
      </c>
      <c r="L20" s="246">
        <f xml:space="preserve">
IF($A$4&lt;=12,SUMIFS('ON Data'!P:P,'ON Data'!$D:$D,$A$4,'ON Data'!$E:$E,6),SUMIFS('ON Data'!P:P,'ON Data'!$E:$E,6))</f>
        <v>0</v>
      </c>
      <c r="M20" s="246">
        <f xml:space="preserve">
IF($A$4&lt;=12,SUMIFS('ON Data'!Q:Q,'ON Data'!$D:$D,$A$4,'ON Data'!$E:$E,6),SUMIFS('ON Data'!Q:Q,'ON Data'!$E:$E,6))</f>
        <v>0</v>
      </c>
      <c r="N20" s="246">
        <f xml:space="preserve">
IF($A$4&lt;=12,SUMIFS('ON Data'!R:R,'ON Data'!$D:$D,$A$4,'ON Data'!$E:$E,6),SUMIFS('ON Data'!R:R,'ON Data'!$E:$E,6))</f>
        <v>0</v>
      </c>
      <c r="O20" s="246">
        <f xml:space="preserve">
IF($A$4&lt;=12,SUMIFS('ON Data'!S:S,'ON Data'!$D:$D,$A$4,'ON Data'!$E:$E,6),SUMIFS('ON Data'!S:S,'ON Data'!$E:$E,6))</f>
        <v>0</v>
      </c>
      <c r="P20" s="246">
        <f xml:space="preserve">
IF($A$4&lt;=12,SUMIFS('ON Data'!T:T,'ON Data'!$D:$D,$A$4,'ON Data'!$E:$E,6),SUMIFS('ON Data'!T:T,'ON Data'!$E:$E,6))</f>
        <v>0</v>
      </c>
      <c r="Q20" s="246">
        <f xml:space="preserve">
IF($A$4&lt;=12,SUMIFS('ON Data'!U:U,'ON Data'!$D:$D,$A$4,'ON Data'!$E:$E,6),SUMIFS('ON Data'!U:U,'ON Data'!$E:$E,6))</f>
        <v>0</v>
      </c>
      <c r="R20" s="246">
        <f xml:space="preserve">
IF($A$4&lt;=12,SUMIFS('ON Data'!V:V,'ON Data'!$D:$D,$A$4,'ON Data'!$E:$E,6),SUMIFS('ON Data'!V:V,'ON Data'!$E:$E,6))</f>
        <v>0</v>
      </c>
      <c r="S20" s="246">
        <f xml:space="preserve">
IF($A$4&lt;=12,SUMIFS('ON Data'!W:W,'ON Data'!$D:$D,$A$4,'ON Data'!$E:$E,6),SUMIFS('ON Data'!W:W,'ON Data'!$E:$E,6))</f>
        <v>992894</v>
      </c>
      <c r="T20" s="246">
        <f xml:space="preserve">
IF($A$4&lt;=12,SUMIFS('ON Data'!X:X,'ON Data'!$D:$D,$A$4,'ON Data'!$E:$E,6),SUMIFS('ON Data'!X:X,'ON Data'!$E:$E,6))</f>
        <v>0</v>
      </c>
      <c r="U20" s="246">
        <f xml:space="preserve">
IF($A$4&lt;=12,SUMIFS('ON Data'!Y:Y,'ON Data'!$D:$D,$A$4,'ON Data'!$E:$E,6),SUMIFS('ON Data'!Y:Y,'ON Data'!$E:$E,6))</f>
        <v>0</v>
      </c>
      <c r="V20" s="246">
        <f xml:space="preserve">
IF($A$4&lt;=12,SUMIFS('ON Data'!Z:Z,'ON Data'!$D:$D,$A$4,'ON Data'!$E:$E,6),SUMIFS('ON Data'!Z:Z,'ON Data'!$E:$E,6))</f>
        <v>0</v>
      </c>
      <c r="W20" s="246">
        <f xml:space="preserve">
IF($A$4&lt;=12,SUMIFS('ON Data'!AA:AA,'ON Data'!$D:$D,$A$4,'ON Data'!$E:$E,6),SUMIFS('ON Data'!AA:AA,'ON Data'!$E:$E,6))</f>
        <v>0</v>
      </c>
      <c r="X20" s="246">
        <f xml:space="preserve">
IF($A$4&lt;=12,SUMIFS('ON Data'!AB:AB,'ON Data'!$D:$D,$A$4,'ON Data'!$E:$E,6),SUMIFS('ON Data'!AB:AB,'ON Data'!$E:$E,6))</f>
        <v>0</v>
      </c>
      <c r="Y20" s="246">
        <f xml:space="preserve">
IF($A$4&lt;=12,SUMIFS('ON Data'!AC:AC,'ON Data'!$D:$D,$A$4,'ON Data'!$E:$E,6),SUMIFS('ON Data'!AC:AC,'ON Data'!$E:$E,6))</f>
        <v>0</v>
      </c>
      <c r="Z20" s="246">
        <f xml:space="preserve">
IF($A$4&lt;=12,SUMIFS('ON Data'!AD:AD,'ON Data'!$D:$D,$A$4,'ON Data'!$E:$E,6),SUMIFS('ON Data'!AD:AD,'ON Data'!$E:$E,6))</f>
        <v>0</v>
      </c>
      <c r="AA20" s="246"/>
      <c r="AB20" s="246">
        <f xml:space="preserve">
IF($A$4&lt;=12,SUMIFS('ON Data'!AF:AF,'ON Data'!$D:$D,$A$4,'ON Data'!$E:$E,6),SUMIFS('ON Data'!AF:AF,'ON Data'!$E:$E,6))</f>
        <v>0</v>
      </c>
      <c r="AC20" s="246">
        <f xml:space="preserve">
IF($A$4&lt;=12,SUMIFS('ON Data'!AG:AG,'ON Data'!$D:$D,$A$4,'ON Data'!$E:$E,6),SUMIFS('ON Data'!AG:AG,'ON Data'!$E:$E,6))</f>
        <v>0</v>
      </c>
      <c r="AD20" s="246">
        <f xml:space="preserve">
IF($A$4&lt;=12,SUMIFS('ON Data'!AH:AH,'ON Data'!$D:$D,$A$4,'ON Data'!$E:$E,6),SUMIFS('ON Data'!AH:AH,'ON Data'!$E:$E,6))</f>
        <v>0</v>
      </c>
      <c r="AE20" s="246">
        <f xml:space="preserve">
IF($A$4&lt;=12,SUMIFS('ON Data'!AI:AI,'ON Data'!$D:$D,$A$4,'ON Data'!$E:$E,6),SUMIFS('ON Data'!AI:AI,'ON Data'!$E:$E,6))</f>
        <v>0</v>
      </c>
      <c r="AF20" s="246">
        <f xml:space="preserve">
IF($A$4&lt;=12,SUMIFS('ON Data'!AJ:AJ,'ON Data'!$D:$D,$A$4,'ON Data'!$E:$E,6),SUMIFS('ON Data'!AJ:AJ,'ON Data'!$E:$E,6))</f>
        <v>0</v>
      </c>
      <c r="AG20" s="246">
        <f xml:space="preserve">
IF($A$4&lt;=12,SUMIFS('ON Data'!AK:AK,'ON Data'!$D:$D,$A$4,'ON Data'!$E:$E,6),SUMIFS('ON Data'!AK:AK,'ON Data'!$E:$E,6))</f>
        <v>0</v>
      </c>
      <c r="AH20" s="246">
        <f xml:space="preserve">
IF($A$4&lt;=12,SUMIFS('ON Data'!AL:AL,'ON Data'!$D:$D,$A$4,'ON Data'!$E:$E,6),SUMIFS('ON Data'!AL:AL,'ON Data'!$E:$E,6))</f>
        <v>154650</v>
      </c>
      <c r="AI20" s="246">
        <f xml:space="preserve">
IF($A$4&lt;=12,SUMIFS('ON Data'!AM:AM,'ON Data'!$D:$D,$A$4,'ON Data'!$E:$E,6),SUMIFS('ON Data'!AM:AM,'ON Data'!$E:$E,6))</f>
        <v>0</v>
      </c>
      <c r="AJ20" s="246">
        <f xml:space="preserve">
IF($A$4&lt;=12,SUMIFS('ON Data'!AN:AN,'ON Data'!$D:$D,$A$4,'ON Data'!$E:$E,6),SUMIFS('ON Data'!AN:AN,'ON Data'!$E:$E,6))</f>
        <v>0</v>
      </c>
      <c r="AK20" s="246">
        <f xml:space="preserve">
IF($A$4&lt;=12,SUMIFS('ON Data'!AO:AO,'ON Data'!$D:$D,$A$4,'ON Data'!$E:$E,6),SUMIFS('ON Data'!AO:AO,'ON Data'!$E:$E,6))</f>
        <v>0</v>
      </c>
      <c r="AL20" s="246">
        <f xml:space="preserve">
IF($A$4&lt;=12,SUMIFS('ON Data'!AP:AP,'ON Data'!$D:$D,$A$4,'ON Data'!$E:$E,6),SUMIFS('ON Data'!AP:AP,'ON Data'!$E:$E,6))</f>
        <v>38299</v>
      </c>
      <c r="AM20" s="246">
        <f xml:space="preserve">
IF($A$4&lt;=12,SUMIFS('ON Data'!AQ:AQ,'ON Data'!$D:$D,$A$4,'ON Data'!$E:$E,6),SUMIFS('ON Data'!AQ:AQ,'ON Data'!$E:$E,6))</f>
        <v>0</v>
      </c>
      <c r="AN20" s="245">
        <f xml:space="preserve">
IF($A$4&lt;=12,SUMIFS('ON Data'!AR:AR,'ON Data'!$D:$D,$A$4,'ON Data'!$E:$E,6),SUMIFS('ON Data'!AR:AR,'ON Data'!$E:$E,6))</f>
        <v>0</v>
      </c>
      <c r="AO20" s="246">
        <f xml:space="preserve">
IF($A$4&lt;=12,SUMIFS('ON Data'!AS:AS,'ON Data'!$D:$D,$A$4,'ON Data'!$E:$E,6),SUMIFS('ON Data'!AS:AS,'ON Data'!$E:$E,6))</f>
        <v>0</v>
      </c>
      <c r="AP20" s="246">
        <f xml:space="preserve">
IF($A$4&lt;=12,SUMIFS('ON Data'!AT:AT,'ON Data'!$D:$D,$A$4,'ON Data'!$E:$E,6),SUMIFS('ON Data'!AT:AT,'ON Data'!$E:$E,6))</f>
        <v>190761</v>
      </c>
      <c r="AQ20" s="246">
        <f xml:space="preserve">
IF($A$4&lt;=12,SUMIFS('ON Data'!AU:AU,'ON Data'!$D:$D,$A$4,'ON Data'!$E:$E,6),SUMIFS('ON Data'!AU:AU,'ON Data'!$E:$E,6))</f>
        <v>0</v>
      </c>
      <c r="AR20" s="246">
        <f xml:space="preserve">
IF($A$4&lt;=12,SUMIFS('ON Data'!AV:AV,'ON Data'!$D:$D,$A$4,'ON Data'!$E:$E,6),SUMIFS('ON Data'!AV:AV,'ON Data'!$E:$E,6))</f>
        <v>0</v>
      </c>
      <c r="AS20" s="482">
        <f xml:space="preserve">
IF($A$4&lt;=12,SUMIFS('ON Data'!AW:AW,'ON Data'!$D:$D,$A$4,'ON Data'!$E:$E,6),SUMIFS('ON Data'!AW:AW,'ON Data'!$E:$E,6))</f>
        <v>144472</v>
      </c>
      <c r="AT20" s="487"/>
    </row>
    <row r="21" spans="1:46" ht="15" hidden="1" outlineLevel="1" thickBot="1" x14ac:dyDescent="0.35">
      <c r="A21" s="210" t="s">
        <v>93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/>
      <c r="F21" s="232">
        <f xml:space="preserve">
IF($A$4&lt;=12,SUMIFS('ON Data'!J:J,'ON Data'!$D:$D,$A$4,'ON Data'!$E:$E,12),SUMIFS('ON Data'!J:J,'ON Data'!$E:$E,12))</f>
        <v>0</v>
      </c>
      <c r="G21" s="232">
        <f xml:space="preserve">
IF($A$4&lt;=12,SUMIFS('ON Data'!K:K,'ON Data'!$D:$D,$A$4,'ON Data'!$E:$E,12),SUMIFS('ON Data'!K:K,'ON Data'!$E:$E,12))</f>
        <v>0</v>
      </c>
      <c r="H21" s="232">
        <f xml:space="preserve">
IF($A$4&lt;=12,SUMIFS('ON Data'!L:L,'ON Data'!$D:$D,$A$4,'ON Data'!$E:$E,12),SUMIFS('ON Data'!L:L,'ON Data'!$E:$E,12))</f>
        <v>0</v>
      </c>
      <c r="I21" s="232">
        <f xml:space="preserve">
IF($A$4&lt;=12,SUMIFS('ON Data'!M:M,'ON Data'!$D:$D,$A$4,'ON Data'!$E:$E,12),SUMIFS('ON Data'!M:M,'ON Data'!$E:$E,12))</f>
        <v>0</v>
      </c>
      <c r="J21" s="232">
        <f xml:space="preserve">
IF($A$4&lt;=12,SUMIFS('ON Data'!N:N,'ON Data'!$D:$D,$A$4,'ON Data'!$E:$E,12),SUMIFS('ON Data'!N:N,'ON Data'!$E:$E,12))</f>
        <v>0</v>
      </c>
      <c r="K21" s="232">
        <f xml:space="preserve">
IF($A$4&lt;=12,SUMIFS('ON Data'!O:O,'ON Data'!$D:$D,$A$4,'ON Data'!$E:$E,12),SUMIFS('ON Data'!O:O,'ON Data'!$E:$E,12))</f>
        <v>0</v>
      </c>
      <c r="L21" s="232">
        <f xml:space="preserve">
IF($A$4&lt;=12,SUMIFS('ON Data'!P:P,'ON Data'!$D:$D,$A$4,'ON Data'!$E:$E,12),SUMIFS('ON Data'!P:P,'ON Data'!$E:$E,12))</f>
        <v>0</v>
      </c>
      <c r="M21" s="232">
        <f xml:space="preserve">
IF($A$4&lt;=12,SUMIFS('ON Data'!Q:Q,'ON Data'!$D:$D,$A$4,'ON Data'!$E:$E,12),SUMIFS('ON Data'!Q:Q,'ON Data'!$E:$E,12))</f>
        <v>0</v>
      </c>
      <c r="N21" s="232">
        <f xml:space="preserve">
IF($A$4&lt;=12,SUMIFS('ON Data'!R:R,'ON Data'!$D:$D,$A$4,'ON Data'!$E:$E,12),SUMIFS('ON Data'!R:R,'ON Data'!$E:$E,12))</f>
        <v>0</v>
      </c>
      <c r="O21" s="232">
        <f xml:space="preserve">
IF($A$4&lt;=12,SUMIFS('ON Data'!S:S,'ON Data'!$D:$D,$A$4,'ON Data'!$E:$E,12),SUMIFS('ON Data'!S:S,'ON Data'!$E:$E,12))</f>
        <v>0</v>
      </c>
      <c r="P21" s="232">
        <f xml:space="preserve">
IF($A$4&lt;=12,SUMIFS('ON Data'!T:T,'ON Data'!$D:$D,$A$4,'ON Data'!$E:$E,12),SUMIFS('ON Data'!T:T,'ON Data'!$E:$E,12))</f>
        <v>0</v>
      </c>
      <c r="Q21" s="232">
        <f xml:space="preserve">
IF($A$4&lt;=12,SUMIFS('ON Data'!U:U,'ON Data'!$D:$D,$A$4,'ON Data'!$E:$E,12),SUMIFS('ON Data'!U:U,'ON Data'!$E:$E,12))</f>
        <v>0</v>
      </c>
      <c r="R21" s="232">
        <f xml:space="preserve">
IF($A$4&lt;=12,SUMIFS('ON Data'!V:V,'ON Data'!$D:$D,$A$4,'ON Data'!$E:$E,12),SUMIFS('ON Data'!V:V,'ON Data'!$E:$E,12))</f>
        <v>0</v>
      </c>
      <c r="S21" s="232">
        <f xml:space="preserve">
IF($A$4&lt;=12,SUMIFS('ON Data'!W:W,'ON Data'!$D:$D,$A$4,'ON Data'!$E:$E,12),SUMIFS('ON Data'!W:W,'ON Data'!$E:$E,12))</f>
        <v>0</v>
      </c>
      <c r="T21" s="232">
        <f xml:space="preserve">
IF($A$4&lt;=12,SUMIFS('ON Data'!X:X,'ON Data'!$D:$D,$A$4,'ON Data'!$E:$E,12),SUMIFS('ON Data'!X:X,'ON Data'!$E:$E,12))</f>
        <v>0</v>
      </c>
      <c r="U21" s="232">
        <f xml:space="preserve">
IF($A$4&lt;=12,SUMIFS('ON Data'!Y:Y,'ON Data'!$D:$D,$A$4,'ON Data'!$E:$E,12),SUMIFS('ON Data'!Y:Y,'ON Data'!$E:$E,12))</f>
        <v>0</v>
      </c>
      <c r="V21" s="232">
        <f xml:space="preserve">
IF($A$4&lt;=12,SUMIFS('ON Data'!Z:Z,'ON Data'!$D:$D,$A$4,'ON Data'!$E:$E,12),SUMIFS('ON Data'!Z:Z,'ON Data'!$E:$E,12))</f>
        <v>0</v>
      </c>
      <c r="W21" s="232">
        <f xml:space="preserve">
IF($A$4&lt;=12,SUMIFS('ON Data'!AA:AA,'ON Data'!$D:$D,$A$4,'ON Data'!$E:$E,12),SUMIFS('ON Data'!AA:AA,'ON Data'!$E:$E,12))</f>
        <v>0</v>
      </c>
      <c r="X21" s="232">
        <f xml:space="preserve">
IF($A$4&lt;=12,SUMIFS('ON Data'!AB:AB,'ON Data'!$D:$D,$A$4,'ON Data'!$E:$E,12),SUMIFS('ON Data'!AB:AB,'ON Data'!$E:$E,12))</f>
        <v>0</v>
      </c>
      <c r="Y21" s="232">
        <f xml:space="preserve">
IF($A$4&lt;=12,SUMIFS('ON Data'!AC:AC,'ON Data'!$D:$D,$A$4,'ON Data'!$E:$E,12),SUMIFS('ON Data'!AC:AC,'ON Data'!$E:$E,12))</f>
        <v>0</v>
      </c>
      <c r="Z21" s="232">
        <f xml:space="preserve">
IF($A$4&lt;=12,SUMIFS('ON Data'!AD:AD,'ON Data'!$D:$D,$A$4,'ON Data'!$E:$E,12),SUMIFS('ON Data'!AD:AD,'ON Data'!$E:$E,12))</f>
        <v>0</v>
      </c>
      <c r="AA21" s="232"/>
      <c r="AB21" s="232">
        <f xml:space="preserve">
IF($A$4&lt;=12,SUMIFS('ON Data'!AF:AF,'ON Data'!$D:$D,$A$4,'ON Data'!$E:$E,12),SUMIFS('ON Data'!AF:AF,'ON Data'!$E:$E,12))</f>
        <v>0</v>
      </c>
      <c r="AC21" s="232">
        <f xml:space="preserve">
IF($A$4&lt;=12,SUMIFS('ON Data'!AG:AG,'ON Data'!$D:$D,$A$4,'ON Data'!$E:$E,12),SUMIFS('ON Data'!AG:AG,'ON Data'!$E:$E,12))</f>
        <v>0</v>
      </c>
      <c r="AD21" s="232">
        <f xml:space="preserve">
IF($A$4&lt;=12,SUMIFS('ON Data'!AH:AH,'ON Data'!$D:$D,$A$4,'ON Data'!$E:$E,12),SUMIFS('ON Data'!AH:AH,'ON Data'!$E:$E,12))</f>
        <v>0</v>
      </c>
      <c r="AE21" s="232">
        <f xml:space="preserve">
IF($A$4&lt;=12,SUMIFS('ON Data'!AI:AI,'ON Data'!$D:$D,$A$4,'ON Data'!$E:$E,12),SUMIFS('ON Data'!AI:AI,'ON Data'!$E:$E,12))</f>
        <v>0</v>
      </c>
      <c r="AF21" s="232">
        <f xml:space="preserve">
IF($A$4&lt;=12,SUMIFS('ON Data'!AJ:AJ,'ON Data'!$D:$D,$A$4,'ON Data'!$E:$E,12),SUMIFS('ON Data'!AJ:AJ,'ON Data'!$E:$E,12))</f>
        <v>0</v>
      </c>
      <c r="AG21" s="232">
        <f xml:space="preserve">
IF($A$4&lt;=12,SUMIFS('ON Data'!AK:AK,'ON Data'!$D:$D,$A$4,'ON Data'!$E:$E,12),SUMIFS('ON Data'!AK:AK,'ON Data'!$E:$E,12))</f>
        <v>0</v>
      </c>
      <c r="AH21" s="232">
        <f xml:space="preserve">
IF($A$4&lt;=12,SUMIFS('ON Data'!AL:AL,'ON Data'!$D:$D,$A$4,'ON Data'!$E:$E,12),SUMIFS('ON Data'!AL:AL,'ON Data'!$E:$E,12))</f>
        <v>0</v>
      </c>
      <c r="AI21" s="232">
        <f xml:space="preserve">
IF($A$4&lt;=12,SUMIFS('ON Data'!AM:AM,'ON Data'!$D:$D,$A$4,'ON Data'!$E:$E,12),SUMIFS('ON Data'!AM:AM,'ON Data'!$E:$E,12))</f>
        <v>0</v>
      </c>
      <c r="AJ21" s="232">
        <f xml:space="preserve">
IF($A$4&lt;=12,SUMIFS('ON Data'!AN:AN,'ON Data'!$D:$D,$A$4,'ON Data'!$E:$E,12),SUMIFS('ON Data'!AN:AN,'ON Data'!$E:$E,12))</f>
        <v>0</v>
      </c>
      <c r="AK21" s="232">
        <f xml:space="preserve">
IF($A$4&lt;=12,SUMIFS('ON Data'!AO:AO,'ON Data'!$D:$D,$A$4,'ON Data'!$E:$E,12),SUMIFS('ON Data'!AO:AO,'ON Data'!$E:$E,12))</f>
        <v>0</v>
      </c>
      <c r="AL21" s="232">
        <f xml:space="preserve">
IF($A$4&lt;=12,SUMIFS('ON Data'!AP:AP,'ON Data'!$D:$D,$A$4,'ON Data'!$E:$E,12),SUMIFS('ON Data'!AP:AP,'ON Data'!$E:$E,12))</f>
        <v>0</v>
      </c>
      <c r="AM21" s="233">
        <f xml:space="preserve">
IF($A$4&lt;=12,SUMIFS('ON Data'!AQ:AQ,'ON Data'!$D:$D,$A$4,'ON Data'!$E:$E,12),SUMIFS('ON Data'!AQ:AQ,'ON Data'!$E:$E,12))</f>
        <v>0</v>
      </c>
      <c r="AN21" s="305"/>
      <c r="AO21" s="305"/>
      <c r="AP21" s="305"/>
      <c r="AQ21" s="305"/>
      <c r="AR21" s="305"/>
      <c r="AS21" s="305"/>
      <c r="AT21" s="487"/>
    </row>
    <row r="22" spans="1:46" ht="15" hidden="1" outlineLevel="1" thickBot="1" x14ac:dyDescent="0.35">
      <c r="A22" s="210" t="s">
        <v>61</v>
      </c>
      <c r="B22" s="287" t="str">
        <f xml:space="preserve">
IF(OR(B21="",B21=0),"",B20/B21)</f>
        <v/>
      </c>
      <c r="C22" s="288" t="str">
        <f t="shared" ref="C22:I22" si="3" xml:space="preserve">
IF(OR(C21="",C21=0),"",C20/C21)</f>
        <v/>
      </c>
      <c r="D22" s="289" t="str">
        <f t="shared" si="3"/>
        <v/>
      </c>
      <c r="E22" s="289"/>
      <c r="F22" s="289" t="str">
        <f t="shared" si="3"/>
        <v/>
      </c>
      <c r="G22" s="289" t="str">
        <f t="shared" si="3"/>
        <v/>
      </c>
      <c r="H22" s="289" t="str">
        <f t="shared" si="3"/>
        <v/>
      </c>
      <c r="I22" s="289" t="str">
        <f t="shared" si="3"/>
        <v/>
      </c>
      <c r="J22" s="289" t="str">
        <f t="shared" ref="J22:AM22" si="4" xml:space="preserve">
IF(OR(J21="",J21=0),"",J20/J21)</f>
        <v/>
      </c>
      <c r="K22" s="289" t="str">
        <f t="shared" si="4"/>
        <v/>
      </c>
      <c r="L22" s="289" t="str">
        <f t="shared" si="4"/>
        <v/>
      </c>
      <c r="M22" s="289" t="str">
        <f t="shared" si="4"/>
        <v/>
      </c>
      <c r="N22" s="289" t="str">
        <f t="shared" si="4"/>
        <v/>
      </c>
      <c r="O22" s="289" t="str">
        <f t="shared" si="4"/>
        <v/>
      </c>
      <c r="P22" s="289" t="str">
        <f t="shared" si="4"/>
        <v/>
      </c>
      <c r="Q22" s="289" t="str">
        <f t="shared" si="4"/>
        <v/>
      </c>
      <c r="R22" s="289" t="str">
        <f t="shared" si="4"/>
        <v/>
      </c>
      <c r="S22" s="289" t="str">
        <f t="shared" si="4"/>
        <v/>
      </c>
      <c r="T22" s="289" t="str">
        <f t="shared" si="4"/>
        <v/>
      </c>
      <c r="U22" s="289" t="str">
        <f t="shared" si="4"/>
        <v/>
      </c>
      <c r="V22" s="289" t="str">
        <f t="shared" si="4"/>
        <v/>
      </c>
      <c r="W22" s="289" t="str">
        <f t="shared" si="4"/>
        <v/>
      </c>
      <c r="X22" s="289" t="str">
        <f t="shared" si="4"/>
        <v/>
      </c>
      <c r="Y22" s="289" t="str">
        <f t="shared" si="4"/>
        <v/>
      </c>
      <c r="Z22" s="289" t="str">
        <f t="shared" si="4"/>
        <v/>
      </c>
      <c r="AA22" s="289"/>
      <c r="AB22" s="289" t="str">
        <f t="shared" si="4"/>
        <v/>
      </c>
      <c r="AC22" s="289" t="str">
        <f t="shared" si="4"/>
        <v/>
      </c>
      <c r="AD22" s="289" t="str">
        <f t="shared" si="4"/>
        <v/>
      </c>
      <c r="AE22" s="289" t="str">
        <f t="shared" si="4"/>
        <v/>
      </c>
      <c r="AF22" s="289" t="str">
        <f t="shared" si="4"/>
        <v/>
      </c>
      <c r="AG22" s="289" t="str">
        <f t="shared" si="4"/>
        <v/>
      </c>
      <c r="AH22" s="289" t="str">
        <f t="shared" si="4"/>
        <v/>
      </c>
      <c r="AI22" s="289" t="str">
        <f t="shared" si="4"/>
        <v/>
      </c>
      <c r="AJ22" s="289" t="str">
        <f t="shared" si="4"/>
        <v/>
      </c>
      <c r="AK22" s="289" t="str">
        <f t="shared" si="4"/>
        <v/>
      </c>
      <c r="AL22" s="289" t="str">
        <f t="shared" si="4"/>
        <v/>
      </c>
      <c r="AM22" s="290" t="str">
        <f t="shared" si="4"/>
        <v/>
      </c>
      <c r="AN22" s="305"/>
      <c r="AO22" s="305"/>
      <c r="AP22" s="305"/>
      <c r="AQ22" s="305"/>
      <c r="AR22" s="305"/>
      <c r="AS22" s="305"/>
      <c r="AT22" s="487"/>
    </row>
    <row r="23" spans="1:46" ht="15" hidden="1" outlineLevel="1" thickBot="1" x14ac:dyDescent="0.35">
      <c r="A23" s="218" t="s">
        <v>54</v>
      </c>
      <c r="B23" s="234">
        <f xml:space="preserve">
IF(B21="","",B20-B21)</f>
        <v>3556426</v>
      </c>
      <c r="C23" s="235">
        <f t="shared" ref="C23:I23" si="5" xml:space="preserve">
IF(C21="","",C20-C21)</f>
        <v>0</v>
      </c>
      <c r="D23" s="236">
        <f t="shared" si="5"/>
        <v>0</v>
      </c>
      <c r="E23" s="236"/>
      <c r="F23" s="236">
        <f t="shared" si="5"/>
        <v>83056</v>
      </c>
      <c r="G23" s="236">
        <f t="shared" si="5"/>
        <v>233227</v>
      </c>
      <c r="H23" s="236">
        <f t="shared" si="5"/>
        <v>1504976</v>
      </c>
      <c r="I23" s="236">
        <f t="shared" si="5"/>
        <v>0</v>
      </c>
      <c r="J23" s="236">
        <f t="shared" ref="J23:AM23" si="6" xml:space="preserve">
IF(J21="","",J20-J21)</f>
        <v>0</v>
      </c>
      <c r="K23" s="236">
        <f t="shared" si="6"/>
        <v>0</v>
      </c>
      <c r="L23" s="236">
        <f t="shared" si="6"/>
        <v>0</v>
      </c>
      <c r="M23" s="236">
        <f t="shared" si="6"/>
        <v>0</v>
      </c>
      <c r="N23" s="236">
        <f t="shared" si="6"/>
        <v>0</v>
      </c>
      <c r="O23" s="236">
        <f t="shared" si="6"/>
        <v>0</v>
      </c>
      <c r="P23" s="236">
        <f t="shared" si="6"/>
        <v>0</v>
      </c>
      <c r="Q23" s="236">
        <f t="shared" si="6"/>
        <v>0</v>
      </c>
      <c r="R23" s="236">
        <f t="shared" si="6"/>
        <v>0</v>
      </c>
      <c r="S23" s="236">
        <f t="shared" si="6"/>
        <v>992894</v>
      </c>
      <c r="T23" s="236">
        <f t="shared" si="6"/>
        <v>0</v>
      </c>
      <c r="U23" s="236">
        <f t="shared" si="6"/>
        <v>0</v>
      </c>
      <c r="V23" s="236">
        <f t="shared" si="6"/>
        <v>0</v>
      </c>
      <c r="W23" s="236">
        <f t="shared" si="6"/>
        <v>0</v>
      </c>
      <c r="X23" s="236">
        <f t="shared" si="6"/>
        <v>0</v>
      </c>
      <c r="Y23" s="236">
        <f t="shared" si="6"/>
        <v>0</v>
      </c>
      <c r="Z23" s="236">
        <f t="shared" si="6"/>
        <v>0</v>
      </c>
      <c r="AA23" s="236"/>
      <c r="AB23" s="236">
        <f t="shared" si="6"/>
        <v>0</v>
      </c>
      <c r="AC23" s="236">
        <f t="shared" si="6"/>
        <v>0</v>
      </c>
      <c r="AD23" s="236">
        <f t="shared" si="6"/>
        <v>0</v>
      </c>
      <c r="AE23" s="236">
        <f t="shared" si="6"/>
        <v>0</v>
      </c>
      <c r="AF23" s="236">
        <f t="shared" si="6"/>
        <v>0</v>
      </c>
      <c r="AG23" s="236">
        <f t="shared" si="6"/>
        <v>0</v>
      </c>
      <c r="AH23" s="236">
        <f t="shared" si="6"/>
        <v>154650</v>
      </c>
      <c r="AI23" s="236">
        <f t="shared" si="6"/>
        <v>0</v>
      </c>
      <c r="AJ23" s="236">
        <f t="shared" si="6"/>
        <v>0</v>
      </c>
      <c r="AK23" s="236">
        <f t="shared" si="6"/>
        <v>0</v>
      </c>
      <c r="AL23" s="236">
        <f t="shared" si="6"/>
        <v>38299</v>
      </c>
      <c r="AM23" s="237">
        <f t="shared" si="6"/>
        <v>0</v>
      </c>
      <c r="AN23" s="305"/>
      <c r="AO23" s="305"/>
      <c r="AP23" s="305"/>
      <c r="AQ23" s="305"/>
      <c r="AR23" s="305"/>
      <c r="AS23" s="305"/>
      <c r="AT23" s="487"/>
    </row>
    <row r="24" spans="1:46" x14ac:dyDescent="0.3">
      <c r="A24" s="212" t="s">
        <v>161</v>
      </c>
      <c r="B24" s="261" t="s">
        <v>3</v>
      </c>
      <c r="C24" s="488" t="s">
        <v>173</v>
      </c>
      <c r="D24" s="459"/>
      <c r="E24" s="460"/>
      <c r="F24" s="461" t="s">
        <v>259</v>
      </c>
      <c r="G24" s="462"/>
      <c r="H24" s="462"/>
      <c r="I24" s="462"/>
      <c r="J24" s="462"/>
      <c r="K24" s="462"/>
      <c r="L24" s="461" t="s">
        <v>172</v>
      </c>
      <c r="M24" s="460"/>
      <c r="N24" s="460"/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0"/>
      <c r="Z24" s="460"/>
      <c r="AA24" s="460"/>
      <c r="AB24" s="460"/>
      <c r="AC24" s="460"/>
      <c r="AD24" s="460"/>
      <c r="AE24" s="460"/>
      <c r="AF24" s="460"/>
      <c r="AG24" s="460"/>
      <c r="AH24" s="460"/>
      <c r="AI24" s="460"/>
      <c r="AJ24" s="460"/>
      <c r="AK24" s="460"/>
      <c r="AL24" s="460"/>
      <c r="AM24" s="460"/>
      <c r="AN24" s="460"/>
      <c r="AO24" s="460"/>
      <c r="AP24" s="460"/>
      <c r="AQ24" s="461" t="s">
        <v>260</v>
      </c>
      <c r="AR24" s="460"/>
      <c r="AS24" s="483"/>
      <c r="AT24" s="487"/>
    </row>
    <row r="25" spans="1:46" x14ac:dyDescent="0.3">
      <c r="A25" s="213" t="s">
        <v>59</v>
      </c>
      <c r="B25" s="230">
        <f xml:space="preserve">
SUM(C25:AS25)</f>
        <v>20000</v>
      </c>
      <c r="C25" s="489">
        <f xml:space="preserve">
IF($A$4&lt;=12,SUMIFS('ON Data'!$I:$I,'ON Data'!$D:$D,$A$4,'ON Data'!$E:$E,10),SUMIFS('ON Data'!$I:$I,'ON Data'!$E:$E,10))</f>
        <v>0</v>
      </c>
      <c r="D25" s="463"/>
      <c r="E25" s="464"/>
      <c r="F25" s="465">
        <f xml:space="preserve">
IF($A$4&lt;=12,SUMIFS('ON Data'!K:K,'ON Data'!$D:$D,$A$4,'ON Data'!$E:$E,10),SUMIFS('ON Data'!K:K,'ON Data'!$E:$E,10))</f>
        <v>10500</v>
      </c>
      <c r="G25" s="464"/>
      <c r="H25" s="464"/>
      <c r="I25" s="464"/>
      <c r="J25" s="464"/>
      <c r="K25" s="464"/>
      <c r="L25" s="465">
        <f xml:space="preserve">
IF($A$4&lt;=12,SUMIFS('ON Data'!P:P,'ON Data'!$D:$D,$A$4,'ON Data'!$E:$E,10),SUMIFS('ON Data'!P:P,'ON Data'!$E:$E,10))</f>
        <v>0</v>
      </c>
      <c r="M25" s="464"/>
      <c r="N25" s="464"/>
      <c r="O25" s="464"/>
      <c r="P25" s="464"/>
      <c r="Q25" s="464"/>
      <c r="R25" s="464"/>
      <c r="S25" s="464"/>
      <c r="T25" s="464"/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  <c r="AL25" s="464"/>
      <c r="AM25" s="464"/>
      <c r="AN25" s="464"/>
      <c r="AO25" s="464"/>
      <c r="AP25" s="464"/>
      <c r="AQ25" s="465">
        <f xml:space="preserve">
IF($A$4&lt;=12,SUMIFS('ON Data'!AW:AW,'ON Data'!$D:$D,$A$4,'ON Data'!$E:$E,10),SUMIFS('ON Data'!AW:AW,'ON Data'!$E:$E,10))</f>
        <v>9500</v>
      </c>
      <c r="AR25" s="464"/>
      <c r="AS25" s="484"/>
      <c r="AT25" s="487"/>
    </row>
    <row r="26" spans="1:46" x14ac:dyDescent="0.3">
      <c r="A26" s="219" t="s">
        <v>171</v>
      </c>
      <c r="B26" s="241">
        <f xml:space="preserve">
SUM(C26:AS26)</f>
        <v>11549.846399391599</v>
      </c>
      <c r="C26" s="489">
        <f xml:space="preserve">
IF($A$4&lt;=12,SUMIFS('ON Data'!$I:$I,'ON Data'!$D:$D,$A$4,'ON Data'!$E:$E,11),SUMIFS('ON Data'!$I:$I,'ON Data'!$E:$E,11))</f>
        <v>0</v>
      </c>
      <c r="D26" s="463"/>
      <c r="E26" s="464"/>
      <c r="F26" s="465">
        <f xml:space="preserve">
IF($A$4&lt;=12,SUMIFS('ON Data'!K:K,'ON Data'!$D:$D,$A$4,'ON Data'!$E:$E,11),SUMIFS('ON Data'!K:K,'ON Data'!$E:$E,11))</f>
        <v>6966.5130660582663</v>
      </c>
      <c r="G26" s="464"/>
      <c r="H26" s="464"/>
      <c r="I26" s="464"/>
      <c r="J26" s="464"/>
      <c r="K26" s="464"/>
      <c r="L26" s="466">
        <f xml:space="preserve">
IF($A$4&lt;=12,SUMIFS('ON Data'!P:P,'ON Data'!$D:$D,$A$4,'ON Data'!$E:$E,11),SUMIFS('ON Data'!P:P,'ON Data'!$E:$E,11))</f>
        <v>2500</v>
      </c>
      <c r="M26" s="467"/>
      <c r="N26" s="467"/>
      <c r="O26" s="467"/>
      <c r="P26" s="467"/>
      <c r="Q26" s="467"/>
      <c r="R26" s="467"/>
      <c r="S26" s="467"/>
      <c r="T26" s="467"/>
      <c r="U26" s="467"/>
      <c r="V26" s="467"/>
      <c r="W26" s="467"/>
      <c r="X26" s="467"/>
      <c r="Y26" s="467"/>
      <c r="Z26" s="467"/>
      <c r="AA26" s="467"/>
      <c r="AB26" s="467"/>
      <c r="AC26" s="467"/>
      <c r="AD26" s="467"/>
      <c r="AE26" s="467"/>
      <c r="AF26" s="467"/>
      <c r="AG26" s="467"/>
      <c r="AH26" s="467"/>
      <c r="AI26" s="467"/>
      <c r="AJ26" s="467"/>
      <c r="AK26" s="467"/>
      <c r="AL26" s="467"/>
      <c r="AM26" s="467"/>
      <c r="AN26" s="467"/>
      <c r="AO26" s="467"/>
      <c r="AP26" s="467"/>
      <c r="AQ26" s="466">
        <f xml:space="preserve">
IF($A$4&lt;=12,SUMIFS('ON Data'!AW:AW,'ON Data'!$D:$D,$A$4,'ON Data'!$E:$E,11),SUMIFS('ON Data'!AW:AW,'ON Data'!$E:$E,11))</f>
        <v>2083.3333333333335</v>
      </c>
      <c r="AR26" s="467"/>
      <c r="AS26" s="485"/>
      <c r="AT26" s="487"/>
    </row>
    <row r="27" spans="1:46" x14ac:dyDescent="0.3">
      <c r="A27" s="219" t="s">
        <v>61</v>
      </c>
      <c r="B27" s="262">
        <f xml:space="preserve">
IF(B26=0,0,B25/B26)</f>
        <v>1.7316247600533909</v>
      </c>
      <c r="C27" s="490">
        <f xml:space="preserve">
IF(C26=0,0,C25/C26)</f>
        <v>0</v>
      </c>
      <c r="D27" s="463"/>
      <c r="E27" s="464"/>
      <c r="F27" s="468">
        <f xml:space="preserve">
IF(F26=0,0,F25/F26)</f>
        <v>1.5072102643655876</v>
      </c>
      <c r="G27" s="464"/>
      <c r="H27" s="464"/>
      <c r="I27" s="464"/>
      <c r="J27" s="464"/>
      <c r="K27" s="464"/>
      <c r="L27" s="468">
        <f xml:space="preserve">
IF(L26=0,0,L25/L26)</f>
        <v>0</v>
      </c>
      <c r="M27" s="464"/>
      <c r="N27" s="464"/>
      <c r="O27" s="464"/>
      <c r="P27" s="464"/>
      <c r="Q27" s="464"/>
      <c r="R27" s="464"/>
      <c r="S27" s="464"/>
      <c r="T27" s="464"/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  <c r="AL27" s="464"/>
      <c r="AM27" s="464"/>
      <c r="AN27" s="464"/>
      <c r="AO27" s="464"/>
      <c r="AP27" s="464"/>
      <c r="AQ27" s="468">
        <f xml:space="preserve">
IF(AQ26=0,0,AQ25/AQ26)</f>
        <v>4.5599999999999996</v>
      </c>
      <c r="AR27" s="464"/>
      <c r="AS27" s="484"/>
      <c r="AT27" s="487"/>
    </row>
    <row r="28" spans="1:46" ht="15" thickBot="1" x14ac:dyDescent="0.35">
      <c r="A28" s="219" t="s">
        <v>170</v>
      </c>
      <c r="B28" s="241">
        <f xml:space="preserve">
SUM(C28:AS28)</f>
        <v>-8450.1536006083988</v>
      </c>
      <c r="C28" s="491">
        <f xml:space="preserve">
C26-C25</f>
        <v>0</v>
      </c>
      <c r="D28" s="469"/>
      <c r="E28" s="470"/>
      <c r="F28" s="471">
        <f xml:space="preserve">
F26-F25</f>
        <v>-3533.4869339417337</v>
      </c>
      <c r="G28" s="470"/>
      <c r="H28" s="470"/>
      <c r="I28" s="470"/>
      <c r="J28" s="470"/>
      <c r="K28" s="470"/>
      <c r="L28" s="471">
        <f xml:space="preserve">
L26-L25</f>
        <v>2500</v>
      </c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470"/>
      <c r="AB28" s="470"/>
      <c r="AC28" s="470"/>
      <c r="AD28" s="470"/>
      <c r="AE28" s="470"/>
      <c r="AF28" s="470"/>
      <c r="AG28" s="470"/>
      <c r="AH28" s="470"/>
      <c r="AI28" s="470"/>
      <c r="AJ28" s="470"/>
      <c r="AK28" s="470"/>
      <c r="AL28" s="470"/>
      <c r="AM28" s="470"/>
      <c r="AN28" s="470"/>
      <c r="AO28" s="470"/>
      <c r="AP28" s="470"/>
      <c r="AQ28" s="471">
        <f xml:space="preserve">
AQ26-AQ25</f>
        <v>-7416.6666666666661</v>
      </c>
      <c r="AR28" s="470"/>
      <c r="AS28" s="486"/>
      <c r="AT28" s="487"/>
    </row>
    <row r="29" spans="1:46" x14ac:dyDescent="0.3">
      <c r="A29" s="220"/>
      <c r="B29" s="220"/>
      <c r="C29" s="221"/>
      <c r="D29" s="220"/>
      <c r="E29" s="220"/>
      <c r="F29" s="220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0"/>
      <c r="AJ29" s="220"/>
      <c r="AK29" s="220"/>
      <c r="AL29" s="220"/>
      <c r="AM29" s="220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168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58" t="s">
        <v>165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</row>
    <row r="33" spans="1:1" x14ac:dyDescent="0.3">
      <c r="A33" s="260" t="s">
        <v>255</v>
      </c>
    </row>
    <row r="34" spans="1:1" x14ac:dyDescent="0.3">
      <c r="A34" s="260" t="s">
        <v>256</v>
      </c>
    </row>
    <row r="35" spans="1:1" x14ac:dyDescent="0.3">
      <c r="A35" s="260" t="s">
        <v>257</v>
      </c>
    </row>
    <row r="36" spans="1:1" x14ac:dyDescent="0.3">
      <c r="A36" s="260" t="s">
        <v>258</v>
      </c>
    </row>
    <row r="37" spans="1:1" x14ac:dyDescent="0.3">
      <c r="A37" s="260" t="s">
        <v>174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10" priority="12" operator="greaterThan">
      <formula>1</formula>
    </cfRule>
  </conditionalFormatting>
  <conditionalFormatting sqref="C28">
    <cfRule type="cellIs" dxfId="9" priority="11" operator="lessThan">
      <formula>0</formula>
    </cfRule>
  </conditionalFormatting>
  <conditionalFormatting sqref="B22:AM22">
    <cfRule type="cellIs" dxfId="8" priority="10" operator="greaterThan">
      <formula>1</formula>
    </cfRule>
  </conditionalFormatting>
  <conditionalFormatting sqref="B23:AM23">
    <cfRule type="cellIs" dxfId="7" priority="9" operator="greaterThan">
      <formula>0</formula>
    </cfRule>
  </conditionalFormatting>
  <conditionalFormatting sqref="L28">
    <cfRule type="cellIs" dxfId="6" priority="5" operator="lessThan">
      <formula>0</formula>
    </cfRule>
  </conditionalFormatting>
  <conditionalFormatting sqref="L27">
    <cfRule type="cellIs" dxfId="5" priority="6" operator="greaterThan">
      <formula>1</formula>
    </cfRule>
  </conditionalFormatting>
  <conditionalFormatting sqref="F27">
    <cfRule type="cellIs" dxfId="4" priority="4" operator="greaterThan">
      <formula>1</formula>
    </cfRule>
  </conditionalFormatting>
  <conditionalFormatting sqref="F28">
    <cfRule type="cellIs" dxfId="3" priority="3" operator="lessThan">
      <formula>0</formula>
    </cfRule>
  </conditionalFormatting>
  <conditionalFormatting sqref="AQ28">
    <cfRule type="cellIs" dxfId="2" priority="1" operator="lessThan">
      <formula>0</formula>
    </cfRule>
  </conditionalFormatting>
  <conditionalFormatting sqref="AQ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0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645</v>
      </c>
    </row>
    <row r="2" spans="1:49" x14ac:dyDescent="0.3">
      <c r="A2" s="203" t="s">
        <v>261</v>
      </c>
    </row>
    <row r="3" spans="1:49" x14ac:dyDescent="0.3">
      <c r="A3" s="199" t="s">
        <v>133</v>
      </c>
      <c r="B3" s="224">
        <v>2017</v>
      </c>
      <c r="D3" s="200">
        <f>MAX(D5:D1048576)</f>
        <v>2</v>
      </c>
      <c r="F3" s="200">
        <f>SUMIF($E5:$E1048576,"&lt;10",F5:F1048576)</f>
        <v>3576108</v>
      </c>
      <c r="G3" s="200">
        <f t="shared" ref="G3:AW3" si="0">SUMIF($E5:$E1048576,"&lt;10",G5:G1048576)</f>
        <v>0</v>
      </c>
      <c r="H3" s="200">
        <f t="shared" si="0"/>
        <v>0</v>
      </c>
      <c r="I3" s="200">
        <f t="shared" si="0"/>
        <v>215283</v>
      </c>
      <c r="J3" s="200">
        <f t="shared" si="0"/>
        <v>83465</v>
      </c>
      <c r="K3" s="200">
        <f t="shared" si="0"/>
        <v>234000</v>
      </c>
      <c r="L3" s="200">
        <f t="shared" si="0"/>
        <v>1507998.4</v>
      </c>
      <c r="M3" s="200">
        <f t="shared" si="0"/>
        <v>0</v>
      </c>
      <c r="N3" s="200">
        <f t="shared" si="0"/>
        <v>0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1003787.3999999999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0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155326.20000000001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39129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192139</v>
      </c>
      <c r="AU3" s="200">
        <f t="shared" si="0"/>
        <v>0</v>
      </c>
      <c r="AV3" s="200">
        <f t="shared" si="0"/>
        <v>0</v>
      </c>
      <c r="AW3" s="200">
        <f t="shared" si="0"/>
        <v>144980</v>
      </c>
    </row>
    <row r="4" spans="1:49" x14ac:dyDescent="0.3">
      <c r="A4" s="199" t="s">
        <v>134</v>
      </c>
      <c r="B4" s="224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4">
        <v>2</v>
      </c>
      <c r="C5" s="199">
        <v>37</v>
      </c>
      <c r="D5" s="199">
        <v>1</v>
      </c>
      <c r="E5" s="199">
        <v>1</v>
      </c>
      <c r="F5" s="199">
        <v>44.699999999999996</v>
      </c>
      <c r="G5" s="199">
        <v>0</v>
      </c>
      <c r="H5" s="199">
        <v>0</v>
      </c>
      <c r="I5" s="199">
        <v>4</v>
      </c>
      <c r="J5" s="199">
        <v>1.3</v>
      </c>
      <c r="K5" s="199">
        <v>2.4</v>
      </c>
      <c r="L5" s="199">
        <v>9.6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17.3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2.1</v>
      </c>
      <c r="AM5" s="199">
        <v>0</v>
      </c>
      <c r="AN5" s="199">
        <v>0</v>
      </c>
      <c r="AO5" s="199">
        <v>0</v>
      </c>
      <c r="AP5" s="199">
        <v>1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2</v>
      </c>
    </row>
    <row r="6" spans="1:49" x14ac:dyDescent="0.3">
      <c r="A6" s="199" t="s">
        <v>136</v>
      </c>
      <c r="B6" s="224">
        <v>3</v>
      </c>
      <c r="C6" s="199">
        <v>37</v>
      </c>
      <c r="D6" s="199">
        <v>1</v>
      </c>
      <c r="E6" s="199">
        <v>2</v>
      </c>
      <c r="F6" s="199">
        <v>6768</v>
      </c>
      <c r="G6" s="199">
        <v>0</v>
      </c>
      <c r="H6" s="199">
        <v>0</v>
      </c>
      <c r="I6" s="199">
        <v>544</v>
      </c>
      <c r="J6" s="199">
        <v>208.8</v>
      </c>
      <c r="K6" s="199">
        <v>415.2</v>
      </c>
      <c r="L6" s="199">
        <v>1585.6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2564.8000000000002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353.6</v>
      </c>
      <c r="AM6" s="199">
        <v>0</v>
      </c>
      <c r="AN6" s="199">
        <v>0</v>
      </c>
      <c r="AO6" s="199">
        <v>0</v>
      </c>
      <c r="AP6" s="199">
        <v>168</v>
      </c>
      <c r="AQ6" s="199">
        <v>0</v>
      </c>
      <c r="AR6" s="199">
        <v>0</v>
      </c>
      <c r="AS6" s="199">
        <v>0</v>
      </c>
      <c r="AT6" s="199">
        <v>640</v>
      </c>
      <c r="AU6" s="199">
        <v>0</v>
      </c>
      <c r="AV6" s="199">
        <v>0</v>
      </c>
      <c r="AW6" s="199">
        <v>288</v>
      </c>
    </row>
    <row r="7" spans="1:49" x14ac:dyDescent="0.3">
      <c r="A7" s="199" t="s">
        <v>137</v>
      </c>
      <c r="B7" s="224">
        <v>4</v>
      </c>
      <c r="C7" s="199">
        <v>37</v>
      </c>
      <c r="D7" s="199">
        <v>1</v>
      </c>
      <c r="E7" s="199">
        <v>3</v>
      </c>
      <c r="F7" s="199">
        <v>8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3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5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4">
        <v>5</v>
      </c>
      <c r="C8" s="199">
        <v>37</v>
      </c>
      <c r="D8" s="199">
        <v>1</v>
      </c>
      <c r="E8" s="199">
        <v>4</v>
      </c>
      <c r="F8" s="199">
        <v>12</v>
      </c>
      <c r="G8" s="199">
        <v>0</v>
      </c>
      <c r="H8" s="199">
        <v>0</v>
      </c>
      <c r="I8" s="199">
        <v>0</v>
      </c>
      <c r="J8" s="199">
        <v>0</v>
      </c>
      <c r="K8" s="199">
        <v>3.5</v>
      </c>
      <c r="L8" s="199">
        <v>3.5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5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0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4">
        <v>6</v>
      </c>
      <c r="C9" s="199">
        <v>37</v>
      </c>
      <c r="D9" s="199">
        <v>1</v>
      </c>
      <c r="E9" s="199">
        <v>5</v>
      </c>
      <c r="F9" s="199">
        <v>10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10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0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4">
        <v>7</v>
      </c>
      <c r="C10" s="199">
        <v>37</v>
      </c>
      <c r="D10" s="199">
        <v>1</v>
      </c>
      <c r="E10" s="199">
        <v>6</v>
      </c>
      <c r="F10" s="199">
        <v>1795440</v>
      </c>
      <c r="G10" s="199">
        <v>0</v>
      </c>
      <c r="H10" s="199">
        <v>0</v>
      </c>
      <c r="I10" s="199">
        <v>107551</v>
      </c>
      <c r="J10" s="199">
        <v>38766</v>
      </c>
      <c r="K10" s="199">
        <v>116070</v>
      </c>
      <c r="L10" s="199">
        <v>764950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504906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77425</v>
      </c>
      <c r="AM10" s="199">
        <v>0</v>
      </c>
      <c r="AN10" s="199">
        <v>0</v>
      </c>
      <c r="AO10" s="199">
        <v>0</v>
      </c>
      <c r="AP10" s="199">
        <v>19449</v>
      </c>
      <c r="AQ10" s="199">
        <v>0</v>
      </c>
      <c r="AR10" s="199">
        <v>0</v>
      </c>
      <c r="AS10" s="199">
        <v>0</v>
      </c>
      <c r="AT10" s="199">
        <v>92696</v>
      </c>
      <c r="AU10" s="199">
        <v>0</v>
      </c>
      <c r="AV10" s="199">
        <v>0</v>
      </c>
      <c r="AW10" s="199">
        <v>73627</v>
      </c>
    </row>
    <row r="11" spans="1:49" x14ac:dyDescent="0.3">
      <c r="A11" s="199" t="s">
        <v>141</v>
      </c>
      <c r="B11" s="224">
        <v>8</v>
      </c>
      <c r="C11" s="199">
        <v>37</v>
      </c>
      <c r="D11" s="199">
        <v>1</v>
      </c>
      <c r="E11" s="199">
        <v>9</v>
      </c>
      <c r="F11" s="199">
        <v>6452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5952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  <c r="AP11" s="199">
        <v>500</v>
      </c>
      <c r="AQ11" s="199">
        <v>0</v>
      </c>
      <c r="AR11" s="199">
        <v>0</v>
      </c>
      <c r="AS11" s="199">
        <v>0</v>
      </c>
      <c r="AT11" s="199">
        <v>0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4">
        <v>9</v>
      </c>
      <c r="C12" s="199">
        <v>37</v>
      </c>
      <c r="D12" s="199">
        <v>1</v>
      </c>
      <c r="E12" s="199">
        <v>10</v>
      </c>
      <c r="F12" s="199">
        <v>2900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2900</v>
      </c>
    </row>
    <row r="13" spans="1:49" x14ac:dyDescent="0.3">
      <c r="A13" s="199" t="s">
        <v>143</v>
      </c>
      <c r="B13" s="224">
        <v>10</v>
      </c>
      <c r="C13" s="199">
        <v>37</v>
      </c>
      <c r="D13" s="199">
        <v>1</v>
      </c>
      <c r="E13" s="199">
        <v>11</v>
      </c>
      <c r="F13" s="199">
        <v>5774.9231996957997</v>
      </c>
      <c r="G13" s="199">
        <v>0</v>
      </c>
      <c r="H13" s="199">
        <v>0</v>
      </c>
      <c r="I13" s="199">
        <v>0</v>
      </c>
      <c r="J13" s="199">
        <v>0</v>
      </c>
      <c r="K13" s="199">
        <v>3483.2565330291332</v>
      </c>
      <c r="L13" s="199">
        <v>0</v>
      </c>
      <c r="M13" s="199">
        <v>0</v>
      </c>
      <c r="N13" s="199">
        <v>0</v>
      </c>
      <c r="O13" s="199">
        <v>0</v>
      </c>
      <c r="P13" s="199">
        <v>1250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1041.6666666666667</v>
      </c>
    </row>
    <row r="14" spans="1:49" x14ac:dyDescent="0.3">
      <c r="A14" s="199" t="s">
        <v>144</v>
      </c>
      <c r="B14" s="224">
        <v>11</v>
      </c>
      <c r="C14" s="199">
        <v>37</v>
      </c>
      <c r="D14" s="199">
        <v>2</v>
      </c>
      <c r="E14" s="199">
        <v>1</v>
      </c>
      <c r="F14" s="199">
        <v>44.699999999999996</v>
      </c>
      <c r="G14" s="199">
        <v>0</v>
      </c>
      <c r="H14" s="199">
        <v>0</v>
      </c>
      <c r="I14" s="199">
        <v>4</v>
      </c>
      <c r="J14" s="199">
        <v>1.3</v>
      </c>
      <c r="K14" s="199">
        <v>2.4</v>
      </c>
      <c r="L14" s="199">
        <v>9.6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17.3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2.1</v>
      </c>
      <c r="AM14" s="199">
        <v>0</v>
      </c>
      <c r="AN14" s="199">
        <v>0</v>
      </c>
      <c r="AO14" s="199">
        <v>0</v>
      </c>
      <c r="AP14" s="199">
        <v>1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2</v>
      </c>
    </row>
    <row r="15" spans="1:49" x14ac:dyDescent="0.3">
      <c r="A15" s="199" t="s">
        <v>145</v>
      </c>
      <c r="B15" s="224">
        <v>12</v>
      </c>
      <c r="C15" s="199">
        <v>37</v>
      </c>
      <c r="D15" s="199">
        <v>2</v>
      </c>
      <c r="E15" s="199">
        <v>2</v>
      </c>
      <c r="F15" s="199">
        <v>6321.5999999999995</v>
      </c>
      <c r="G15" s="199">
        <v>0</v>
      </c>
      <c r="H15" s="199">
        <v>0</v>
      </c>
      <c r="I15" s="199">
        <v>640</v>
      </c>
      <c r="J15" s="199">
        <v>197.60000000000002</v>
      </c>
      <c r="K15" s="199">
        <v>344</v>
      </c>
      <c r="L15" s="199">
        <v>1405.6000000000001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2312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318.40000000000003</v>
      </c>
      <c r="AM15" s="199">
        <v>0</v>
      </c>
      <c r="AN15" s="199">
        <v>0</v>
      </c>
      <c r="AO15" s="199">
        <v>0</v>
      </c>
      <c r="AP15" s="199">
        <v>160</v>
      </c>
      <c r="AQ15" s="199">
        <v>0</v>
      </c>
      <c r="AR15" s="199">
        <v>0</v>
      </c>
      <c r="AS15" s="199">
        <v>0</v>
      </c>
      <c r="AT15" s="199">
        <v>728</v>
      </c>
      <c r="AU15" s="199">
        <v>0</v>
      </c>
      <c r="AV15" s="199">
        <v>0</v>
      </c>
      <c r="AW15" s="199">
        <v>216</v>
      </c>
    </row>
    <row r="16" spans="1:49" x14ac:dyDescent="0.3">
      <c r="A16" s="199" t="s">
        <v>133</v>
      </c>
      <c r="B16" s="224">
        <v>2017</v>
      </c>
      <c r="C16" s="199">
        <v>37</v>
      </c>
      <c r="D16" s="199">
        <v>2</v>
      </c>
      <c r="E16" s="199">
        <v>4</v>
      </c>
      <c r="F16" s="199">
        <v>11</v>
      </c>
      <c r="G16" s="199">
        <v>0</v>
      </c>
      <c r="H16" s="199">
        <v>0</v>
      </c>
      <c r="I16" s="199">
        <v>0</v>
      </c>
      <c r="J16" s="199">
        <v>0</v>
      </c>
      <c r="K16" s="199">
        <v>5.5</v>
      </c>
      <c r="L16" s="199">
        <v>5.5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37</v>
      </c>
      <c r="D17" s="199">
        <v>2</v>
      </c>
      <c r="E17" s="199">
        <v>5</v>
      </c>
      <c r="F17" s="199">
        <v>10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10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0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37</v>
      </c>
      <c r="D18" s="199">
        <v>2</v>
      </c>
      <c r="E18" s="199">
        <v>6</v>
      </c>
      <c r="F18" s="199">
        <v>1760986</v>
      </c>
      <c r="G18" s="199">
        <v>0</v>
      </c>
      <c r="H18" s="199">
        <v>0</v>
      </c>
      <c r="I18" s="199">
        <v>106540</v>
      </c>
      <c r="J18" s="199">
        <v>44290</v>
      </c>
      <c r="K18" s="199">
        <v>117157</v>
      </c>
      <c r="L18" s="199">
        <v>740026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487988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77225</v>
      </c>
      <c r="AM18" s="199">
        <v>0</v>
      </c>
      <c r="AN18" s="199">
        <v>0</v>
      </c>
      <c r="AO18" s="199">
        <v>0</v>
      </c>
      <c r="AP18" s="199">
        <v>18850</v>
      </c>
      <c r="AQ18" s="199">
        <v>0</v>
      </c>
      <c r="AR18" s="199">
        <v>0</v>
      </c>
      <c r="AS18" s="199">
        <v>0</v>
      </c>
      <c r="AT18" s="199">
        <v>98065</v>
      </c>
      <c r="AU18" s="199">
        <v>0</v>
      </c>
      <c r="AV18" s="199">
        <v>0</v>
      </c>
      <c r="AW18" s="199">
        <v>70845</v>
      </c>
    </row>
    <row r="19" spans="3:49" x14ac:dyDescent="0.3">
      <c r="C19" s="199">
        <v>37</v>
      </c>
      <c r="D19" s="199">
        <v>2</v>
      </c>
      <c r="E19" s="199">
        <v>10</v>
      </c>
      <c r="F19" s="199">
        <v>17100</v>
      </c>
      <c r="G19" s="199">
        <v>0</v>
      </c>
      <c r="H19" s="199">
        <v>0</v>
      </c>
      <c r="I19" s="199">
        <v>0</v>
      </c>
      <c r="J19" s="199">
        <v>0</v>
      </c>
      <c r="K19" s="199">
        <v>10500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0</v>
      </c>
      <c r="AU19" s="199">
        <v>0</v>
      </c>
      <c r="AV19" s="199">
        <v>0</v>
      </c>
      <c r="AW19" s="199">
        <v>6600</v>
      </c>
    </row>
    <row r="20" spans="3:49" x14ac:dyDescent="0.3">
      <c r="C20" s="199">
        <v>37</v>
      </c>
      <c r="D20" s="199">
        <v>2</v>
      </c>
      <c r="E20" s="199">
        <v>11</v>
      </c>
      <c r="F20" s="199">
        <v>5774.9231996957997</v>
      </c>
      <c r="G20" s="199">
        <v>0</v>
      </c>
      <c r="H20" s="199">
        <v>0</v>
      </c>
      <c r="I20" s="199">
        <v>0</v>
      </c>
      <c r="J20" s="199">
        <v>0</v>
      </c>
      <c r="K20" s="199">
        <v>3483.2565330291332</v>
      </c>
      <c r="L20" s="199">
        <v>0</v>
      </c>
      <c r="M20" s="199">
        <v>0</v>
      </c>
      <c r="N20" s="199">
        <v>0</v>
      </c>
      <c r="O20" s="199">
        <v>0</v>
      </c>
      <c r="P20" s="199">
        <v>1250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0</v>
      </c>
      <c r="AU20" s="199">
        <v>0</v>
      </c>
      <c r="AV20" s="199">
        <v>0</v>
      </c>
      <c r="AW20" s="199">
        <v>1041.6666666666667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62" t="s">
        <v>648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</row>
    <row r="2" spans="1:28" ht="14.4" customHeight="1" thickBot="1" x14ac:dyDescent="0.35">
      <c r="A2" s="203" t="s">
        <v>261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3994765</v>
      </c>
      <c r="C3" s="190">
        <f t="shared" ref="C3:Z3" si="0">SUBTOTAL(9,C6:C1048576)</f>
        <v>7</v>
      </c>
      <c r="D3" s="190"/>
      <c r="E3" s="190">
        <f>SUBTOTAL(9,E6:E1048576)/4</f>
        <v>4870576</v>
      </c>
      <c r="F3" s="190"/>
      <c r="G3" s="190">
        <f t="shared" si="0"/>
        <v>6</v>
      </c>
      <c r="H3" s="190">
        <f>SUBTOTAL(9,H6:H1048576)/4</f>
        <v>6215295</v>
      </c>
      <c r="I3" s="193">
        <f>IF(B3&lt;&gt;0,H3/B3,"")</f>
        <v>1.5558599817511167</v>
      </c>
      <c r="J3" s="191">
        <f>IF(E3&lt;&gt;0,H3/E3,"")</f>
        <v>1.2760903433187369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63" t="s">
        <v>216</v>
      </c>
      <c r="B4" s="364" t="s">
        <v>85</v>
      </c>
      <c r="C4" s="365"/>
      <c r="D4" s="366"/>
      <c r="E4" s="365"/>
      <c r="F4" s="366"/>
      <c r="G4" s="365"/>
      <c r="H4" s="365"/>
      <c r="I4" s="366"/>
      <c r="J4" s="367"/>
      <c r="K4" s="364" t="s">
        <v>86</v>
      </c>
      <c r="L4" s="366"/>
      <c r="M4" s="365"/>
      <c r="N4" s="365"/>
      <c r="O4" s="366"/>
      <c r="P4" s="365"/>
      <c r="Q4" s="365"/>
      <c r="R4" s="366"/>
      <c r="S4" s="367"/>
      <c r="T4" s="364" t="s">
        <v>87</v>
      </c>
      <c r="U4" s="366"/>
      <c r="V4" s="365"/>
      <c r="W4" s="365"/>
      <c r="X4" s="366"/>
      <c r="Y4" s="365"/>
      <c r="Z4" s="365"/>
      <c r="AA4" s="366"/>
      <c r="AB4" s="367"/>
    </row>
    <row r="5" spans="1:28" ht="14.4" customHeight="1" thickBot="1" x14ac:dyDescent="0.35">
      <c r="A5" s="492"/>
      <c r="B5" s="493">
        <v>2015</v>
      </c>
      <c r="C5" s="494"/>
      <c r="D5" s="494"/>
      <c r="E5" s="494">
        <v>2016</v>
      </c>
      <c r="F5" s="494"/>
      <c r="G5" s="494"/>
      <c r="H5" s="494">
        <v>2017</v>
      </c>
      <c r="I5" s="495" t="s">
        <v>248</v>
      </c>
      <c r="J5" s="496" t="s">
        <v>2</v>
      </c>
      <c r="K5" s="493">
        <v>2015</v>
      </c>
      <c r="L5" s="494"/>
      <c r="M5" s="494"/>
      <c r="N5" s="494">
        <v>2016</v>
      </c>
      <c r="O5" s="494"/>
      <c r="P5" s="494"/>
      <c r="Q5" s="494">
        <v>2017</v>
      </c>
      <c r="R5" s="495" t="s">
        <v>248</v>
      </c>
      <c r="S5" s="496" t="s">
        <v>2</v>
      </c>
      <c r="T5" s="493">
        <v>2015</v>
      </c>
      <c r="U5" s="494"/>
      <c r="V5" s="494"/>
      <c r="W5" s="494">
        <v>2016</v>
      </c>
      <c r="X5" s="494"/>
      <c r="Y5" s="494"/>
      <c r="Z5" s="494">
        <v>2017</v>
      </c>
      <c r="AA5" s="495" t="s">
        <v>248</v>
      </c>
      <c r="AB5" s="496" t="s">
        <v>2</v>
      </c>
    </row>
    <row r="6" spans="1:28" ht="14.4" customHeight="1" x14ac:dyDescent="0.3">
      <c r="A6" s="497" t="s">
        <v>646</v>
      </c>
      <c r="B6" s="498">
        <v>3994765</v>
      </c>
      <c r="C6" s="499">
        <v>1</v>
      </c>
      <c r="D6" s="499">
        <v>0.82018328017055886</v>
      </c>
      <c r="E6" s="498">
        <v>4870576</v>
      </c>
      <c r="F6" s="499">
        <v>1.2192396799311098</v>
      </c>
      <c r="G6" s="499">
        <v>1</v>
      </c>
      <c r="H6" s="498">
        <v>6215295</v>
      </c>
      <c r="I6" s="499">
        <v>1.5558599817511167</v>
      </c>
      <c r="J6" s="499">
        <v>1.2760903433187369</v>
      </c>
      <c r="K6" s="498"/>
      <c r="L6" s="499"/>
      <c r="M6" s="499"/>
      <c r="N6" s="498"/>
      <c r="O6" s="499"/>
      <c r="P6" s="499"/>
      <c r="Q6" s="498"/>
      <c r="R6" s="499"/>
      <c r="S6" s="499"/>
      <c r="T6" s="498"/>
      <c r="U6" s="499"/>
      <c r="V6" s="499"/>
      <c r="W6" s="498"/>
      <c r="X6" s="499"/>
      <c r="Y6" s="499"/>
      <c r="Z6" s="498"/>
      <c r="AA6" s="499"/>
      <c r="AB6" s="500"/>
    </row>
    <row r="7" spans="1:28" ht="14.4" customHeight="1" thickBot="1" x14ac:dyDescent="0.35">
      <c r="A7" s="504" t="s">
        <v>647</v>
      </c>
      <c r="B7" s="501">
        <v>3994765</v>
      </c>
      <c r="C7" s="502">
        <v>1</v>
      </c>
      <c r="D7" s="502">
        <v>0.82018328017055886</v>
      </c>
      <c r="E7" s="501">
        <v>4870576</v>
      </c>
      <c r="F7" s="502">
        <v>1.2192396799311098</v>
      </c>
      <c r="G7" s="502">
        <v>1</v>
      </c>
      <c r="H7" s="501">
        <v>6215295</v>
      </c>
      <c r="I7" s="502">
        <v>1.5558599817511167</v>
      </c>
      <c r="J7" s="502">
        <v>1.2760903433187369</v>
      </c>
      <c r="K7" s="501"/>
      <c r="L7" s="502"/>
      <c r="M7" s="502"/>
      <c r="N7" s="501"/>
      <c r="O7" s="502"/>
      <c r="P7" s="502"/>
      <c r="Q7" s="501"/>
      <c r="R7" s="502"/>
      <c r="S7" s="502"/>
      <c r="T7" s="501"/>
      <c r="U7" s="502"/>
      <c r="V7" s="502"/>
      <c r="W7" s="501"/>
      <c r="X7" s="502"/>
      <c r="Y7" s="502"/>
      <c r="Z7" s="501"/>
      <c r="AA7" s="502"/>
      <c r="AB7" s="503"/>
    </row>
    <row r="8" spans="1:28" ht="14.4" customHeight="1" thickBot="1" x14ac:dyDescent="0.35"/>
    <row r="9" spans="1:28" ht="14.4" customHeight="1" x14ac:dyDescent="0.3">
      <c r="A9" s="497" t="s">
        <v>416</v>
      </c>
      <c r="B9" s="498">
        <v>3523766</v>
      </c>
      <c r="C9" s="499">
        <v>1</v>
      </c>
      <c r="D9" s="499">
        <v>0.81223944491134159</v>
      </c>
      <c r="E9" s="498">
        <v>4338334</v>
      </c>
      <c r="F9" s="499">
        <v>1.2311640443775211</v>
      </c>
      <c r="G9" s="499">
        <v>1</v>
      </c>
      <c r="H9" s="498">
        <v>5640529</v>
      </c>
      <c r="I9" s="499">
        <v>1.6007104330991331</v>
      </c>
      <c r="J9" s="500">
        <v>1.3001601536442331</v>
      </c>
    </row>
    <row r="10" spans="1:28" ht="14.4" customHeight="1" x14ac:dyDescent="0.3">
      <c r="A10" s="512" t="s">
        <v>649</v>
      </c>
      <c r="B10" s="505">
        <v>749</v>
      </c>
      <c r="C10" s="506">
        <v>1</v>
      </c>
      <c r="D10" s="506"/>
      <c r="E10" s="505"/>
      <c r="F10" s="506"/>
      <c r="G10" s="506"/>
      <c r="H10" s="505">
        <v>3582359</v>
      </c>
      <c r="I10" s="506">
        <v>4782.8558077436583</v>
      </c>
      <c r="J10" s="507"/>
    </row>
    <row r="11" spans="1:28" ht="14.4" customHeight="1" x14ac:dyDescent="0.3">
      <c r="A11" s="512" t="s">
        <v>650</v>
      </c>
      <c r="B11" s="505">
        <v>3523017</v>
      </c>
      <c r="C11" s="506">
        <v>1</v>
      </c>
      <c r="D11" s="506">
        <v>0.81206679799204029</v>
      </c>
      <c r="E11" s="505">
        <v>4338334</v>
      </c>
      <c r="F11" s="506">
        <v>1.231425792154849</v>
      </c>
      <c r="G11" s="506">
        <v>1</v>
      </c>
      <c r="H11" s="505">
        <v>2058170</v>
      </c>
      <c r="I11" s="506">
        <v>0.58420666150631684</v>
      </c>
      <c r="J11" s="507">
        <v>0.47441483297505449</v>
      </c>
    </row>
    <row r="12" spans="1:28" ht="14.4" customHeight="1" x14ac:dyDescent="0.3">
      <c r="A12" s="508" t="s">
        <v>468</v>
      </c>
      <c r="B12" s="509">
        <v>470999</v>
      </c>
      <c r="C12" s="510">
        <v>1</v>
      </c>
      <c r="D12" s="510">
        <v>0.88493392103591972</v>
      </c>
      <c r="E12" s="509">
        <v>532242</v>
      </c>
      <c r="F12" s="510">
        <v>1.1300278769169361</v>
      </c>
      <c r="G12" s="510">
        <v>1</v>
      </c>
      <c r="H12" s="509">
        <v>574766</v>
      </c>
      <c r="I12" s="510">
        <v>1.2203125696657531</v>
      </c>
      <c r="J12" s="511">
        <v>1.0798959871637337</v>
      </c>
    </row>
    <row r="13" spans="1:28" ht="14.4" customHeight="1" x14ac:dyDescent="0.3">
      <c r="A13" s="512" t="s">
        <v>649</v>
      </c>
      <c r="B13" s="505"/>
      <c r="C13" s="506"/>
      <c r="D13" s="506"/>
      <c r="E13" s="505"/>
      <c r="F13" s="506"/>
      <c r="G13" s="506"/>
      <c r="H13" s="505">
        <v>146434</v>
      </c>
      <c r="I13" s="506"/>
      <c r="J13" s="507"/>
    </row>
    <row r="14" spans="1:28" ht="14.4" customHeight="1" thickBot="1" x14ac:dyDescent="0.35">
      <c r="A14" s="504" t="s">
        <v>650</v>
      </c>
      <c r="B14" s="501">
        <v>470999</v>
      </c>
      <c r="C14" s="502">
        <v>1</v>
      </c>
      <c r="D14" s="502">
        <v>0.88493392103591972</v>
      </c>
      <c r="E14" s="501">
        <v>532242</v>
      </c>
      <c r="F14" s="502">
        <v>1.1300278769169361</v>
      </c>
      <c r="G14" s="502">
        <v>1</v>
      </c>
      <c r="H14" s="501">
        <v>428332</v>
      </c>
      <c r="I14" s="502">
        <v>0.90941169726475002</v>
      </c>
      <c r="J14" s="503">
        <v>0.80476925909642605</v>
      </c>
    </row>
    <row r="15" spans="1:28" ht="14.4" customHeight="1" x14ac:dyDescent="0.3">
      <c r="A15" s="513" t="s">
        <v>651</v>
      </c>
    </row>
    <row r="16" spans="1:28" ht="14.4" customHeight="1" x14ac:dyDescent="0.3">
      <c r="A16" s="514" t="s">
        <v>652</v>
      </c>
    </row>
    <row r="17" spans="1:1" ht="14.4" customHeight="1" x14ac:dyDescent="0.3">
      <c r="A17" s="513" t="s">
        <v>653</v>
      </c>
    </row>
    <row r="18" spans="1:1" ht="14.4" customHeight="1" x14ac:dyDescent="0.3">
      <c r="A18" s="513" t="s">
        <v>654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62" t="s">
        <v>677</v>
      </c>
      <c r="B1" s="314"/>
      <c r="C1" s="314"/>
      <c r="D1" s="314"/>
      <c r="E1" s="314"/>
      <c r="F1" s="314"/>
      <c r="G1" s="314"/>
    </row>
    <row r="2" spans="1:7" ht="14.4" customHeight="1" thickBot="1" x14ac:dyDescent="0.35">
      <c r="A2" s="203" t="s">
        <v>261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309" t="s">
        <v>112</v>
      </c>
      <c r="B3" s="284">
        <f t="shared" ref="B3:G3" si="0">SUBTOTAL(9,B6:B1048576)</f>
        <v>13685</v>
      </c>
      <c r="C3" s="285">
        <f t="shared" si="0"/>
        <v>15208</v>
      </c>
      <c r="D3" s="308">
        <f t="shared" si="0"/>
        <v>16232</v>
      </c>
      <c r="E3" s="192">
        <f t="shared" si="0"/>
        <v>3994765</v>
      </c>
      <c r="F3" s="190">
        <f t="shared" si="0"/>
        <v>4870576</v>
      </c>
      <c r="G3" s="286">
        <f t="shared" si="0"/>
        <v>6215295</v>
      </c>
    </row>
    <row r="4" spans="1:7" ht="14.4" customHeight="1" x14ac:dyDescent="0.3">
      <c r="A4" s="363" t="s">
        <v>113</v>
      </c>
      <c r="B4" s="368" t="s">
        <v>213</v>
      </c>
      <c r="C4" s="366"/>
      <c r="D4" s="369"/>
      <c r="E4" s="368" t="s">
        <v>85</v>
      </c>
      <c r="F4" s="366"/>
      <c r="G4" s="369"/>
    </row>
    <row r="5" spans="1:7" ht="14.4" customHeight="1" thickBot="1" x14ac:dyDescent="0.35">
      <c r="A5" s="492"/>
      <c r="B5" s="493">
        <v>2015</v>
      </c>
      <c r="C5" s="494">
        <v>2016</v>
      </c>
      <c r="D5" s="515">
        <v>2017</v>
      </c>
      <c r="E5" s="493">
        <v>2015</v>
      </c>
      <c r="F5" s="494">
        <v>2016</v>
      </c>
      <c r="G5" s="515">
        <v>2017</v>
      </c>
    </row>
    <row r="6" spans="1:7" ht="14.4" customHeight="1" x14ac:dyDescent="0.3">
      <c r="A6" s="446" t="s">
        <v>649</v>
      </c>
      <c r="B6" s="426">
        <v>4</v>
      </c>
      <c r="C6" s="426"/>
      <c r="D6" s="426">
        <v>9807</v>
      </c>
      <c r="E6" s="516">
        <v>749</v>
      </c>
      <c r="F6" s="516"/>
      <c r="G6" s="517">
        <v>3728793</v>
      </c>
    </row>
    <row r="7" spans="1:7" ht="14.4" customHeight="1" x14ac:dyDescent="0.3">
      <c r="A7" s="522" t="s">
        <v>655</v>
      </c>
      <c r="B7" s="432">
        <v>277</v>
      </c>
      <c r="C7" s="432">
        <v>941</v>
      </c>
      <c r="D7" s="432">
        <v>221</v>
      </c>
      <c r="E7" s="518">
        <v>75033</v>
      </c>
      <c r="F7" s="518">
        <v>278178</v>
      </c>
      <c r="G7" s="519">
        <v>80127</v>
      </c>
    </row>
    <row r="8" spans="1:7" ht="14.4" customHeight="1" x14ac:dyDescent="0.3">
      <c r="A8" s="522" t="s">
        <v>656</v>
      </c>
      <c r="B8" s="432">
        <v>623</v>
      </c>
      <c r="C8" s="432">
        <v>1074</v>
      </c>
      <c r="D8" s="432">
        <v>657</v>
      </c>
      <c r="E8" s="518">
        <v>119521</v>
      </c>
      <c r="F8" s="518">
        <v>256759</v>
      </c>
      <c r="G8" s="519">
        <v>141070</v>
      </c>
    </row>
    <row r="9" spans="1:7" ht="14.4" customHeight="1" x14ac:dyDescent="0.3">
      <c r="A9" s="522" t="s">
        <v>657</v>
      </c>
      <c r="B9" s="432">
        <v>719</v>
      </c>
      <c r="C9" s="432">
        <v>969</v>
      </c>
      <c r="D9" s="432">
        <v>791</v>
      </c>
      <c r="E9" s="518">
        <v>288285</v>
      </c>
      <c r="F9" s="518">
        <v>471753</v>
      </c>
      <c r="G9" s="519">
        <v>416989</v>
      </c>
    </row>
    <row r="10" spans="1:7" ht="14.4" customHeight="1" x14ac:dyDescent="0.3">
      <c r="A10" s="522" t="s">
        <v>658</v>
      </c>
      <c r="B10" s="432">
        <v>1472</v>
      </c>
      <c r="C10" s="432">
        <v>1511</v>
      </c>
      <c r="D10" s="432">
        <v>865</v>
      </c>
      <c r="E10" s="518">
        <v>417326</v>
      </c>
      <c r="F10" s="518">
        <v>521232</v>
      </c>
      <c r="G10" s="519">
        <v>257201</v>
      </c>
    </row>
    <row r="11" spans="1:7" ht="14.4" customHeight="1" x14ac:dyDescent="0.3">
      <c r="A11" s="522" t="s">
        <v>659</v>
      </c>
      <c r="B11" s="432">
        <v>168</v>
      </c>
      <c r="C11" s="432">
        <v>400</v>
      </c>
      <c r="D11" s="432">
        <v>147</v>
      </c>
      <c r="E11" s="518">
        <v>31344</v>
      </c>
      <c r="F11" s="518">
        <v>105101</v>
      </c>
      <c r="G11" s="519">
        <v>37047</v>
      </c>
    </row>
    <row r="12" spans="1:7" ht="14.4" customHeight="1" x14ac:dyDescent="0.3">
      <c r="A12" s="522" t="s">
        <v>660</v>
      </c>
      <c r="B12" s="432">
        <v>1737</v>
      </c>
      <c r="C12" s="432">
        <v>2067</v>
      </c>
      <c r="D12" s="432"/>
      <c r="E12" s="518">
        <v>432893</v>
      </c>
      <c r="F12" s="518">
        <v>491084</v>
      </c>
      <c r="G12" s="519"/>
    </row>
    <row r="13" spans="1:7" ht="14.4" customHeight="1" x14ac:dyDescent="0.3">
      <c r="A13" s="522" t="s">
        <v>661</v>
      </c>
      <c r="B13" s="432">
        <v>299</v>
      </c>
      <c r="C13" s="432">
        <v>428</v>
      </c>
      <c r="D13" s="432">
        <v>246</v>
      </c>
      <c r="E13" s="518">
        <v>444015</v>
      </c>
      <c r="F13" s="518">
        <v>580236</v>
      </c>
      <c r="G13" s="519">
        <v>376227</v>
      </c>
    </row>
    <row r="14" spans="1:7" ht="14.4" customHeight="1" x14ac:dyDescent="0.3">
      <c r="A14" s="522" t="s">
        <v>662</v>
      </c>
      <c r="B14" s="432"/>
      <c r="C14" s="432">
        <v>193</v>
      </c>
      <c r="D14" s="432">
        <v>264</v>
      </c>
      <c r="E14" s="518"/>
      <c r="F14" s="518">
        <v>41903</v>
      </c>
      <c r="G14" s="519">
        <v>81167</v>
      </c>
    </row>
    <row r="15" spans="1:7" ht="14.4" customHeight="1" x14ac:dyDescent="0.3">
      <c r="A15" s="522" t="s">
        <v>663</v>
      </c>
      <c r="B15" s="432">
        <v>1752</v>
      </c>
      <c r="C15" s="432">
        <v>2241</v>
      </c>
      <c r="D15" s="432">
        <v>825</v>
      </c>
      <c r="E15" s="518">
        <v>436453</v>
      </c>
      <c r="F15" s="518">
        <v>630315</v>
      </c>
      <c r="G15" s="519">
        <v>221687</v>
      </c>
    </row>
    <row r="16" spans="1:7" ht="14.4" customHeight="1" x14ac:dyDescent="0.3">
      <c r="A16" s="522" t="s">
        <v>664</v>
      </c>
      <c r="B16" s="432"/>
      <c r="C16" s="432">
        <v>7</v>
      </c>
      <c r="D16" s="432">
        <v>40</v>
      </c>
      <c r="E16" s="518"/>
      <c r="F16" s="518">
        <v>1210</v>
      </c>
      <c r="G16" s="519">
        <v>52105</v>
      </c>
    </row>
    <row r="17" spans="1:7" ht="14.4" customHeight="1" x14ac:dyDescent="0.3">
      <c r="A17" s="522" t="s">
        <v>665</v>
      </c>
      <c r="B17" s="432"/>
      <c r="C17" s="432"/>
      <c r="D17" s="432">
        <v>96</v>
      </c>
      <c r="E17" s="518"/>
      <c r="F17" s="518"/>
      <c r="G17" s="519">
        <v>25449</v>
      </c>
    </row>
    <row r="18" spans="1:7" ht="14.4" customHeight="1" x14ac:dyDescent="0.3">
      <c r="A18" s="522" t="s">
        <v>666</v>
      </c>
      <c r="B18" s="432">
        <v>197</v>
      </c>
      <c r="C18" s="432">
        <v>377</v>
      </c>
      <c r="D18" s="432">
        <v>106</v>
      </c>
      <c r="E18" s="518">
        <v>35013</v>
      </c>
      <c r="F18" s="518">
        <v>93705</v>
      </c>
      <c r="G18" s="519">
        <v>24880</v>
      </c>
    </row>
    <row r="19" spans="1:7" ht="14.4" customHeight="1" x14ac:dyDescent="0.3">
      <c r="A19" s="522" t="s">
        <v>667</v>
      </c>
      <c r="B19" s="432"/>
      <c r="C19" s="432">
        <v>30</v>
      </c>
      <c r="D19" s="432"/>
      <c r="E19" s="518"/>
      <c r="F19" s="518">
        <v>8556</v>
      </c>
      <c r="G19" s="519"/>
    </row>
    <row r="20" spans="1:7" ht="14.4" customHeight="1" x14ac:dyDescent="0.3">
      <c r="A20" s="522" t="s">
        <v>668</v>
      </c>
      <c r="B20" s="432">
        <v>240</v>
      </c>
      <c r="C20" s="432">
        <v>428</v>
      </c>
      <c r="D20" s="432">
        <v>112</v>
      </c>
      <c r="E20" s="518">
        <v>49659</v>
      </c>
      <c r="F20" s="518">
        <v>110626</v>
      </c>
      <c r="G20" s="519">
        <v>25086</v>
      </c>
    </row>
    <row r="21" spans="1:7" ht="14.4" customHeight="1" x14ac:dyDescent="0.3">
      <c r="A21" s="522" t="s">
        <v>669</v>
      </c>
      <c r="B21" s="432">
        <v>978</v>
      </c>
      <c r="C21" s="432"/>
      <c r="D21" s="432"/>
      <c r="E21" s="518">
        <v>250896</v>
      </c>
      <c r="F21" s="518"/>
      <c r="G21" s="519"/>
    </row>
    <row r="22" spans="1:7" ht="14.4" customHeight="1" x14ac:dyDescent="0.3">
      <c r="A22" s="522" t="s">
        <v>670</v>
      </c>
      <c r="B22" s="432">
        <v>1307</v>
      </c>
      <c r="C22" s="432">
        <v>1379</v>
      </c>
      <c r="D22" s="432">
        <v>547</v>
      </c>
      <c r="E22" s="518">
        <v>300373</v>
      </c>
      <c r="F22" s="518">
        <v>339601</v>
      </c>
      <c r="G22" s="519">
        <v>220140</v>
      </c>
    </row>
    <row r="23" spans="1:7" ht="14.4" customHeight="1" x14ac:dyDescent="0.3">
      <c r="A23" s="522" t="s">
        <v>671</v>
      </c>
      <c r="B23" s="432">
        <v>85</v>
      </c>
      <c r="C23" s="432"/>
      <c r="D23" s="432"/>
      <c r="E23" s="518">
        <v>14595</v>
      </c>
      <c r="F23" s="518"/>
      <c r="G23" s="519"/>
    </row>
    <row r="24" spans="1:7" ht="14.4" customHeight="1" x14ac:dyDescent="0.3">
      <c r="A24" s="522" t="s">
        <v>672</v>
      </c>
      <c r="B24" s="432">
        <v>439</v>
      </c>
      <c r="C24" s="432">
        <v>290</v>
      </c>
      <c r="D24" s="432">
        <v>46</v>
      </c>
      <c r="E24" s="518">
        <v>91180</v>
      </c>
      <c r="F24" s="518">
        <v>65362</v>
      </c>
      <c r="G24" s="519">
        <v>8144</v>
      </c>
    </row>
    <row r="25" spans="1:7" ht="14.4" customHeight="1" x14ac:dyDescent="0.3">
      <c r="A25" s="522" t="s">
        <v>673</v>
      </c>
      <c r="B25" s="432">
        <v>510</v>
      </c>
      <c r="C25" s="432">
        <v>445</v>
      </c>
      <c r="D25" s="432">
        <v>267</v>
      </c>
      <c r="E25" s="518">
        <v>366655</v>
      </c>
      <c r="F25" s="518">
        <v>297257</v>
      </c>
      <c r="G25" s="519">
        <v>171586</v>
      </c>
    </row>
    <row r="26" spans="1:7" ht="14.4" customHeight="1" x14ac:dyDescent="0.3">
      <c r="A26" s="522" t="s">
        <v>674</v>
      </c>
      <c r="B26" s="432">
        <v>1638</v>
      </c>
      <c r="C26" s="432">
        <v>1360</v>
      </c>
      <c r="D26" s="432">
        <v>489</v>
      </c>
      <c r="E26" s="518">
        <v>393445</v>
      </c>
      <c r="F26" s="518">
        <v>365932</v>
      </c>
      <c r="G26" s="519">
        <v>162092</v>
      </c>
    </row>
    <row r="27" spans="1:7" ht="14.4" customHeight="1" x14ac:dyDescent="0.3">
      <c r="A27" s="522" t="s">
        <v>675</v>
      </c>
      <c r="B27" s="432">
        <v>940</v>
      </c>
      <c r="C27" s="432">
        <v>323</v>
      </c>
      <c r="D27" s="432">
        <v>642</v>
      </c>
      <c r="E27" s="518">
        <v>189134</v>
      </c>
      <c r="F27" s="518">
        <v>65917</v>
      </c>
      <c r="G27" s="519">
        <v>159278</v>
      </c>
    </row>
    <row r="28" spans="1:7" ht="14.4" customHeight="1" thickBot="1" x14ac:dyDescent="0.35">
      <c r="A28" s="523" t="s">
        <v>676</v>
      </c>
      <c r="B28" s="438">
        <v>300</v>
      </c>
      <c r="C28" s="438">
        <v>745</v>
      </c>
      <c r="D28" s="438">
        <v>64</v>
      </c>
      <c r="E28" s="520">
        <v>58196</v>
      </c>
      <c r="F28" s="520">
        <v>145849</v>
      </c>
      <c r="G28" s="521">
        <v>26227</v>
      </c>
    </row>
    <row r="29" spans="1:7" ht="14.4" customHeight="1" x14ac:dyDescent="0.3">
      <c r="A29" s="513" t="s">
        <v>651</v>
      </c>
    </row>
    <row r="30" spans="1:7" ht="14.4" customHeight="1" x14ac:dyDescent="0.3">
      <c r="A30" s="514" t="s">
        <v>652</v>
      </c>
    </row>
    <row r="31" spans="1:7" ht="14.4" customHeight="1" x14ac:dyDescent="0.3">
      <c r="A31" s="513" t="s">
        <v>653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14" t="s">
        <v>786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</row>
    <row r="2" spans="1:18" ht="14.4" customHeight="1" thickBot="1" x14ac:dyDescent="0.35">
      <c r="A2" s="203" t="s">
        <v>261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13685</v>
      </c>
      <c r="H3" s="78">
        <f t="shared" si="0"/>
        <v>3994765</v>
      </c>
      <c r="I3" s="58"/>
      <c r="J3" s="58"/>
      <c r="K3" s="78">
        <f t="shared" si="0"/>
        <v>15208</v>
      </c>
      <c r="L3" s="78">
        <f t="shared" si="0"/>
        <v>4870576</v>
      </c>
      <c r="M3" s="58"/>
      <c r="N3" s="58"/>
      <c r="O3" s="78">
        <f t="shared" si="0"/>
        <v>16232</v>
      </c>
      <c r="P3" s="78">
        <f t="shared" si="0"/>
        <v>6215295</v>
      </c>
      <c r="Q3" s="59">
        <f>IF(L3=0,0,P3/L3)</f>
        <v>1.2760903433187369</v>
      </c>
      <c r="R3" s="79">
        <f>IF(O3=0,0,P3/O3)</f>
        <v>382.90383193691474</v>
      </c>
    </row>
    <row r="4" spans="1:18" ht="14.4" customHeight="1" x14ac:dyDescent="0.3">
      <c r="A4" s="370" t="s">
        <v>249</v>
      </c>
      <c r="B4" s="370" t="s">
        <v>81</v>
      </c>
      <c r="C4" s="378" t="s">
        <v>0</v>
      </c>
      <c r="D4" s="372" t="s">
        <v>82</v>
      </c>
      <c r="E4" s="377" t="s">
        <v>57</v>
      </c>
      <c r="F4" s="373" t="s">
        <v>56</v>
      </c>
      <c r="G4" s="374">
        <v>2015</v>
      </c>
      <c r="H4" s="375"/>
      <c r="I4" s="76"/>
      <c r="J4" s="76"/>
      <c r="K4" s="374">
        <v>2016</v>
      </c>
      <c r="L4" s="375"/>
      <c r="M4" s="76"/>
      <c r="N4" s="76"/>
      <c r="O4" s="374">
        <v>2017</v>
      </c>
      <c r="P4" s="375"/>
      <c r="Q4" s="376" t="s">
        <v>2</v>
      </c>
      <c r="R4" s="371" t="s">
        <v>84</v>
      </c>
    </row>
    <row r="5" spans="1:18" ht="14.4" customHeight="1" thickBot="1" x14ac:dyDescent="0.35">
      <c r="A5" s="524"/>
      <c r="B5" s="524"/>
      <c r="C5" s="525"/>
      <c r="D5" s="526"/>
      <c r="E5" s="527"/>
      <c r="F5" s="528"/>
      <c r="G5" s="529" t="s">
        <v>58</v>
      </c>
      <c r="H5" s="530" t="s">
        <v>14</v>
      </c>
      <c r="I5" s="531"/>
      <c r="J5" s="531"/>
      <c r="K5" s="529" t="s">
        <v>58</v>
      </c>
      <c r="L5" s="530" t="s">
        <v>14</v>
      </c>
      <c r="M5" s="531"/>
      <c r="N5" s="531"/>
      <c r="O5" s="529" t="s">
        <v>58</v>
      </c>
      <c r="P5" s="530" t="s">
        <v>14</v>
      </c>
      <c r="Q5" s="532"/>
      <c r="R5" s="533"/>
    </row>
    <row r="6" spans="1:18" ht="14.4" customHeight="1" x14ac:dyDescent="0.3">
      <c r="A6" s="422" t="s">
        <v>678</v>
      </c>
      <c r="B6" s="423" t="s">
        <v>679</v>
      </c>
      <c r="C6" s="423" t="s">
        <v>416</v>
      </c>
      <c r="D6" s="423" t="s">
        <v>680</v>
      </c>
      <c r="E6" s="423" t="s">
        <v>681</v>
      </c>
      <c r="F6" s="423" t="s">
        <v>682</v>
      </c>
      <c r="G6" s="426">
        <v>1964</v>
      </c>
      <c r="H6" s="426">
        <v>106056</v>
      </c>
      <c r="I6" s="423">
        <v>0.69106263194933149</v>
      </c>
      <c r="J6" s="423">
        <v>54</v>
      </c>
      <c r="K6" s="426">
        <v>2646</v>
      </c>
      <c r="L6" s="426">
        <v>153468</v>
      </c>
      <c r="M6" s="423">
        <v>1</v>
      </c>
      <c r="N6" s="423">
        <v>58</v>
      </c>
      <c r="O6" s="426">
        <v>1979</v>
      </c>
      <c r="P6" s="426">
        <v>114782</v>
      </c>
      <c r="Q6" s="447">
        <v>0.74792139077853359</v>
      </c>
      <c r="R6" s="427">
        <v>58</v>
      </c>
    </row>
    <row r="7" spans="1:18" ht="14.4" customHeight="1" x14ac:dyDescent="0.3">
      <c r="A7" s="428" t="s">
        <v>678</v>
      </c>
      <c r="B7" s="429" t="s">
        <v>679</v>
      </c>
      <c r="C7" s="429" t="s">
        <v>416</v>
      </c>
      <c r="D7" s="429" t="s">
        <v>680</v>
      </c>
      <c r="E7" s="429" t="s">
        <v>683</v>
      </c>
      <c r="F7" s="429" t="s">
        <v>684</v>
      </c>
      <c r="G7" s="432">
        <v>114</v>
      </c>
      <c r="H7" s="432">
        <v>14022</v>
      </c>
      <c r="I7" s="429">
        <v>0.7537899150628965</v>
      </c>
      <c r="J7" s="429">
        <v>123</v>
      </c>
      <c r="K7" s="432">
        <v>142</v>
      </c>
      <c r="L7" s="432">
        <v>18602</v>
      </c>
      <c r="M7" s="429">
        <v>1</v>
      </c>
      <c r="N7" s="429">
        <v>131</v>
      </c>
      <c r="O7" s="432">
        <v>99</v>
      </c>
      <c r="P7" s="432">
        <v>12969</v>
      </c>
      <c r="Q7" s="534">
        <v>0.69718309859154926</v>
      </c>
      <c r="R7" s="433">
        <v>131</v>
      </c>
    </row>
    <row r="8" spans="1:18" ht="14.4" customHeight="1" x14ac:dyDescent="0.3">
      <c r="A8" s="428" t="s">
        <v>678</v>
      </c>
      <c r="B8" s="429" t="s">
        <v>679</v>
      </c>
      <c r="C8" s="429" t="s">
        <v>416</v>
      </c>
      <c r="D8" s="429" t="s">
        <v>680</v>
      </c>
      <c r="E8" s="429" t="s">
        <v>685</v>
      </c>
      <c r="F8" s="429" t="s">
        <v>686</v>
      </c>
      <c r="G8" s="432">
        <v>7</v>
      </c>
      <c r="H8" s="432">
        <v>1239</v>
      </c>
      <c r="I8" s="429">
        <v>0.81944444444444442</v>
      </c>
      <c r="J8" s="429">
        <v>177</v>
      </c>
      <c r="K8" s="432">
        <v>8</v>
      </c>
      <c r="L8" s="432">
        <v>1512</v>
      </c>
      <c r="M8" s="429">
        <v>1</v>
      </c>
      <c r="N8" s="429">
        <v>189</v>
      </c>
      <c r="O8" s="432">
        <v>8</v>
      </c>
      <c r="P8" s="432">
        <v>1512</v>
      </c>
      <c r="Q8" s="534">
        <v>1</v>
      </c>
      <c r="R8" s="433">
        <v>189</v>
      </c>
    </row>
    <row r="9" spans="1:18" ht="14.4" customHeight="1" x14ac:dyDescent="0.3">
      <c r="A9" s="428" t="s">
        <v>678</v>
      </c>
      <c r="B9" s="429" t="s">
        <v>679</v>
      </c>
      <c r="C9" s="429" t="s">
        <v>416</v>
      </c>
      <c r="D9" s="429" t="s">
        <v>680</v>
      </c>
      <c r="E9" s="429" t="s">
        <v>687</v>
      </c>
      <c r="F9" s="429" t="s">
        <v>688</v>
      </c>
      <c r="G9" s="432">
        <v>1</v>
      </c>
      <c r="H9" s="432">
        <v>2012</v>
      </c>
      <c r="I9" s="429"/>
      <c r="J9" s="429">
        <v>2012</v>
      </c>
      <c r="K9" s="432"/>
      <c r="L9" s="432"/>
      <c r="M9" s="429"/>
      <c r="N9" s="429"/>
      <c r="O9" s="432"/>
      <c r="P9" s="432"/>
      <c r="Q9" s="534"/>
      <c r="R9" s="433"/>
    </row>
    <row r="10" spans="1:18" ht="14.4" customHeight="1" x14ac:dyDescent="0.3">
      <c r="A10" s="428" t="s">
        <v>678</v>
      </c>
      <c r="B10" s="429" t="s">
        <v>679</v>
      </c>
      <c r="C10" s="429" t="s">
        <v>416</v>
      </c>
      <c r="D10" s="429" t="s">
        <v>680</v>
      </c>
      <c r="E10" s="429" t="s">
        <v>689</v>
      </c>
      <c r="F10" s="429" t="s">
        <v>690</v>
      </c>
      <c r="G10" s="432">
        <v>1</v>
      </c>
      <c r="H10" s="432">
        <v>384</v>
      </c>
      <c r="I10" s="429"/>
      <c r="J10" s="429">
        <v>384</v>
      </c>
      <c r="K10" s="432"/>
      <c r="L10" s="432"/>
      <c r="M10" s="429"/>
      <c r="N10" s="429"/>
      <c r="O10" s="432"/>
      <c r="P10" s="432"/>
      <c r="Q10" s="534"/>
      <c r="R10" s="433"/>
    </row>
    <row r="11" spans="1:18" ht="14.4" customHeight="1" x14ac:dyDescent="0.3">
      <c r="A11" s="428" t="s">
        <v>678</v>
      </c>
      <c r="B11" s="429" t="s">
        <v>679</v>
      </c>
      <c r="C11" s="429" t="s">
        <v>416</v>
      </c>
      <c r="D11" s="429" t="s">
        <v>680</v>
      </c>
      <c r="E11" s="429" t="s">
        <v>691</v>
      </c>
      <c r="F11" s="429" t="s">
        <v>692</v>
      </c>
      <c r="G11" s="432">
        <v>466</v>
      </c>
      <c r="H11" s="432">
        <v>80152</v>
      </c>
      <c r="I11" s="429">
        <v>0.99505896958410922</v>
      </c>
      <c r="J11" s="429">
        <v>172</v>
      </c>
      <c r="K11" s="432">
        <v>450</v>
      </c>
      <c r="L11" s="432">
        <v>80550</v>
      </c>
      <c r="M11" s="429">
        <v>1</v>
      </c>
      <c r="N11" s="429">
        <v>179</v>
      </c>
      <c r="O11" s="432">
        <v>547</v>
      </c>
      <c r="P11" s="432">
        <v>98460</v>
      </c>
      <c r="Q11" s="534">
        <v>1.2223463687150837</v>
      </c>
      <c r="R11" s="433">
        <v>180</v>
      </c>
    </row>
    <row r="12" spans="1:18" ht="14.4" customHeight="1" x14ac:dyDescent="0.3">
      <c r="A12" s="428" t="s">
        <v>678</v>
      </c>
      <c r="B12" s="429" t="s">
        <v>679</v>
      </c>
      <c r="C12" s="429" t="s">
        <v>416</v>
      </c>
      <c r="D12" s="429" t="s">
        <v>680</v>
      </c>
      <c r="E12" s="429" t="s">
        <v>693</v>
      </c>
      <c r="F12" s="429" t="s">
        <v>694</v>
      </c>
      <c r="G12" s="432">
        <v>7</v>
      </c>
      <c r="H12" s="432">
        <v>3731</v>
      </c>
      <c r="I12" s="429">
        <v>6.5571177504393674</v>
      </c>
      <c r="J12" s="429">
        <v>533</v>
      </c>
      <c r="K12" s="432">
        <v>1</v>
      </c>
      <c r="L12" s="432">
        <v>569</v>
      </c>
      <c r="M12" s="429">
        <v>1</v>
      </c>
      <c r="N12" s="429">
        <v>569</v>
      </c>
      <c r="O12" s="432">
        <v>5</v>
      </c>
      <c r="P12" s="432">
        <v>2845</v>
      </c>
      <c r="Q12" s="534">
        <v>5</v>
      </c>
      <c r="R12" s="433">
        <v>569</v>
      </c>
    </row>
    <row r="13" spans="1:18" ht="14.4" customHeight="1" x14ac:dyDescent="0.3">
      <c r="A13" s="428" t="s">
        <v>678</v>
      </c>
      <c r="B13" s="429" t="s">
        <v>679</v>
      </c>
      <c r="C13" s="429" t="s">
        <v>416</v>
      </c>
      <c r="D13" s="429" t="s">
        <v>680</v>
      </c>
      <c r="E13" s="429" t="s">
        <v>695</v>
      </c>
      <c r="F13" s="429" t="s">
        <v>696</v>
      </c>
      <c r="G13" s="432">
        <v>204</v>
      </c>
      <c r="H13" s="432">
        <v>65688</v>
      </c>
      <c r="I13" s="429">
        <v>0.53869115958668201</v>
      </c>
      <c r="J13" s="429">
        <v>322</v>
      </c>
      <c r="K13" s="432">
        <v>364</v>
      </c>
      <c r="L13" s="432">
        <v>121940</v>
      </c>
      <c r="M13" s="429">
        <v>1</v>
      </c>
      <c r="N13" s="429">
        <v>335</v>
      </c>
      <c r="O13" s="432">
        <v>275</v>
      </c>
      <c r="P13" s="432">
        <v>92400</v>
      </c>
      <c r="Q13" s="534">
        <v>0.75774971297359361</v>
      </c>
      <c r="R13" s="433">
        <v>336</v>
      </c>
    </row>
    <row r="14" spans="1:18" ht="14.4" customHeight="1" x14ac:dyDescent="0.3">
      <c r="A14" s="428" t="s">
        <v>678</v>
      </c>
      <c r="B14" s="429" t="s">
        <v>679</v>
      </c>
      <c r="C14" s="429" t="s">
        <v>416</v>
      </c>
      <c r="D14" s="429" t="s">
        <v>680</v>
      </c>
      <c r="E14" s="429" t="s">
        <v>697</v>
      </c>
      <c r="F14" s="429" t="s">
        <v>698</v>
      </c>
      <c r="G14" s="432">
        <v>34</v>
      </c>
      <c r="H14" s="432">
        <v>14926</v>
      </c>
      <c r="I14" s="429">
        <v>0.74067090115125045</v>
      </c>
      <c r="J14" s="429">
        <v>439</v>
      </c>
      <c r="K14" s="432">
        <v>44</v>
      </c>
      <c r="L14" s="432">
        <v>20152</v>
      </c>
      <c r="M14" s="429">
        <v>1</v>
      </c>
      <c r="N14" s="429">
        <v>458</v>
      </c>
      <c r="O14" s="432">
        <v>33</v>
      </c>
      <c r="P14" s="432">
        <v>15147</v>
      </c>
      <c r="Q14" s="534">
        <v>0.7516375545851528</v>
      </c>
      <c r="R14" s="433">
        <v>459</v>
      </c>
    </row>
    <row r="15" spans="1:18" ht="14.4" customHeight="1" x14ac:dyDescent="0.3">
      <c r="A15" s="428" t="s">
        <v>678</v>
      </c>
      <c r="B15" s="429" t="s">
        <v>679</v>
      </c>
      <c r="C15" s="429" t="s">
        <v>416</v>
      </c>
      <c r="D15" s="429" t="s">
        <v>680</v>
      </c>
      <c r="E15" s="429" t="s">
        <v>699</v>
      </c>
      <c r="F15" s="429" t="s">
        <v>700</v>
      </c>
      <c r="G15" s="432">
        <v>1165</v>
      </c>
      <c r="H15" s="432">
        <v>397265</v>
      </c>
      <c r="I15" s="429">
        <v>0.76911833036474875</v>
      </c>
      <c r="J15" s="429">
        <v>341</v>
      </c>
      <c r="K15" s="432">
        <v>1480</v>
      </c>
      <c r="L15" s="432">
        <v>516520</v>
      </c>
      <c r="M15" s="429">
        <v>1</v>
      </c>
      <c r="N15" s="429">
        <v>349</v>
      </c>
      <c r="O15" s="432">
        <v>2009</v>
      </c>
      <c r="P15" s="432">
        <v>701141</v>
      </c>
      <c r="Q15" s="534">
        <v>1.3574324324324325</v>
      </c>
      <c r="R15" s="433">
        <v>349</v>
      </c>
    </row>
    <row r="16" spans="1:18" ht="14.4" customHeight="1" x14ac:dyDescent="0.3">
      <c r="A16" s="428" t="s">
        <v>678</v>
      </c>
      <c r="B16" s="429" t="s">
        <v>679</v>
      </c>
      <c r="C16" s="429" t="s">
        <v>416</v>
      </c>
      <c r="D16" s="429" t="s">
        <v>680</v>
      </c>
      <c r="E16" s="429" t="s">
        <v>701</v>
      </c>
      <c r="F16" s="429" t="s">
        <v>702</v>
      </c>
      <c r="G16" s="432">
        <v>1</v>
      </c>
      <c r="H16" s="432">
        <v>1598</v>
      </c>
      <c r="I16" s="429">
        <v>0.24168179068360557</v>
      </c>
      <c r="J16" s="429">
        <v>1598</v>
      </c>
      <c r="K16" s="432">
        <v>4</v>
      </c>
      <c r="L16" s="432">
        <v>6612</v>
      </c>
      <c r="M16" s="429">
        <v>1</v>
      </c>
      <c r="N16" s="429">
        <v>1653</v>
      </c>
      <c r="O16" s="432">
        <v>1</v>
      </c>
      <c r="P16" s="432">
        <v>1653</v>
      </c>
      <c r="Q16" s="534">
        <v>0.25</v>
      </c>
      <c r="R16" s="433">
        <v>1653</v>
      </c>
    </row>
    <row r="17" spans="1:18" ht="14.4" customHeight="1" x14ac:dyDescent="0.3">
      <c r="A17" s="428" t="s">
        <v>678</v>
      </c>
      <c r="B17" s="429" t="s">
        <v>679</v>
      </c>
      <c r="C17" s="429" t="s">
        <v>416</v>
      </c>
      <c r="D17" s="429" t="s">
        <v>680</v>
      </c>
      <c r="E17" s="429" t="s">
        <v>703</v>
      </c>
      <c r="F17" s="429" t="s">
        <v>704</v>
      </c>
      <c r="G17" s="432">
        <v>1</v>
      </c>
      <c r="H17" s="432">
        <v>5933</v>
      </c>
      <c r="I17" s="429">
        <v>0.47646964343077419</v>
      </c>
      <c r="J17" s="429">
        <v>5933</v>
      </c>
      <c r="K17" s="432">
        <v>2</v>
      </c>
      <c r="L17" s="432">
        <v>12452</v>
      </c>
      <c r="M17" s="429">
        <v>1</v>
      </c>
      <c r="N17" s="429">
        <v>6226</v>
      </c>
      <c r="O17" s="432">
        <v>3</v>
      </c>
      <c r="P17" s="432">
        <v>18693</v>
      </c>
      <c r="Q17" s="534">
        <v>1.5012046257629297</v>
      </c>
      <c r="R17" s="433">
        <v>6231</v>
      </c>
    </row>
    <row r="18" spans="1:18" ht="14.4" customHeight="1" x14ac:dyDescent="0.3">
      <c r="A18" s="428" t="s">
        <v>678</v>
      </c>
      <c r="B18" s="429" t="s">
        <v>679</v>
      </c>
      <c r="C18" s="429" t="s">
        <v>416</v>
      </c>
      <c r="D18" s="429" t="s">
        <v>680</v>
      </c>
      <c r="E18" s="429" t="s">
        <v>705</v>
      </c>
      <c r="F18" s="429" t="s">
        <v>706</v>
      </c>
      <c r="G18" s="432"/>
      <c r="H18" s="432"/>
      <c r="I18" s="429"/>
      <c r="J18" s="429"/>
      <c r="K18" s="432">
        <v>32</v>
      </c>
      <c r="L18" s="432">
        <v>1568</v>
      </c>
      <c r="M18" s="429">
        <v>1</v>
      </c>
      <c r="N18" s="429">
        <v>49</v>
      </c>
      <c r="O18" s="432">
        <v>37</v>
      </c>
      <c r="P18" s="432">
        <v>1813</v>
      </c>
      <c r="Q18" s="534">
        <v>1.15625</v>
      </c>
      <c r="R18" s="433">
        <v>49</v>
      </c>
    </row>
    <row r="19" spans="1:18" ht="14.4" customHeight="1" x14ac:dyDescent="0.3">
      <c r="A19" s="428" t="s">
        <v>678</v>
      </c>
      <c r="B19" s="429" t="s">
        <v>679</v>
      </c>
      <c r="C19" s="429" t="s">
        <v>416</v>
      </c>
      <c r="D19" s="429" t="s">
        <v>680</v>
      </c>
      <c r="E19" s="429" t="s">
        <v>707</v>
      </c>
      <c r="F19" s="429" t="s">
        <v>708</v>
      </c>
      <c r="G19" s="432">
        <v>13</v>
      </c>
      <c r="H19" s="432">
        <v>4888</v>
      </c>
      <c r="I19" s="429">
        <v>0.66476268189854482</v>
      </c>
      <c r="J19" s="429">
        <v>376</v>
      </c>
      <c r="K19" s="432">
        <v>19</v>
      </c>
      <c r="L19" s="432">
        <v>7353</v>
      </c>
      <c r="M19" s="429">
        <v>1</v>
      </c>
      <c r="N19" s="429">
        <v>387</v>
      </c>
      <c r="O19" s="432">
        <v>14</v>
      </c>
      <c r="P19" s="432">
        <v>5474</v>
      </c>
      <c r="Q19" s="534">
        <v>0.74445804433564533</v>
      </c>
      <c r="R19" s="433">
        <v>391</v>
      </c>
    </row>
    <row r="20" spans="1:18" ht="14.4" customHeight="1" x14ac:dyDescent="0.3">
      <c r="A20" s="428" t="s">
        <v>678</v>
      </c>
      <c r="B20" s="429" t="s">
        <v>679</v>
      </c>
      <c r="C20" s="429" t="s">
        <v>416</v>
      </c>
      <c r="D20" s="429" t="s">
        <v>680</v>
      </c>
      <c r="E20" s="429" t="s">
        <v>709</v>
      </c>
      <c r="F20" s="429" t="s">
        <v>710</v>
      </c>
      <c r="G20" s="432">
        <v>11</v>
      </c>
      <c r="H20" s="432">
        <v>407</v>
      </c>
      <c r="I20" s="429">
        <v>0.76503759398496241</v>
      </c>
      <c r="J20" s="429">
        <v>37</v>
      </c>
      <c r="K20" s="432">
        <v>14</v>
      </c>
      <c r="L20" s="432">
        <v>532</v>
      </c>
      <c r="M20" s="429">
        <v>1</v>
      </c>
      <c r="N20" s="429">
        <v>38</v>
      </c>
      <c r="O20" s="432">
        <v>14</v>
      </c>
      <c r="P20" s="432">
        <v>532</v>
      </c>
      <c r="Q20" s="534">
        <v>1</v>
      </c>
      <c r="R20" s="433">
        <v>38</v>
      </c>
    </row>
    <row r="21" spans="1:18" ht="14.4" customHeight="1" x14ac:dyDescent="0.3">
      <c r="A21" s="428" t="s">
        <v>678</v>
      </c>
      <c r="B21" s="429" t="s">
        <v>679</v>
      </c>
      <c r="C21" s="429" t="s">
        <v>416</v>
      </c>
      <c r="D21" s="429" t="s">
        <v>680</v>
      </c>
      <c r="E21" s="429" t="s">
        <v>711</v>
      </c>
      <c r="F21" s="429" t="s">
        <v>712</v>
      </c>
      <c r="G21" s="432">
        <v>1</v>
      </c>
      <c r="H21" s="432">
        <v>255</v>
      </c>
      <c r="I21" s="429"/>
      <c r="J21" s="429">
        <v>255</v>
      </c>
      <c r="K21" s="432"/>
      <c r="L21" s="432"/>
      <c r="M21" s="429"/>
      <c r="N21" s="429"/>
      <c r="O21" s="432">
        <v>9</v>
      </c>
      <c r="P21" s="432">
        <v>2385</v>
      </c>
      <c r="Q21" s="534"/>
      <c r="R21" s="433">
        <v>265</v>
      </c>
    </row>
    <row r="22" spans="1:18" ht="14.4" customHeight="1" x14ac:dyDescent="0.3">
      <c r="A22" s="428" t="s">
        <v>678</v>
      </c>
      <c r="B22" s="429" t="s">
        <v>679</v>
      </c>
      <c r="C22" s="429" t="s">
        <v>416</v>
      </c>
      <c r="D22" s="429" t="s">
        <v>680</v>
      </c>
      <c r="E22" s="429" t="s">
        <v>713</v>
      </c>
      <c r="F22" s="429" t="s">
        <v>714</v>
      </c>
      <c r="G22" s="432">
        <v>63</v>
      </c>
      <c r="H22" s="432">
        <v>42588</v>
      </c>
      <c r="I22" s="429">
        <v>0.61105371900826444</v>
      </c>
      <c r="J22" s="429">
        <v>676</v>
      </c>
      <c r="K22" s="432">
        <v>99</v>
      </c>
      <c r="L22" s="432">
        <v>69696</v>
      </c>
      <c r="M22" s="429">
        <v>1</v>
      </c>
      <c r="N22" s="429">
        <v>704</v>
      </c>
      <c r="O22" s="432">
        <v>91</v>
      </c>
      <c r="P22" s="432">
        <v>64155</v>
      </c>
      <c r="Q22" s="534">
        <v>0.92049758953168048</v>
      </c>
      <c r="R22" s="433">
        <v>705</v>
      </c>
    </row>
    <row r="23" spans="1:18" ht="14.4" customHeight="1" x14ac:dyDescent="0.3">
      <c r="A23" s="428" t="s">
        <v>678</v>
      </c>
      <c r="B23" s="429" t="s">
        <v>679</v>
      </c>
      <c r="C23" s="429" t="s">
        <v>416</v>
      </c>
      <c r="D23" s="429" t="s">
        <v>680</v>
      </c>
      <c r="E23" s="429" t="s">
        <v>715</v>
      </c>
      <c r="F23" s="429" t="s">
        <v>716</v>
      </c>
      <c r="G23" s="432">
        <v>9</v>
      </c>
      <c r="H23" s="432">
        <v>1242</v>
      </c>
      <c r="I23" s="429">
        <v>2.1122448979591835</v>
      </c>
      <c r="J23" s="429">
        <v>138</v>
      </c>
      <c r="K23" s="432">
        <v>4</v>
      </c>
      <c r="L23" s="432">
        <v>588</v>
      </c>
      <c r="M23" s="429">
        <v>1</v>
      </c>
      <c r="N23" s="429">
        <v>147</v>
      </c>
      <c r="O23" s="432">
        <v>2</v>
      </c>
      <c r="P23" s="432">
        <v>294</v>
      </c>
      <c r="Q23" s="534">
        <v>0.5</v>
      </c>
      <c r="R23" s="433">
        <v>147</v>
      </c>
    </row>
    <row r="24" spans="1:18" ht="14.4" customHeight="1" x14ac:dyDescent="0.3">
      <c r="A24" s="428" t="s">
        <v>678</v>
      </c>
      <c r="B24" s="429" t="s">
        <v>679</v>
      </c>
      <c r="C24" s="429" t="s">
        <v>416</v>
      </c>
      <c r="D24" s="429" t="s">
        <v>680</v>
      </c>
      <c r="E24" s="429" t="s">
        <v>717</v>
      </c>
      <c r="F24" s="429" t="s">
        <v>718</v>
      </c>
      <c r="G24" s="432">
        <v>772</v>
      </c>
      <c r="H24" s="432">
        <v>220020</v>
      </c>
      <c r="I24" s="429">
        <v>0.96628838451268362</v>
      </c>
      <c r="J24" s="429">
        <v>285</v>
      </c>
      <c r="K24" s="432">
        <v>749</v>
      </c>
      <c r="L24" s="432">
        <v>227696</v>
      </c>
      <c r="M24" s="429">
        <v>1</v>
      </c>
      <c r="N24" s="429">
        <v>304</v>
      </c>
      <c r="O24" s="432">
        <v>697</v>
      </c>
      <c r="P24" s="432">
        <v>212585</v>
      </c>
      <c r="Q24" s="534">
        <v>0.93363519780760307</v>
      </c>
      <c r="R24" s="433">
        <v>305</v>
      </c>
    </row>
    <row r="25" spans="1:18" ht="14.4" customHeight="1" x14ac:dyDescent="0.3">
      <c r="A25" s="428" t="s">
        <v>678</v>
      </c>
      <c r="B25" s="429" t="s">
        <v>679</v>
      </c>
      <c r="C25" s="429" t="s">
        <v>416</v>
      </c>
      <c r="D25" s="429" t="s">
        <v>680</v>
      </c>
      <c r="E25" s="429" t="s">
        <v>719</v>
      </c>
      <c r="F25" s="429" t="s">
        <v>720</v>
      </c>
      <c r="G25" s="432"/>
      <c r="H25" s="432"/>
      <c r="I25" s="429"/>
      <c r="J25" s="429"/>
      <c r="K25" s="432"/>
      <c r="L25" s="432"/>
      <c r="M25" s="429"/>
      <c r="N25" s="429"/>
      <c r="O25" s="432">
        <v>1</v>
      </c>
      <c r="P25" s="432">
        <v>3712</v>
      </c>
      <c r="Q25" s="534"/>
      <c r="R25" s="433">
        <v>3712</v>
      </c>
    </row>
    <row r="26" spans="1:18" ht="14.4" customHeight="1" x14ac:dyDescent="0.3">
      <c r="A26" s="428" t="s">
        <v>678</v>
      </c>
      <c r="B26" s="429" t="s">
        <v>679</v>
      </c>
      <c r="C26" s="429" t="s">
        <v>416</v>
      </c>
      <c r="D26" s="429" t="s">
        <v>680</v>
      </c>
      <c r="E26" s="429" t="s">
        <v>721</v>
      </c>
      <c r="F26" s="429" t="s">
        <v>722</v>
      </c>
      <c r="G26" s="432">
        <v>1144</v>
      </c>
      <c r="H26" s="432">
        <v>528528</v>
      </c>
      <c r="I26" s="429">
        <v>0.87054087619373899</v>
      </c>
      <c r="J26" s="429">
        <v>462</v>
      </c>
      <c r="K26" s="432">
        <v>1229</v>
      </c>
      <c r="L26" s="432">
        <v>607126</v>
      </c>
      <c r="M26" s="429">
        <v>1</v>
      </c>
      <c r="N26" s="429">
        <v>494</v>
      </c>
      <c r="O26" s="432">
        <v>1509</v>
      </c>
      <c r="P26" s="432">
        <v>745446</v>
      </c>
      <c r="Q26" s="534">
        <v>1.2278275020341742</v>
      </c>
      <c r="R26" s="433">
        <v>494</v>
      </c>
    </row>
    <row r="27" spans="1:18" ht="14.4" customHeight="1" x14ac:dyDescent="0.3">
      <c r="A27" s="428" t="s">
        <v>678</v>
      </c>
      <c r="B27" s="429" t="s">
        <v>679</v>
      </c>
      <c r="C27" s="429" t="s">
        <v>416</v>
      </c>
      <c r="D27" s="429" t="s">
        <v>680</v>
      </c>
      <c r="E27" s="429" t="s">
        <v>723</v>
      </c>
      <c r="F27" s="429" t="s">
        <v>724</v>
      </c>
      <c r="G27" s="432">
        <v>1563</v>
      </c>
      <c r="H27" s="432">
        <v>556428</v>
      </c>
      <c r="I27" s="429">
        <v>0.94463533885644435</v>
      </c>
      <c r="J27" s="429">
        <v>356</v>
      </c>
      <c r="K27" s="432">
        <v>1592</v>
      </c>
      <c r="L27" s="432">
        <v>589040</v>
      </c>
      <c r="M27" s="429">
        <v>1</v>
      </c>
      <c r="N27" s="429">
        <v>370</v>
      </c>
      <c r="O27" s="432">
        <v>1774</v>
      </c>
      <c r="P27" s="432">
        <v>656380</v>
      </c>
      <c r="Q27" s="534">
        <v>1.114321608040201</v>
      </c>
      <c r="R27" s="433">
        <v>370</v>
      </c>
    </row>
    <row r="28" spans="1:18" ht="14.4" customHeight="1" x14ac:dyDescent="0.3">
      <c r="A28" s="428" t="s">
        <v>678</v>
      </c>
      <c r="B28" s="429" t="s">
        <v>679</v>
      </c>
      <c r="C28" s="429" t="s">
        <v>416</v>
      </c>
      <c r="D28" s="429" t="s">
        <v>680</v>
      </c>
      <c r="E28" s="429" t="s">
        <v>725</v>
      </c>
      <c r="F28" s="429" t="s">
        <v>726</v>
      </c>
      <c r="G28" s="432">
        <v>80</v>
      </c>
      <c r="H28" s="432">
        <v>233360</v>
      </c>
      <c r="I28" s="429">
        <v>0.60124959742351047</v>
      </c>
      <c r="J28" s="429">
        <v>2917</v>
      </c>
      <c r="K28" s="432">
        <v>125</v>
      </c>
      <c r="L28" s="432">
        <v>388125</v>
      </c>
      <c r="M28" s="429">
        <v>1</v>
      </c>
      <c r="N28" s="429">
        <v>3105</v>
      </c>
      <c r="O28" s="432">
        <v>177</v>
      </c>
      <c r="P28" s="432">
        <v>550116</v>
      </c>
      <c r="Q28" s="534">
        <v>1.417368115942029</v>
      </c>
      <c r="R28" s="433">
        <v>3108</v>
      </c>
    </row>
    <row r="29" spans="1:18" ht="14.4" customHeight="1" x14ac:dyDescent="0.3">
      <c r="A29" s="428" t="s">
        <v>678</v>
      </c>
      <c r="B29" s="429" t="s">
        <v>679</v>
      </c>
      <c r="C29" s="429" t="s">
        <v>416</v>
      </c>
      <c r="D29" s="429" t="s">
        <v>680</v>
      </c>
      <c r="E29" s="429" t="s">
        <v>727</v>
      </c>
      <c r="F29" s="429" t="s">
        <v>728</v>
      </c>
      <c r="G29" s="432"/>
      <c r="H29" s="432"/>
      <c r="I29" s="429"/>
      <c r="J29" s="429"/>
      <c r="K29" s="432"/>
      <c r="L29" s="432"/>
      <c r="M29" s="429"/>
      <c r="N29" s="429"/>
      <c r="O29" s="432">
        <v>4</v>
      </c>
      <c r="P29" s="432">
        <v>51176</v>
      </c>
      <c r="Q29" s="534"/>
      <c r="R29" s="433">
        <v>12794</v>
      </c>
    </row>
    <row r="30" spans="1:18" ht="14.4" customHeight="1" x14ac:dyDescent="0.3">
      <c r="A30" s="428" t="s">
        <v>678</v>
      </c>
      <c r="B30" s="429" t="s">
        <v>679</v>
      </c>
      <c r="C30" s="429" t="s">
        <v>416</v>
      </c>
      <c r="D30" s="429" t="s">
        <v>680</v>
      </c>
      <c r="E30" s="429" t="s">
        <v>729</v>
      </c>
      <c r="F30" s="429" t="s">
        <v>730</v>
      </c>
      <c r="G30" s="432">
        <v>291</v>
      </c>
      <c r="H30" s="432">
        <v>30555</v>
      </c>
      <c r="I30" s="429">
        <v>1.0426904176904177</v>
      </c>
      <c r="J30" s="429">
        <v>105</v>
      </c>
      <c r="K30" s="432">
        <v>264</v>
      </c>
      <c r="L30" s="432">
        <v>29304</v>
      </c>
      <c r="M30" s="429">
        <v>1</v>
      </c>
      <c r="N30" s="429">
        <v>111</v>
      </c>
      <c r="O30" s="432">
        <v>282</v>
      </c>
      <c r="P30" s="432">
        <v>31302</v>
      </c>
      <c r="Q30" s="534">
        <v>1.0681818181818181</v>
      </c>
      <c r="R30" s="433">
        <v>111</v>
      </c>
    </row>
    <row r="31" spans="1:18" ht="14.4" customHeight="1" x14ac:dyDescent="0.3">
      <c r="A31" s="428" t="s">
        <v>678</v>
      </c>
      <c r="B31" s="429" t="s">
        <v>679</v>
      </c>
      <c r="C31" s="429" t="s">
        <v>416</v>
      </c>
      <c r="D31" s="429" t="s">
        <v>680</v>
      </c>
      <c r="E31" s="429" t="s">
        <v>731</v>
      </c>
      <c r="F31" s="429" t="s">
        <v>732</v>
      </c>
      <c r="G31" s="432">
        <v>35</v>
      </c>
      <c r="H31" s="432">
        <v>4095</v>
      </c>
      <c r="I31" s="429">
        <v>1.489090909090909</v>
      </c>
      <c r="J31" s="429">
        <v>117</v>
      </c>
      <c r="K31" s="432">
        <v>22</v>
      </c>
      <c r="L31" s="432">
        <v>2750</v>
      </c>
      <c r="M31" s="429">
        <v>1</v>
      </c>
      <c r="N31" s="429">
        <v>125</v>
      </c>
      <c r="O31" s="432">
        <v>23</v>
      </c>
      <c r="P31" s="432">
        <v>2875</v>
      </c>
      <c r="Q31" s="534">
        <v>1.0454545454545454</v>
      </c>
      <c r="R31" s="433">
        <v>125</v>
      </c>
    </row>
    <row r="32" spans="1:18" ht="14.4" customHeight="1" x14ac:dyDescent="0.3">
      <c r="A32" s="428" t="s">
        <v>678</v>
      </c>
      <c r="B32" s="429" t="s">
        <v>679</v>
      </c>
      <c r="C32" s="429" t="s">
        <v>416</v>
      </c>
      <c r="D32" s="429" t="s">
        <v>680</v>
      </c>
      <c r="E32" s="429" t="s">
        <v>733</v>
      </c>
      <c r="F32" s="429" t="s">
        <v>734</v>
      </c>
      <c r="G32" s="432">
        <v>9</v>
      </c>
      <c r="H32" s="432">
        <v>4167</v>
      </c>
      <c r="I32" s="429">
        <v>0.33672727272727271</v>
      </c>
      <c r="J32" s="429">
        <v>463</v>
      </c>
      <c r="K32" s="432">
        <v>25</v>
      </c>
      <c r="L32" s="432">
        <v>12375</v>
      </c>
      <c r="M32" s="429">
        <v>1</v>
      </c>
      <c r="N32" s="429">
        <v>495</v>
      </c>
      <c r="O32" s="432">
        <v>13</v>
      </c>
      <c r="P32" s="432">
        <v>6435</v>
      </c>
      <c r="Q32" s="534">
        <v>0.52</v>
      </c>
      <c r="R32" s="433">
        <v>495</v>
      </c>
    </row>
    <row r="33" spans="1:18" ht="14.4" customHeight="1" x14ac:dyDescent="0.3">
      <c r="A33" s="428" t="s">
        <v>678</v>
      </c>
      <c r="B33" s="429" t="s">
        <v>679</v>
      </c>
      <c r="C33" s="429" t="s">
        <v>416</v>
      </c>
      <c r="D33" s="429" t="s">
        <v>680</v>
      </c>
      <c r="E33" s="429" t="s">
        <v>735</v>
      </c>
      <c r="F33" s="429" t="s">
        <v>736</v>
      </c>
      <c r="G33" s="432">
        <v>14</v>
      </c>
      <c r="H33" s="432">
        <v>17752</v>
      </c>
      <c r="I33" s="429">
        <v>0.72822742749312874</v>
      </c>
      <c r="J33" s="429">
        <v>1268</v>
      </c>
      <c r="K33" s="432">
        <v>19</v>
      </c>
      <c r="L33" s="432">
        <v>24377</v>
      </c>
      <c r="M33" s="429">
        <v>1</v>
      </c>
      <c r="N33" s="429">
        <v>1283</v>
      </c>
      <c r="O33" s="432">
        <v>24</v>
      </c>
      <c r="P33" s="432">
        <v>30840</v>
      </c>
      <c r="Q33" s="534">
        <v>1.2651269639414202</v>
      </c>
      <c r="R33" s="433">
        <v>1285</v>
      </c>
    </row>
    <row r="34" spans="1:18" ht="14.4" customHeight="1" x14ac:dyDescent="0.3">
      <c r="A34" s="428" t="s">
        <v>678</v>
      </c>
      <c r="B34" s="429" t="s">
        <v>679</v>
      </c>
      <c r="C34" s="429" t="s">
        <v>416</v>
      </c>
      <c r="D34" s="429" t="s">
        <v>680</v>
      </c>
      <c r="E34" s="429" t="s">
        <v>737</v>
      </c>
      <c r="F34" s="429" t="s">
        <v>738</v>
      </c>
      <c r="G34" s="432">
        <v>429</v>
      </c>
      <c r="H34" s="432">
        <v>187473</v>
      </c>
      <c r="I34" s="429">
        <v>0.84246926229508201</v>
      </c>
      <c r="J34" s="429">
        <v>437</v>
      </c>
      <c r="K34" s="432">
        <v>488</v>
      </c>
      <c r="L34" s="432">
        <v>222528</v>
      </c>
      <c r="M34" s="429">
        <v>1</v>
      </c>
      <c r="N34" s="429">
        <v>456</v>
      </c>
      <c r="O34" s="432">
        <v>549</v>
      </c>
      <c r="P34" s="432">
        <v>250344</v>
      </c>
      <c r="Q34" s="534">
        <v>1.125</v>
      </c>
      <c r="R34" s="433">
        <v>456</v>
      </c>
    </row>
    <row r="35" spans="1:18" ht="14.4" customHeight="1" x14ac:dyDescent="0.3">
      <c r="A35" s="428" t="s">
        <v>678</v>
      </c>
      <c r="B35" s="429" t="s">
        <v>679</v>
      </c>
      <c r="C35" s="429" t="s">
        <v>416</v>
      </c>
      <c r="D35" s="429" t="s">
        <v>680</v>
      </c>
      <c r="E35" s="429" t="s">
        <v>739</v>
      </c>
      <c r="F35" s="429" t="s">
        <v>740</v>
      </c>
      <c r="G35" s="432">
        <v>2710</v>
      </c>
      <c r="H35" s="432">
        <v>146340</v>
      </c>
      <c r="I35" s="429">
        <v>1.0182015529765385</v>
      </c>
      <c r="J35" s="429">
        <v>54</v>
      </c>
      <c r="K35" s="432">
        <v>2478</v>
      </c>
      <c r="L35" s="432">
        <v>143724</v>
      </c>
      <c r="M35" s="429">
        <v>1</v>
      </c>
      <c r="N35" s="429">
        <v>58</v>
      </c>
      <c r="O35" s="432">
        <v>2005</v>
      </c>
      <c r="P35" s="432">
        <v>116290</v>
      </c>
      <c r="Q35" s="534">
        <v>0.80912025827280065</v>
      </c>
      <c r="R35" s="433">
        <v>58</v>
      </c>
    </row>
    <row r="36" spans="1:18" ht="14.4" customHeight="1" x14ac:dyDescent="0.3">
      <c r="A36" s="428" t="s">
        <v>678</v>
      </c>
      <c r="B36" s="429" t="s">
        <v>679</v>
      </c>
      <c r="C36" s="429" t="s">
        <v>416</v>
      </c>
      <c r="D36" s="429" t="s">
        <v>680</v>
      </c>
      <c r="E36" s="429" t="s">
        <v>741</v>
      </c>
      <c r="F36" s="429" t="s">
        <v>742</v>
      </c>
      <c r="G36" s="432"/>
      <c r="H36" s="432"/>
      <c r="I36" s="429"/>
      <c r="J36" s="429"/>
      <c r="K36" s="432">
        <v>5</v>
      </c>
      <c r="L36" s="432">
        <v>10865</v>
      </c>
      <c r="M36" s="429">
        <v>1</v>
      </c>
      <c r="N36" s="429">
        <v>2173</v>
      </c>
      <c r="O36" s="432">
        <v>86</v>
      </c>
      <c r="P36" s="432">
        <v>186878</v>
      </c>
      <c r="Q36" s="534">
        <v>17.2</v>
      </c>
      <c r="R36" s="433">
        <v>2173</v>
      </c>
    </row>
    <row r="37" spans="1:18" ht="14.4" customHeight="1" x14ac:dyDescent="0.3">
      <c r="A37" s="428" t="s">
        <v>678</v>
      </c>
      <c r="B37" s="429" t="s">
        <v>679</v>
      </c>
      <c r="C37" s="429" t="s">
        <v>416</v>
      </c>
      <c r="D37" s="429" t="s">
        <v>680</v>
      </c>
      <c r="E37" s="429" t="s">
        <v>743</v>
      </c>
      <c r="F37" s="429" t="s">
        <v>744</v>
      </c>
      <c r="G37" s="432"/>
      <c r="H37" s="432"/>
      <c r="I37" s="429"/>
      <c r="J37" s="429"/>
      <c r="K37" s="432"/>
      <c r="L37" s="432"/>
      <c r="M37" s="429"/>
      <c r="N37" s="429"/>
      <c r="O37" s="432">
        <v>8</v>
      </c>
      <c r="P37" s="432">
        <v>78096</v>
      </c>
      <c r="Q37" s="534"/>
      <c r="R37" s="433">
        <v>9762</v>
      </c>
    </row>
    <row r="38" spans="1:18" ht="14.4" customHeight="1" x14ac:dyDescent="0.3">
      <c r="A38" s="428" t="s">
        <v>678</v>
      </c>
      <c r="B38" s="429" t="s">
        <v>679</v>
      </c>
      <c r="C38" s="429" t="s">
        <v>416</v>
      </c>
      <c r="D38" s="429" t="s">
        <v>680</v>
      </c>
      <c r="E38" s="429" t="s">
        <v>745</v>
      </c>
      <c r="F38" s="429" t="s">
        <v>746</v>
      </c>
      <c r="G38" s="432">
        <v>1456</v>
      </c>
      <c r="H38" s="432">
        <v>246064</v>
      </c>
      <c r="I38" s="429">
        <v>0.97373961218836569</v>
      </c>
      <c r="J38" s="429">
        <v>169</v>
      </c>
      <c r="K38" s="432">
        <v>1444</v>
      </c>
      <c r="L38" s="432">
        <v>252700</v>
      </c>
      <c r="M38" s="429">
        <v>1</v>
      </c>
      <c r="N38" s="429">
        <v>175</v>
      </c>
      <c r="O38" s="432">
        <v>2184</v>
      </c>
      <c r="P38" s="432">
        <v>384384</v>
      </c>
      <c r="Q38" s="534">
        <v>1.5211080332409972</v>
      </c>
      <c r="R38" s="433">
        <v>176</v>
      </c>
    </row>
    <row r="39" spans="1:18" ht="14.4" customHeight="1" x14ac:dyDescent="0.3">
      <c r="A39" s="428" t="s">
        <v>678</v>
      </c>
      <c r="B39" s="429" t="s">
        <v>679</v>
      </c>
      <c r="C39" s="429" t="s">
        <v>416</v>
      </c>
      <c r="D39" s="429" t="s">
        <v>680</v>
      </c>
      <c r="E39" s="429" t="s">
        <v>747</v>
      </c>
      <c r="F39" s="429" t="s">
        <v>748</v>
      </c>
      <c r="G39" s="432">
        <v>335</v>
      </c>
      <c r="H39" s="432">
        <v>27135</v>
      </c>
      <c r="I39" s="429">
        <v>0.76372079932451453</v>
      </c>
      <c r="J39" s="429">
        <v>81</v>
      </c>
      <c r="K39" s="432">
        <v>418</v>
      </c>
      <c r="L39" s="432">
        <v>35530</v>
      </c>
      <c r="M39" s="429">
        <v>1</v>
      </c>
      <c r="N39" s="429">
        <v>85</v>
      </c>
      <c r="O39" s="432">
        <v>429</v>
      </c>
      <c r="P39" s="432">
        <v>36465</v>
      </c>
      <c r="Q39" s="534">
        <v>1.0263157894736843</v>
      </c>
      <c r="R39" s="433">
        <v>85</v>
      </c>
    </row>
    <row r="40" spans="1:18" ht="14.4" customHeight="1" x14ac:dyDescent="0.3">
      <c r="A40" s="428" t="s">
        <v>678</v>
      </c>
      <c r="B40" s="429" t="s">
        <v>679</v>
      </c>
      <c r="C40" s="429" t="s">
        <v>416</v>
      </c>
      <c r="D40" s="429" t="s">
        <v>680</v>
      </c>
      <c r="E40" s="429" t="s">
        <v>749</v>
      </c>
      <c r="F40" s="429" t="s">
        <v>750</v>
      </c>
      <c r="G40" s="432"/>
      <c r="H40" s="432"/>
      <c r="I40" s="429"/>
      <c r="J40" s="429"/>
      <c r="K40" s="432"/>
      <c r="L40" s="432"/>
      <c r="M40" s="429"/>
      <c r="N40" s="429"/>
      <c r="O40" s="432">
        <v>2</v>
      </c>
      <c r="P40" s="432">
        <v>356</v>
      </c>
      <c r="Q40" s="534"/>
      <c r="R40" s="433">
        <v>178</v>
      </c>
    </row>
    <row r="41" spans="1:18" ht="14.4" customHeight="1" x14ac:dyDescent="0.3">
      <c r="A41" s="428" t="s">
        <v>678</v>
      </c>
      <c r="B41" s="429" t="s">
        <v>679</v>
      </c>
      <c r="C41" s="429" t="s">
        <v>416</v>
      </c>
      <c r="D41" s="429" t="s">
        <v>680</v>
      </c>
      <c r="E41" s="429" t="s">
        <v>751</v>
      </c>
      <c r="F41" s="429" t="s">
        <v>752</v>
      </c>
      <c r="G41" s="432">
        <v>31</v>
      </c>
      <c r="H41" s="432">
        <v>5053</v>
      </c>
      <c r="I41" s="429">
        <v>0.74748520710059174</v>
      </c>
      <c r="J41" s="429">
        <v>163</v>
      </c>
      <c r="K41" s="432">
        <v>40</v>
      </c>
      <c r="L41" s="432">
        <v>6760</v>
      </c>
      <c r="M41" s="429">
        <v>1</v>
      </c>
      <c r="N41" s="429">
        <v>169</v>
      </c>
      <c r="O41" s="432">
        <v>38</v>
      </c>
      <c r="P41" s="432">
        <v>6460</v>
      </c>
      <c r="Q41" s="534">
        <v>0.95562130177514792</v>
      </c>
      <c r="R41" s="433">
        <v>170</v>
      </c>
    </row>
    <row r="42" spans="1:18" ht="14.4" customHeight="1" x14ac:dyDescent="0.3">
      <c r="A42" s="428" t="s">
        <v>678</v>
      </c>
      <c r="B42" s="429" t="s">
        <v>679</v>
      </c>
      <c r="C42" s="429" t="s">
        <v>416</v>
      </c>
      <c r="D42" s="429" t="s">
        <v>680</v>
      </c>
      <c r="E42" s="429" t="s">
        <v>753</v>
      </c>
      <c r="F42" s="429" t="s">
        <v>754</v>
      </c>
      <c r="G42" s="432"/>
      <c r="H42" s="432"/>
      <c r="I42" s="429"/>
      <c r="J42" s="429"/>
      <c r="K42" s="432">
        <v>14</v>
      </c>
      <c r="L42" s="432">
        <v>406</v>
      </c>
      <c r="M42" s="429">
        <v>1</v>
      </c>
      <c r="N42" s="429">
        <v>29</v>
      </c>
      <c r="O42" s="432">
        <v>17</v>
      </c>
      <c r="P42" s="432">
        <v>493</v>
      </c>
      <c r="Q42" s="534">
        <v>1.2142857142857142</v>
      </c>
      <c r="R42" s="433">
        <v>29</v>
      </c>
    </row>
    <row r="43" spans="1:18" ht="14.4" customHeight="1" x14ac:dyDescent="0.3">
      <c r="A43" s="428" t="s">
        <v>678</v>
      </c>
      <c r="B43" s="429" t="s">
        <v>679</v>
      </c>
      <c r="C43" s="429" t="s">
        <v>416</v>
      </c>
      <c r="D43" s="429" t="s">
        <v>680</v>
      </c>
      <c r="E43" s="429" t="s">
        <v>755</v>
      </c>
      <c r="F43" s="429" t="s">
        <v>756</v>
      </c>
      <c r="G43" s="432">
        <v>50</v>
      </c>
      <c r="H43" s="432">
        <v>50400</v>
      </c>
      <c r="I43" s="429">
        <v>0.37766387914755867</v>
      </c>
      <c r="J43" s="429">
        <v>1008</v>
      </c>
      <c r="K43" s="432">
        <v>132</v>
      </c>
      <c r="L43" s="432">
        <v>133452</v>
      </c>
      <c r="M43" s="429">
        <v>1</v>
      </c>
      <c r="N43" s="429">
        <v>1011</v>
      </c>
      <c r="O43" s="432">
        <v>112</v>
      </c>
      <c r="P43" s="432">
        <v>113344</v>
      </c>
      <c r="Q43" s="534">
        <v>0.84932410154962079</v>
      </c>
      <c r="R43" s="433">
        <v>1012</v>
      </c>
    </row>
    <row r="44" spans="1:18" ht="14.4" customHeight="1" x14ac:dyDescent="0.3">
      <c r="A44" s="428" t="s">
        <v>678</v>
      </c>
      <c r="B44" s="429" t="s">
        <v>679</v>
      </c>
      <c r="C44" s="429" t="s">
        <v>416</v>
      </c>
      <c r="D44" s="429" t="s">
        <v>680</v>
      </c>
      <c r="E44" s="429" t="s">
        <v>757</v>
      </c>
      <c r="F44" s="429" t="s">
        <v>758</v>
      </c>
      <c r="G44" s="432">
        <v>32</v>
      </c>
      <c r="H44" s="432">
        <v>5440</v>
      </c>
      <c r="I44" s="429">
        <v>1.2878787878787878</v>
      </c>
      <c r="J44" s="429">
        <v>170</v>
      </c>
      <c r="K44" s="432">
        <v>24</v>
      </c>
      <c r="L44" s="432">
        <v>4224</v>
      </c>
      <c r="M44" s="429">
        <v>1</v>
      </c>
      <c r="N44" s="429">
        <v>176</v>
      </c>
      <c r="O44" s="432">
        <v>45</v>
      </c>
      <c r="P44" s="432">
        <v>7920</v>
      </c>
      <c r="Q44" s="534">
        <v>1.875</v>
      </c>
      <c r="R44" s="433">
        <v>176</v>
      </c>
    </row>
    <row r="45" spans="1:18" ht="14.4" customHeight="1" x14ac:dyDescent="0.3">
      <c r="A45" s="428" t="s">
        <v>678</v>
      </c>
      <c r="B45" s="429" t="s">
        <v>679</v>
      </c>
      <c r="C45" s="429" t="s">
        <v>416</v>
      </c>
      <c r="D45" s="429" t="s">
        <v>680</v>
      </c>
      <c r="E45" s="429" t="s">
        <v>759</v>
      </c>
      <c r="F45" s="429" t="s">
        <v>760</v>
      </c>
      <c r="G45" s="432">
        <v>53</v>
      </c>
      <c r="H45" s="432">
        <v>119992</v>
      </c>
      <c r="I45" s="429">
        <v>0.47987970213480718</v>
      </c>
      <c r="J45" s="429">
        <v>2264</v>
      </c>
      <c r="K45" s="432">
        <v>109</v>
      </c>
      <c r="L45" s="432">
        <v>250046</v>
      </c>
      <c r="M45" s="429">
        <v>1</v>
      </c>
      <c r="N45" s="429">
        <v>2294</v>
      </c>
      <c r="O45" s="432">
        <v>158</v>
      </c>
      <c r="P45" s="432">
        <v>362926</v>
      </c>
      <c r="Q45" s="534">
        <v>1.4514369356038488</v>
      </c>
      <c r="R45" s="433">
        <v>2297</v>
      </c>
    </row>
    <row r="46" spans="1:18" ht="14.4" customHeight="1" x14ac:dyDescent="0.3">
      <c r="A46" s="428" t="s">
        <v>678</v>
      </c>
      <c r="B46" s="429" t="s">
        <v>679</v>
      </c>
      <c r="C46" s="429" t="s">
        <v>416</v>
      </c>
      <c r="D46" s="429" t="s">
        <v>680</v>
      </c>
      <c r="E46" s="429" t="s">
        <v>761</v>
      </c>
      <c r="F46" s="429" t="s">
        <v>762</v>
      </c>
      <c r="G46" s="432">
        <v>95</v>
      </c>
      <c r="H46" s="432">
        <v>23465</v>
      </c>
      <c r="I46" s="429">
        <v>0.65603332587787966</v>
      </c>
      <c r="J46" s="429">
        <v>247</v>
      </c>
      <c r="K46" s="432">
        <v>136</v>
      </c>
      <c r="L46" s="432">
        <v>35768</v>
      </c>
      <c r="M46" s="429">
        <v>1</v>
      </c>
      <c r="N46" s="429">
        <v>263</v>
      </c>
      <c r="O46" s="432">
        <v>133</v>
      </c>
      <c r="P46" s="432">
        <v>35112</v>
      </c>
      <c r="Q46" s="534">
        <v>0.98165958398568554</v>
      </c>
      <c r="R46" s="433">
        <v>264</v>
      </c>
    </row>
    <row r="47" spans="1:18" ht="14.4" customHeight="1" x14ac:dyDescent="0.3">
      <c r="A47" s="428" t="s">
        <v>678</v>
      </c>
      <c r="B47" s="429" t="s">
        <v>679</v>
      </c>
      <c r="C47" s="429" t="s">
        <v>416</v>
      </c>
      <c r="D47" s="429" t="s">
        <v>680</v>
      </c>
      <c r="E47" s="429" t="s">
        <v>763</v>
      </c>
      <c r="F47" s="429" t="s">
        <v>764</v>
      </c>
      <c r="G47" s="432">
        <v>178</v>
      </c>
      <c r="H47" s="432">
        <v>358136</v>
      </c>
      <c r="I47" s="429">
        <v>1.0918114749100665</v>
      </c>
      <c r="J47" s="429">
        <v>2012</v>
      </c>
      <c r="K47" s="432">
        <v>154</v>
      </c>
      <c r="L47" s="432">
        <v>328020</v>
      </c>
      <c r="M47" s="429">
        <v>1</v>
      </c>
      <c r="N47" s="429">
        <v>2130</v>
      </c>
      <c r="O47" s="432">
        <v>281</v>
      </c>
      <c r="P47" s="432">
        <v>598811</v>
      </c>
      <c r="Q47" s="534">
        <v>1.8255319797573319</v>
      </c>
      <c r="R47" s="433">
        <v>2131</v>
      </c>
    </row>
    <row r="48" spans="1:18" ht="14.4" customHeight="1" x14ac:dyDescent="0.3">
      <c r="A48" s="428" t="s">
        <v>678</v>
      </c>
      <c r="B48" s="429" t="s">
        <v>679</v>
      </c>
      <c r="C48" s="429" t="s">
        <v>416</v>
      </c>
      <c r="D48" s="429" t="s">
        <v>680</v>
      </c>
      <c r="E48" s="429" t="s">
        <v>765</v>
      </c>
      <c r="F48" s="429" t="s">
        <v>766</v>
      </c>
      <c r="G48" s="432"/>
      <c r="H48" s="432"/>
      <c r="I48" s="429"/>
      <c r="J48" s="429"/>
      <c r="K48" s="432"/>
      <c r="L48" s="432"/>
      <c r="M48" s="429"/>
      <c r="N48" s="429"/>
      <c r="O48" s="432">
        <v>2</v>
      </c>
      <c r="P48" s="432">
        <v>484</v>
      </c>
      <c r="Q48" s="534"/>
      <c r="R48" s="433">
        <v>242</v>
      </c>
    </row>
    <row r="49" spans="1:18" ht="14.4" customHeight="1" x14ac:dyDescent="0.3">
      <c r="A49" s="428" t="s">
        <v>678</v>
      </c>
      <c r="B49" s="429" t="s">
        <v>679</v>
      </c>
      <c r="C49" s="429" t="s">
        <v>416</v>
      </c>
      <c r="D49" s="429" t="s">
        <v>680</v>
      </c>
      <c r="E49" s="429" t="s">
        <v>767</v>
      </c>
      <c r="F49" s="429" t="s">
        <v>768</v>
      </c>
      <c r="G49" s="432"/>
      <c r="H49" s="432"/>
      <c r="I49" s="429"/>
      <c r="J49" s="429"/>
      <c r="K49" s="432">
        <v>3</v>
      </c>
      <c r="L49" s="432">
        <v>1269</v>
      </c>
      <c r="M49" s="429">
        <v>1</v>
      </c>
      <c r="N49" s="429">
        <v>423</v>
      </c>
      <c r="O49" s="432">
        <v>1</v>
      </c>
      <c r="P49" s="432">
        <v>424</v>
      </c>
      <c r="Q49" s="534">
        <v>0.33412135539795113</v>
      </c>
      <c r="R49" s="433">
        <v>424</v>
      </c>
    </row>
    <row r="50" spans="1:18" ht="14.4" customHeight="1" x14ac:dyDescent="0.3">
      <c r="A50" s="428" t="s">
        <v>678</v>
      </c>
      <c r="B50" s="429" t="s">
        <v>679</v>
      </c>
      <c r="C50" s="429" t="s">
        <v>416</v>
      </c>
      <c r="D50" s="429" t="s">
        <v>680</v>
      </c>
      <c r="E50" s="429" t="s">
        <v>769</v>
      </c>
      <c r="F50" s="429" t="s">
        <v>682</v>
      </c>
      <c r="G50" s="432"/>
      <c r="H50" s="432"/>
      <c r="I50" s="429"/>
      <c r="J50" s="429"/>
      <c r="K50" s="432"/>
      <c r="L50" s="432"/>
      <c r="M50" s="429"/>
      <c r="N50" s="429"/>
      <c r="O50" s="432">
        <v>31</v>
      </c>
      <c r="P50" s="432">
        <v>1147</v>
      </c>
      <c r="Q50" s="534"/>
      <c r="R50" s="433">
        <v>37</v>
      </c>
    </row>
    <row r="51" spans="1:18" ht="14.4" customHeight="1" x14ac:dyDescent="0.3">
      <c r="A51" s="428" t="s">
        <v>678</v>
      </c>
      <c r="B51" s="429" t="s">
        <v>679</v>
      </c>
      <c r="C51" s="429" t="s">
        <v>416</v>
      </c>
      <c r="D51" s="429" t="s">
        <v>680</v>
      </c>
      <c r="E51" s="429" t="s">
        <v>770</v>
      </c>
      <c r="F51" s="429" t="s">
        <v>771</v>
      </c>
      <c r="G51" s="432">
        <v>2</v>
      </c>
      <c r="H51" s="432">
        <v>10178</v>
      </c>
      <c r="I51" s="429">
        <v>0.97565184049079756</v>
      </c>
      <c r="J51" s="429">
        <v>5089</v>
      </c>
      <c r="K51" s="432">
        <v>2</v>
      </c>
      <c r="L51" s="432">
        <v>10432</v>
      </c>
      <c r="M51" s="429">
        <v>1</v>
      </c>
      <c r="N51" s="429">
        <v>5216</v>
      </c>
      <c r="O51" s="432">
        <v>3</v>
      </c>
      <c r="P51" s="432">
        <v>15660</v>
      </c>
      <c r="Q51" s="534">
        <v>1.5011503067484662</v>
      </c>
      <c r="R51" s="433">
        <v>5220</v>
      </c>
    </row>
    <row r="52" spans="1:18" ht="14.4" customHeight="1" x14ac:dyDescent="0.3">
      <c r="A52" s="428" t="s">
        <v>678</v>
      </c>
      <c r="B52" s="429" t="s">
        <v>679</v>
      </c>
      <c r="C52" s="429" t="s">
        <v>416</v>
      </c>
      <c r="D52" s="429" t="s">
        <v>680</v>
      </c>
      <c r="E52" s="429" t="s">
        <v>772</v>
      </c>
      <c r="F52" s="429" t="s">
        <v>773</v>
      </c>
      <c r="G52" s="432"/>
      <c r="H52" s="432"/>
      <c r="I52" s="429"/>
      <c r="J52" s="429"/>
      <c r="K52" s="432">
        <v>1</v>
      </c>
      <c r="L52" s="432">
        <v>1055</v>
      </c>
      <c r="M52" s="429">
        <v>1</v>
      </c>
      <c r="N52" s="429">
        <v>1055</v>
      </c>
      <c r="O52" s="432">
        <v>6</v>
      </c>
      <c r="P52" s="432">
        <v>6342</v>
      </c>
      <c r="Q52" s="534">
        <v>6.0113744075829381</v>
      </c>
      <c r="R52" s="433">
        <v>1057</v>
      </c>
    </row>
    <row r="53" spans="1:18" ht="14.4" customHeight="1" x14ac:dyDescent="0.3">
      <c r="A53" s="428" t="s">
        <v>678</v>
      </c>
      <c r="B53" s="429" t="s">
        <v>679</v>
      </c>
      <c r="C53" s="429" t="s">
        <v>416</v>
      </c>
      <c r="D53" s="429" t="s">
        <v>680</v>
      </c>
      <c r="E53" s="429" t="s">
        <v>774</v>
      </c>
      <c r="F53" s="429" t="s">
        <v>775</v>
      </c>
      <c r="G53" s="432">
        <v>23</v>
      </c>
      <c r="H53" s="432">
        <v>6187</v>
      </c>
      <c r="I53" s="429">
        <v>0.97648358585858586</v>
      </c>
      <c r="J53" s="429">
        <v>269</v>
      </c>
      <c r="K53" s="432">
        <v>22</v>
      </c>
      <c r="L53" s="432">
        <v>6336</v>
      </c>
      <c r="M53" s="429">
        <v>1</v>
      </c>
      <c r="N53" s="429">
        <v>288</v>
      </c>
      <c r="O53" s="432">
        <v>38</v>
      </c>
      <c r="P53" s="432">
        <v>10982</v>
      </c>
      <c r="Q53" s="534">
        <v>1.733270202020202</v>
      </c>
      <c r="R53" s="433">
        <v>289</v>
      </c>
    </row>
    <row r="54" spans="1:18" ht="14.4" customHeight="1" x14ac:dyDescent="0.3">
      <c r="A54" s="428" t="s">
        <v>678</v>
      </c>
      <c r="B54" s="429" t="s">
        <v>679</v>
      </c>
      <c r="C54" s="429" t="s">
        <v>416</v>
      </c>
      <c r="D54" s="429" t="s">
        <v>680</v>
      </c>
      <c r="E54" s="429" t="s">
        <v>776</v>
      </c>
      <c r="F54" s="429" t="s">
        <v>777</v>
      </c>
      <c r="G54" s="432"/>
      <c r="H54" s="432"/>
      <c r="I54" s="429"/>
      <c r="J54" s="429"/>
      <c r="K54" s="432"/>
      <c r="L54" s="432"/>
      <c r="M54" s="429"/>
      <c r="N54" s="429"/>
      <c r="O54" s="432">
        <v>1</v>
      </c>
      <c r="P54" s="432">
        <v>1098</v>
      </c>
      <c r="Q54" s="534"/>
      <c r="R54" s="433">
        <v>1098</v>
      </c>
    </row>
    <row r="55" spans="1:18" ht="14.4" customHeight="1" x14ac:dyDescent="0.3">
      <c r="A55" s="428" t="s">
        <v>678</v>
      </c>
      <c r="B55" s="429" t="s">
        <v>679</v>
      </c>
      <c r="C55" s="429" t="s">
        <v>416</v>
      </c>
      <c r="D55" s="429" t="s">
        <v>680</v>
      </c>
      <c r="E55" s="429" t="s">
        <v>778</v>
      </c>
      <c r="F55" s="429" t="s">
        <v>779</v>
      </c>
      <c r="G55" s="432"/>
      <c r="H55" s="432"/>
      <c r="I55" s="429"/>
      <c r="J55" s="429"/>
      <c r="K55" s="432">
        <v>4</v>
      </c>
      <c r="L55" s="432">
        <v>428</v>
      </c>
      <c r="M55" s="429">
        <v>1</v>
      </c>
      <c r="N55" s="429">
        <v>107</v>
      </c>
      <c r="O55" s="432">
        <v>13</v>
      </c>
      <c r="P55" s="432">
        <v>1391</v>
      </c>
      <c r="Q55" s="534">
        <v>3.25</v>
      </c>
      <c r="R55" s="433">
        <v>107</v>
      </c>
    </row>
    <row r="56" spans="1:18" ht="14.4" customHeight="1" x14ac:dyDescent="0.3">
      <c r="A56" s="428" t="s">
        <v>678</v>
      </c>
      <c r="B56" s="429" t="s">
        <v>679</v>
      </c>
      <c r="C56" s="429" t="s">
        <v>416</v>
      </c>
      <c r="D56" s="429" t="s">
        <v>680</v>
      </c>
      <c r="E56" s="429" t="s">
        <v>780</v>
      </c>
      <c r="F56" s="429" t="s">
        <v>781</v>
      </c>
      <c r="G56" s="432">
        <v>2</v>
      </c>
      <c r="H56" s="432">
        <v>612</v>
      </c>
      <c r="I56" s="429">
        <v>0.32484076433121017</v>
      </c>
      <c r="J56" s="429">
        <v>306</v>
      </c>
      <c r="K56" s="432">
        <v>6</v>
      </c>
      <c r="L56" s="432">
        <v>1884</v>
      </c>
      <c r="M56" s="429">
        <v>1</v>
      </c>
      <c r="N56" s="429">
        <v>314</v>
      </c>
      <c r="O56" s="432"/>
      <c r="P56" s="432"/>
      <c r="Q56" s="534"/>
      <c r="R56" s="433"/>
    </row>
    <row r="57" spans="1:18" ht="14.4" customHeight="1" x14ac:dyDescent="0.3">
      <c r="A57" s="428" t="s">
        <v>678</v>
      </c>
      <c r="B57" s="429" t="s">
        <v>679</v>
      </c>
      <c r="C57" s="429" t="s">
        <v>416</v>
      </c>
      <c r="D57" s="429" t="s">
        <v>680</v>
      </c>
      <c r="E57" s="429" t="s">
        <v>782</v>
      </c>
      <c r="F57" s="429" t="s">
        <v>783</v>
      </c>
      <c r="G57" s="432"/>
      <c r="H57" s="432"/>
      <c r="I57" s="429"/>
      <c r="J57" s="429"/>
      <c r="K57" s="432">
        <v>5</v>
      </c>
      <c r="L57" s="432">
        <v>0</v>
      </c>
      <c r="M57" s="429"/>
      <c r="N57" s="429">
        <v>0</v>
      </c>
      <c r="O57" s="432">
        <v>47</v>
      </c>
      <c r="P57" s="432">
        <v>0</v>
      </c>
      <c r="Q57" s="534"/>
      <c r="R57" s="433">
        <v>0</v>
      </c>
    </row>
    <row r="58" spans="1:18" ht="14.4" customHeight="1" x14ac:dyDescent="0.3">
      <c r="A58" s="428" t="s">
        <v>678</v>
      </c>
      <c r="B58" s="429" t="s">
        <v>679</v>
      </c>
      <c r="C58" s="429" t="s">
        <v>416</v>
      </c>
      <c r="D58" s="429" t="s">
        <v>680</v>
      </c>
      <c r="E58" s="429" t="s">
        <v>784</v>
      </c>
      <c r="F58" s="429" t="s">
        <v>785</v>
      </c>
      <c r="G58" s="432"/>
      <c r="H58" s="432"/>
      <c r="I58" s="429"/>
      <c r="J58" s="429"/>
      <c r="K58" s="432"/>
      <c r="L58" s="432"/>
      <c r="M58" s="429"/>
      <c r="N58" s="429"/>
      <c r="O58" s="432">
        <v>12</v>
      </c>
      <c r="P58" s="432">
        <v>0</v>
      </c>
      <c r="Q58" s="534"/>
      <c r="R58" s="433">
        <v>0</v>
      </c>
    </row>
    <row r="59" spans="1:18" ht="14.4" customHeight="1" x14ac:dyDescent="0.3">
      <c r="A59" s="428" t="s">
        <v>678</v>
      </c>
      <c r="B59" s="429" t="s">
        <v>679</v>
      </c>
      <c r="C59" s="429" t="s">
        <v>468</v>
      </c>
      <c r="D59" s="429" t="s">
        <v>680</v>
      </c>
      <c r="E59" s="429" t="s">
        <v>691</v>
      </c>
      <c r="F59" s="429" t="s">
        <v>692</v>
      </c>
      <c r="G59" s="432">
        <v>46</v>
      </c>
      <c r="H59" s="432">
        <v>7912</v>
      </c>
      <c r="I59" s="429">
        <v>0.86668857487128925</v>
      </c>
      <c r="J59" s="429">
        <v>172</v>
      </c>
      <c r="K59" s="432">
        <v>51</v>
      </c>
      <c r="L59" s="432">
        <v>9129</v>
      </c>
      <c r="M59" s="429">
        <v>1</v>
      </c>
      <c r="N59" s="429">
        <v>179</v>
      </c>
      <c r="O59" s="432">
        <v>53</v>
      </c>
      <c r="P59" s="432">
        <v>9540</v>
      </c>
      <c r="Q59" s="534">
        <v>1.0450213604995071</v>
      </c>
      <c r="R59" s="433">
        <v>180</v>
      </c>
    </row>
    <row r="60" spans="1:18" ht="14.4" customHeight="1" x14ac:dyDescent="0.3">
      <c r="A60" s="428" t="s">
        <v>678</v>
      </c>
      <c r="B60" s="429" t="s">
        <v>679</v>
      </c>
      <c r="C60" s="429" t="s">
        <v>468</v>
      </c>
      <c r="D60" s="429" t="s">
        <v>680</v>
      </c>
      <c r="E60" s="429" t="s">
        <v>699</v>
      </c>
      <c r="F60" s="429" t="s">
        <v>700</v>
      </c>
      <c r="G60" s="432">
        <v>92</v>
      </c>
      <c r="H60" s="432">
        <v>31372</v>
      </c>
      <c r="I60" s="429">
        <v>0.8812854654755885</v>
      </c>
      <c r="J60" s="429">
        <v>341</v>
      </c>
      <c r="K60" s="432">
        <v>102</v>
      </c>
      <c r="L60" s="432">
        <v>35598</v>
      </c>
      <c r="M60" s="429">
        <v>1</v>
      </c>
      <c r="N60" s="429">
        <v>349</v>
      </c>
      <c r="O60" s="432">
        <v>100</v>
      </c>
      <c r="P60" s="432">
        <v>34900</v>
      </c>
      <c r="Q60" s="534">
        <v>0.98039215686274506</v>
      </c>
      <c r="R60" s="433">
        <v>349</v>
      </c>
    </row>
    <row r="61" spans="1:18" ht="14.4" customHeight="1" x14ac:dyDescent="0.3">
      <c r="A61" s="428" t="s">
        <v>678</v>
      </c>
      <c r="B61" s="429" t="s">
        <v>679</v>
      </c>
      <c r="C61" s="429" t="s">
        <v>468</v>
      </c>
      <c r="D61" s="429" t="s">
        <v>680</v>
      </c>
      <c r="E61" s="429" t="s">
        <v>725</v>
      </c>
      <c r="F61" s="429" t="s">
        <v>726</v>
      </c>
      <c r="G61" s="432">
        <v>39</v>
      </c>
      <c r="H61" s="432">
        <v>113763</v>
      </c>
      <c r="I61" s="429">
        <v>0.85206156611616668</v>
      </c>
      <c r="J61" s="429">
        <v>2917</v>
      </c>
      <c r="K61" s="432">
        <v>43</v>
      </c>
      <c r="L61" s="432">
        <v>133515</v>
      </c>
      <c r="M61" s="429">
        <v>1</v>
      </c>
      <c r="N61" s="429">
        <v>3105</v>
      </c>
      <c r="O61" s="432">
        <v>47</v>
      </c>
      <c r="P61" s="432">
        <v>146076</v>
      </c>
      <c r="Q61" s="534">
        <v>1.0940793169306819</v>
      </c>
      <c r="R61" s="433">
        <v>3108</v>
      </c>
    </row>
    <row r="62" spans="1:18" ht="14.4" customHeight="1" x14ac:dyDescent="0.3">
      <c r="A62" s="428" t="s">
        <v>678</v>
      </c>
      <c r="B62" s="429" t="s">
        <v>679</v>
      </c>
      <c r="C62" s="429" t="s">
        <v>468</v>
      </c>
      <c r="D62" s="429" t="s">
        <v>680</v>
      </c>
      <c r="E62" s="429" t="s">
        <v>727</v>
      </c>
      <c r="F62" s="429" t="s">
        <v>728</v>
      </c>
      <c r="G62" s="432">
        <v>3</v>
      </c>
      <c r="H62" s="432">
        <v>38376</v>
      </c>
      <c r="I62" s="429">
        <v>0.99992183225201281</v>
      </c>
      <c r="J62" s="429">
        <v>12792</v>
      </c>
      <c r="K62" s="432">
        <v>3</v>
      </c>
      <c r="L62" s="432">
        <v>38379</v>
      </c>
      <c r="M62" s="429">
        <v>1</v>
      </c>
      <c r="N62" s="429">
        <v>12793</v>
      </c>
      <c r="O62" s="432">
        <v>5</v>
      </c>
      <c r="P62" s="432">
        <v>63970</v>
      </c>
      <c r="Q62" s="534">
        <v>1.6667969462466452</v>
      </c>
      <c r="R62" s="433">
        <v>12794</v>
      </c>
    </row>
    <row r="63" spans="1:18" ht="14.4" customHeight="1" x14ac:dyDescent="0.3">
      <c r="A63" s="428" t="s">
        <v>678</v>
      </c>
      <c r="B63" s="429" t="s">
        <v>679</v>
      </c>
      <c r="C63" s="429" t="s">
        <v>468</v>
      </c>
      <c r="D63" s="429" t="s">
        <v>680</v>
      </c>
      <c r="E63" s="429" t="s">
        <v>731</v>
      </c>
      <c r="F63" s="429" t="s">
        <v>732</v>
      </c>
      <c r="G63" s="432"/>
      <c r="H63" s="432"/>
      <c r="I63" s="429"/>
      <c r="J63" s="429"/>
      <c r="K63" s="432"/>
      <c r="L63" s="432"/>
      <c r="M63" s="429"/>
      <c r="N63" s="429"/>
      <c r="O63" s="432">
        <v>1</v>
      </c>
      <c r="P63" s="432">
        <v>125</v>
      </c>
      <c r="Q63" s="534"/>
      <c r="R63" s="433">
        <v>125</v>
      </c>
    </row>
    <row r="64" spans="1:18" ht="14.4" customHeight="1" x14ac:dyDescent="0.3">
      <c r="A64" s="428" t="s">
        <v>678</v>
      </c>
      <c r="B64" s="429" t="s">
        <v>679</v>
      </c>
      <c r="C64" s="429" t="s">
        <v>468</v>
      </c>
      <c r="D64" s="429" t="s">
        <v>680</v>
      </c>
      <c r="E64" s="429" t="s">
        <v>741</v>
      </c>
      <c r="F64" s="429" t="s">
        <v>742</v>
      </c>
      <c r="G64" s="432">
        <v>43</v>
      </c>
      <c r="H64" s="432">
        <v>93396</v>
      </c>
      <c r="I64" s="429">
        <v>0.95511581530909651</v>
      </c>
      <c r="J64" s="429">
        <v>2172</v>
      </c>
      <c r="K64" s="432">
        <v>45</v>
      </c>
      <c r="L64" s="432">
        <v>97785</v>
      </c>
      <c r="M64" s="429">
        <v>1</v>
      </c>
      <c r="N64" s="429">
        <v>2173</v>
      </c>
      <c r="O64" s="432">
        <v>49</v>
      </c>
      <c r="P64" s="432">
        <v>106477</v>
      </c>
      <c r="Q64" s="534">
        <v>1.0888888888888888</v>
      </c>
      <c r="R64" s="433">
        <v>2173</v>
      </c>
    </row>
    <row r="65" spans="1:18" ht="14.4" customHeight="1" x14ac:dyDescent="0.3">
      <c r="A65" s="428" t="s">
        <v>678</v>
      </c>
      <c r="B65" s="429" t="s">
        <v>679</v>
      </c>
      <c r="C65" s="429" t="s">
        <v>468</v>
      </c>
      <c r="D65" s="429" t="s">
        <v>680</v>
      </c>
      <c r="E65" s="429" t="s">
        <v>763</v>
      </c>
      <c r="F65" s="429" t="s">
        <v>764</v>
      </c>
      <c r="G65" s="432">
        <v>92</v>
      </c>
      <c r="H65" s="432">
        <v>185104</v>
      </c>
      <c r="I65" s="429">
        <v>0.85199300377427967</v>
      </c>
      <c r="J65" s="429">
        <v>2012</v>
      </c>
      <c r="K65" s="432">
        <v>102</v>
      </c>
      <c r="L65" s="432">
        <v>217260</v>
      </c>
      <c r="M65" s="429">
        <v>1</v>
      </c>
      <c r="N65" s="429">
        <v>2130</v>
      </c>
      <c r="O65" s="432">
        <v>100</v>
      </c>
      <c r="P65" s="432">
        <v>213100</v>
      </c>
      <c r="Q65" s="534">
        <v>0.98085243487066187</v>
      </c>
      <c r="R65" s="433">
        <v>2131</v>
      </c>
    </row>
    <row r="66" spans="1:18" ht="14.4" customHeight="1" x14ac:dyDescent="0.3">
      <c r="A66" s="428" t="s">
        <v>678</v>
      </c>
      <c r="B66" s="429" t="s">
        <v>679</v>
      </c>
      <c r="C66" s="429" t="s">
        <v>468</v>
      </c>
      <c r="D66" s="429" t="s">
        <v>680</v>
      </c>
      <c r="E66" s="429" t="s">
        <v>774</v>
      </c>
      <c r="F66" s="429" t="s">
        <v>775</v>
      </c>
      <c r="G66" s="432">
        <v>4</v>
      </c>
      <c r="H66" s="432">
        <v>1076</v>
      </c>
      <c r="I66" s="429">
        <v>1.8680555555555556</v>
      </c>
      <c r="J66" s="429">
        <v>269</v>
      </c>
      <c r="K66" s="432">
        <v>2</v>
      </c>
      <c r="L66" s="432">
        <v>576</v>
      </c>
      <c r="M66" s="429">
        <v>1</v>
      </c>
      <c r="N66" s="429">
        <v>288</v>
      </c>
      <c r="O66" s="432">
        <v>2</v>
      </c>
      <c r="P66" s="432">
        <v>578</v>
      </c>
      <c r="Q66" s="534">
        <v>1.0034722222222223</v>
      </c>
      <c r="R66" s="433">
        <v>289</v>
      </c>
    </row>
    <row r="67" spans="1:18" ht="14.4" customHeight="1" thickBot="1" x14ac:dyDescent="0.35">
      <c r="A67" s="434" t="s">
        <v>678</v>
      </c>
      <c r="B67" s="435" t="s">
        <v>679</v>
      </c>
      <c r="C67" s="435" t="s">
        <v>468</v>
      </c>
      <c r="D67" s="435" t="s">
        <v>680</v>
      </c>
      <c r="E67" s="435" t="s">
        <v>782</v>
      </c>
      <c r="F67" s="435" t="s">
        <v>783</v>
      </c>
      <c r="G67" s="438"/>
      <c r="H67" s="438"/>
      <c r="I67" s="435"/>
      <c r="J67" s="435"/>
      <c r="K67" s="438">
        <v>41</v>
      </c>
      <c r="L67" s="438">
        <v>0</v>
      </c>
      <c r="M67" s="435"/>
      <c r="N67" s="435">
        <v>0</v>
      </c>
      <c r="O67" s="438">
        <v>44</v>
      </c>
      <c r="P67" s="438">
        <v>0</v>
      </c>
      <c r="Q67" s="449"/>
      <c r="R67" s="439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1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14" t="s">
        <v>787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</row>
    <row r="2" spans="1:19" ht="14.4" customHeight="1" thickBot="1" x14ac:dyDescent="0.35">
      <c r="A2" s="203" t="s">
        <v>261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13685</v>
      </c>
      <c r="I3" s="78">
        <f t="shared" si="0"/>
        <v>3994765</v>
      </c>
      <c r="J3" s="58"/>
      <c r="K3" s="58"/>
      <c r="L3" s="78">
        <f t="shared" si="0"/>
        <v>15208</v>
      </c>
      <c r="M3" s="78">
        <f t="shared" si="0"/>
        <v>4870576</v>
      </c>
      <c r="N3" s="58"/>
      <c r="O3" s="58"/>
      <c r="P3" s="78">
        <f t="shared" si="0"/>
        <v>16232</v>
      </c>
      <c r="Q3" s="78">
        <f t="shared" si="0"/>
        <v>6215295</v>
      </c>
      <c r="R3" s="59">
        <f>IF(M3=0,0,Q3/M3)</f>
        <v>1.2760903433187369</v>
      </c>
      <c r="S3" s="79">
        <f>IF(P3=0,0,Q3/P3)</f>
        <v>382.90383193691474</v>
      </c>
    </row>
    <row r="4" spans="1:19" ht="14.4" customHeight="1" x14ac:dyDescent="0.3">
      <c r="A4" s="370" t="s">
        <v>249</v>
      </c>
      <c r="B4" s="370" t="s">
        <v>81</v>
      </c>
      <c r="C4" s="378" t="s">
        <v>0</v>
      </c>
      <c r="D4" s="299" t="s">
        <v>113</v>
      </c>
      <c r="E4" s="372" t="s">
        <v>82</v>
      </c>
      <c r="F4" s="377" t="s">
        <v>57</v>
      </c>
      <c r="G4" s="373" t="s">
        <v>56</v>
      </c>
      <c r="H4" s="374">
        <v>2015</v>
      </c>
      <c r="I4" s="375"/>
      <c r="J4" s="76"/>
      <c r="K4" s="76"/>
      <c r="L4" s="374">
        <v>2016</v>
      </c>
      <c r="M4" s="375"/>
      <c r="N4" s="76"/>
      <c r="O4" s="76"/>
      <c r="P4" s="374">
        <v>2017</v>
      </c>
      <c r="Q4" s="375"/>
      <c r="R4" s="376" t="s">
        <v>2</v>
      </c>
      <c r="S4" s="371" t="s">
        <v>84</v>
      </c>
    </row>
    <row r="5" spans="1:19" ht="14.4" customHeight="1" thickBot="1" x14ac:dyDescent="0.35">
      <c r="A5" s="524"/>
      <c r="B5" s="524"/>
      <c r="C5" s="525"/>
      <c r="D5" s="535"/>
      <c r="E5" s="526"/>
      <c r="F5" s="527"/>
      <c r="G5" s="528"/>
      <c r="H5" s="529" t="s">
        <v>58</v>
      </c>
      <c r="I5" s="530" t="s">
        <v>14</v>
      </c>
      <c r="J5" s="531"/>
      <c r="K5" s="531"/>
      <c r="L5" s="529" t="s">
        <v>58</v>
      </c>
      <c r="M5" s="530" t="s">
        <v>14</v>
      </c>
      <c r="N5" s="531"/>
      <c r="O5" s="531"/>
      <c r="P5" s="529" t="s">
        <v>58</v>
      </c>
      <c r="Q5" s="530" t="s">
        <v>14</v>
      </c>
      <c r="R5" s="532"/>
      <c r="S5" s="533"/>
    </row>
    <row r="6" spans="1:19" ht="14.4" customHeight="1" x14ac:dyDescent="0.3">
      <c r="A6" s="422" t="s">
        <v>678</v>
      </c>
      <c r="B6" s="423" t="s">
        <v>679</v>
      </c>
      <c r="C6" s="423" t="s">
        <v>416</v>
      </c>
      <c r="D6" s="423" t="s">
        <v>649</v>
      </c>
      <c r="E6" s="423" t="s">
        <v>680</v>
      </c>
      <c r="F6" s="423" t="s">
        <v>681</v>
      </c>
      <c r="G6" s="423" t="s">
        <v>682</v>
      </c>
      <c r="H6" s="426">
        <v>2</v>
      </c>
      <c r="I6" s="426">
        <v>108</v>
      </c>
      <c r="J6" s="423"/>
      <c r="K6" s="423">
        <v>54</v>
      </c>
      <c r="L6" s="426"/>
      <c r="M6" s="426"/>
      <c r="N6" s="423"/>
      <c r="O6" s="423"/>
      <c r="P6" s="426">
        <v>1214</v>
      </c>
      <c r="Q6" s="426">
        <v>70412</v>
      </c>
      <c r="R6" s="447"/>
      <c r="S6" s="427">
        <v>58</v>
      </c>
    </row>
    <row r="7" spans="1:19" ht="14.4" customHeight="1" x14ac:dyDescent="0.3">
      <c r="A7" s="428" t="s">
        <v>678</v>
      </c>
      <c r="B7" s="429" t="s">
        <v>679</v>
      </c>
      <c r="C7" s="429" t="s">
        <v>416</v>
      </c>
      <c r="D7" s="429" t="s">
        <v>649</v>
      </c>
      <c r="E7" s="429" t="s">
        <v>680</v>
      </c>
      <c r="F7" s="429" t="s">
        <v>683</v>
      </c>
      <c r="G7" s="429" t="s">
        <v>684</v>
      </c>
      <c r="H7" s="432"/>
      <c r="I7" s="432"/>
      <c r="J7" s="429"/>
      <c r="K7" s="429"/>
      <c r="L7" s="432"/>
      <c r="M7" s="432"/>
      <c r="N7" s="429"/>
      <c r="O7" s="429"/>
      <c r="P7" s="432">
        <v>43</v>
      </c>
      <c r="Q7" s="432">
        <v>5633</v>
      </c>
      <c r="R7" s="534"/>
      <c r="S7" s="433">
        <v>131</v>
      </c>
    </row>
    <row r="8" spans="1:19" ht="14.4" customHeight="1" x14ac:dyDescent="0.3">
      <c r="A8" s="428" t="s">
        <v>678</v>
      </c>
      <c r="B8" s="429" t="s">
        <v>679</v>
      </c>
      <c r="C8" s="429" t="s">
        <v>416</v>
      </c>
      <c r="D8" s="429" t="s">
        <v>649</v>
      </c>
      <c r="E8" s="429" t="s">
        <v>680</v>
      </c>
      <c r="F8" s="429" t="s">
        <v>685</v>
      </c>
      <c r="G8" s="429" t="s">
        <v>686</v>
      </c>
      <c r="H8" s="432"/>
      <c r="I8" s="432"/>
      <c r="J8" s="429"/>
      <c r="K8" s="429"/>
      <c r="L8" s="432"/>
      <c r="M8" s="432"/>
      <c r="N8" s="429"/>
      <c r="O8" s="429"/>
      <c r="P8" s="432">
        <v>7</v>
      </c>
      <c r="Q8" s="432">
        <v>1323</v>
      </c>
      <c r="R8" s="534"/>
      <c r="S8" s="433">
        <v>189</v>
      </c>
    </row>
    <row r="9" spans="1:19" ht="14.4" customHeight="1" x14ac:dyDescent="0.3">
      <c r="A9" s="428" t="s">
        <v>678</v>
      </c>
      <c r="B9" s="429" t="s">
        <v>679</v>
      </c>
      <c r="C9" s="429" t="s">
        <v>416</v>
      </c>
      <c r="D9" s="429" t="s">
        <v>649</v>
      </c>
      <c r="E9" s="429" t="s">
        <v>680</v>
      </c>
      <c r="F9" s="429" t="s">
        <v>691</v>
      </c>
      <c r="G9" s="429" t="s">
        <v>692</v>
      </c>
      <c r="H9" s="432"/>
      <c r="I9" s="432"/>
      <c r="J9" s="429"/>
      <c r="K9" s="429"/>
      <c r="L9" s="432"/>
      <c r="M9" s="432"/>
      <c r="N9" s="429"/>
      <c r="O9" s="429"/>
      <c r="P9" s="432">
        <v>349</v>
      </c>
      <c r="Q9" s="432">
        <v>62820</v>
      </c>
      <c r="R9" s="534"/>
      <c r="S9" s="433">
        <v>180</v>
      </c>
    </row>
    <row r="10" spans="1:19" ht="14.4" customHeight="1" x14ac:dyDescent="0.3">
      <c r="A10" s="428" t="s">
        <v>678</v>
      </c>
      <c r="B10" s="429" t="s">
        <v>679</v>
      </c>
      <c r="C10" s="429" t="s">
        <v>416</v>
      </c>
      <c r="D10" s="429" t="s">
        <v>649</v>
      </c>
      <c r="E10" s="429" t="s">
        <v>680</v>
      </c>
      <c r="F10" s="429" t="s">
        <v>693</v>
      </c>
      <c r="G10" s="429" t="s">
        <v>694</v>
      </c>
      <c r="H10" s="432"/>
      <c r="I10" s="432"/>
      <c r="J10" s="429"/>
      <c r="K10" s="429"/>
      <c r="L10" s="432"/>
      <c r="M10" s="432"/>
      <c r="N10" s="429"/>
      <c r="O10" s="429"/>
      <c r="P10" s="432">
        <v>1</v>
      </c>
      <c r="Q10" s="432">
        <v>569</v>
      </c>
      <c r="R10" s="534"/>
      <c r="S10" s="433">
        <v>569</v>
      </c>
    </row>
    <row r="11" spans="1:19" ht="14.4" customHeight="1" x14ac:dyDescent="0.3">
      <c r="A11" s="428" t="s">
        <v>678</v>
      </c>
      <c r="B11" s="429" t="s">
        <v>679</v>
      </c>
      <c r="C11" s="429" t="s">
        <v>416</v>
      </c>
      <c r="D11" s="429" t="s">
        <v>649</v>
      </c>
      <c r="E11" s="429" t="s">
        <v>680</v>
      </c>
      <c r="F11" s="429" t="s">
        <v>695</v>
      </c>
      <c r="G11" s="429" t="s">
        <v>696</v>
      </c>
      <c r="H11" s="432"/>
      <c r="I11" s="432"/>
      <c r="J11" s="429"/>
      <c r="K11" s="429"/>
      <c r="L11" s="432"/>
      <c r="M11" s="432"/>
      <c r="N11" s="429"/>
      <c r="O11" s="429"/>
      <c r="P11" s="432">
        <v>163</v>
      </c>
      <c r="Q11" s="432">
        <v>54768</v>
      </c>
      <c r="R11" s="534"/>
      <c r="S11" s="433">
        <v>336</v>
      </c>
    </row>
    <row r="12" spans="1:19" ht="14.4" customHeight="1" x14ac:dyDescent="0.3">
      <c r="A12" s="428" t="s">
        <v>678</v>
      </c>
      <c r="B12" s="429" t="s">
        <v>679</v>
      </c>
      <c r="C12" s="429" t="s">
        <v>416</v>
      </c>
      <c r="D12" s="429" t="s">
        <v>649</v>
      </c>
      <c r="E12" s="429" t="s">
        <v>680</v>
      </c>
      <c r="F12" s="429" t="s">
        <v>697</v>
      </c>
      <c r="G12" s="429" t="s">
        <v>698</v>
      </c>
      <c r="H12" s="432"/>
      <c r="I12" s="432"/>
      <c r="J12" s="429"/>
      <c r="K12" s="429"/>
      <c r="L12" s="432"/>
      <c r="M12" s="432"/>
      <c r="N12" s="429"/>
      <c r="O12" s="429"/>
      <c r="P12" s="432">
        <v>21</v>
      </c>
      <c r="Q12" s="432">
        <v>9639</v>
      </c>
      <c r="R12" s="534"/>
      <c r="S12" s="433">
        <v>459</v>
      </c>
    </row>
    <row r="13" spans="1:19" ht="14.4" customHeight="1" x14ac:dyDescent="0.3">
      <c r="A13" s="428" t="s">
        <v>678</v>
      </c>
      <c r="B13" s="429" t="s">
        <v>679</v>
      </c>
      <c r="C13" s="429" t="s">
        <v>416</v>
      </c>
      <c r="D13" s="429" t="s">
        <v>649</v>
      </c>
      <c r="E13" s="429" t="s">
        <v>680</v>
      </c>
      <c r="F13" s="429" t="s">
        <v>699</v>
      </c>
      <c r="G13" s="429" t="s">
        <v>700</v>
      </c>
      <c r="H13" s="432"/>
      <c r="I13" s="432"/>
      <c r="J13" s="429"/>
      <c r="K13" s="429"/>
      <c r="L13" s="432"/>
      <c r="M13" s="432"/>
      <c r="N13" s="429"/>
      <c r="O13" s="429"/>
      <c r="P13" s="432">
        <v>1357</v>
      </c>
      <c r="Q13" s="432">
        <v>473593</v>
      </c>
      <c r="R13" s="534"/>
      <c r="S13" s="433">
        <v>349</v>
      </c>
    </row>
    <row r="14" spans="1:19" ht="14.4" customHeight="1" x14ac:dyDescent="0.3">
      <c r="A14" s="428" t="s">
        <v>678</v>
      </c>
      <c r="B14" s="429" t="s">
        <v>679</v>
      </c>
      <c r="C14" s="429" t="s">
        <v>416</v>
      </c>
      <c r="D14" s="429" t="s">
        <v>649</v>
      </c>
      <c r="E14" s="429" t="s">
        <v>680</v>
      </c>
      <c r="F14" s="429" t="s">
        <v>703</v>
      </c>
      <c r="G14" s="429" t="s">
        <v>704</v>
      </c>
      <c r="H14" s="432"/>
      <c r="I14" s="432"/>
      <c r="J14" s="429"/>
      <c r="K14" s="429"/>
      <c r="L14" s="432"/>
      <c r="M14" s="432"/>
      <c r="N14" s="429"/>
      <c r="O14" s="429"/>
      <c r="P14" s="432">
        <v>1</v>
      </c>
      <c r="Q14" s="432">
        <v>6231</v>
      </c>
      <c r="R14" s="534"/>
      <c r="S14" s="433">
        <v>6231</v>
      </c>
    </row>
    <row r="15" spans="1:19" ht="14.4" customHeight="1" x14ac:dyDescent="0.3">
      <c r="A15" s="428" t="s">
        <v>678</v>
      </c>
      <c r="B15" s="429" t="s">
        <v>679</v>
      </c>
      <c r="C15" s="429" t="s">
        <v>416</v>
      </c>
      <c r="D15" s="429" t="s">
        <v>649</v>
      </c>
      <c r="E15" s="429" t="s">
        <v>680</v>
      </c>
      <c r="F15" s="429" t="s">
        <v>705</v>
      </c>
      <c r="G15" s="429" t="s">
        <v>706</v>
      </c>
      <c r="H15" s="432"/>
      <c r="I15" s="432"/>
      <c r="J15" s="429"/>
      <c r="K15" s="429"/>
      <c r="L15" s="432"/>
      <c r="M15" s="432"/>
      <c r="N15" s="429"/>
      <c r="O15" s="429"/>
      <c r="P15" s="432">
        <v>31</v>
      </c>
      <c r="Q15" s="432">
        <v>1519</v>
      </c>
      <c r="R15" s="534"/>
      <c r="S15" s="433">
        <v>49</v>
      </c>
    </row>
    <row r="16" spans="1:19" ht="14.4" customHeight="1" x14ac:dyDescent="0.3">
      <c r="A16" s="428" t="s">
        <v>678</v>
      </c>
      <c r="B16" s="429" t="s">
        <v>679</v>
      </c>
      <c r="C16" s="429" t="s">
        <v>416</v>
      </c>
      <c r="D16" s="429" t="s">
        <v>649</v>
      </c>
      <c r="E16" s="429" t="s">
        <v>680</v>
      </c>
      <c r="F16" s="429" t="s">
        <v>707</v>
      </c>
      <c r="G16" s="429" t="s">
        <v>708</v>
      </c>
      <c r="H16" s="432"/>
      <c r="I16" s="432"/>
      <c r="J16" s="429"/>
      <c r="K16" s="429"/>
      <c r="L16" s="432"/>
      <c r="M16" s="432"/>
      <c r="N16" s="429"/>
      <c r="O16" s="429"/>
      <c r="P16" s="432">
        <v>13</v>
      </c>
      <c r="Q16" s="432">
        <v>5083</v>
      </c>
      <c r="R16" s="534"/>
      <c r="S16" s="433">
        <v>391</v>
      </c>
    </row>
    <row r="17" spans="1:19" ht="14.4" customHeight="1" x14ac:dyDescent="0.3">
      <c r="A17" s="428" t="s">
        <v>678</v>
      </c>
      <c r="B17" s="429" t="s">
        <v>679</v>
      </c>
      <c r="C17" s="429" t="s">
        <v>416</v>
      </c>
      <c r="D17" s="429" t="s">
        <v>649</v>
      </c>
      <c r="E17" s="429" t="s">
        <v>680</v>
      </c>
      <c r="F17" s="429" t="s">
        <v>709</v>
      </c>
      <c r="G17" s="429" t="s">
        <v>710</v>
      </c>
      <c r="H17" s="432"/>
      <c r="I17" s="432"/>
      <c r="J17" s="429"/>
      <c r="K17" s="429"/>
      <c r="L17" s="432"/>
      <c r="M17" s="432"/>
      <c r="N17" s="429"/>
      <c r="O17" s="429"/>
      <c r="P17" s="432">
        <v>12</v>
      </c>
      <c r="Q17" s="432">
        <v>456</v>
      </c>
      <c r="R17" s="534"/>
      <c r="S17" s="433">
        <v>38</v>
      </c>
    </row>
    <row r="18" spans="1:19" ht="14.4" customHeight="1" x14ac:dyDescent="0.3">
      <c r="A18" s="428" t="s">
        <v>678</v>
      </c>
      <c r="B18" s="429" t="s">
        <v>679</v>
      </c>
      <c r="C18" s="429" t="s">
        <v>416</v>
      </c>
      <c r="D18" s="429" t="s">
        <v>649</v>
      </c>
      <c r="E18" s="429" t="s">
        <v>680</v>
      </c>
      <c r="F18" s="429" t="s">
        <v>711</v>
      </c>
      <c r="G18" s="429" t="s">
        <v>712</v>
      </c>
      <c r="H18" s="432"/>
      <c r="I18" s="432"/>
      <c r="J18" s="429"/>
      <c r="K18" s="429"/>
      <c r="L18" s="432"/>
      <c r="M18" s="432"/>
      <c r="N18" s="429"/>
      <c r="O18" s="429"/>
      <c r="P18" s="432">
        <v>8</v>
      </c>
      <c r="Q18" s="432">
        <v>2120</v>
      </c>
      <c r="R18" s="534"/>
      <c r="S18" s="433">
        <v>265</v>
      </c>
    </row>
    <row r="19" spans="1:19" ht="14.4" customHeight="1" x14ac:dyDescent="0.3">
      <c r="A19" s="428" t="s">
        <v>678</v>
      </c>
      <c r="B19" s="429" t="s">
        <v>679</v>
      </c>
      <c r="C19" s="429" t="s">
        <v>416</v>
      </c>
      <c r="D19" s="429" t="s">
        <v>649</v>
      </c>
      <c r="E19" s="429" t="s">
        <v>680</v>
      </c>
      <c r="F19" s="429" t="s">
        <v>713</v>
      </c>
      <c r="G19" s="429" t="s">
        <v>714</v>
      </c>
      <c r="H19" s="432"/>
      <c r="I19" s="432"/>
      <c r="J19" s="429"/>
      <c r="K19" s="429"/>
      <c r="L19" s="432"/>
      <c r="M19" s="432"/>
      <c r="N19" s="429"/>
      <c r="O19" s="429"/>
      <c r="P19" s="432">
        <v>61</v>
      </c>
      <c r="Q19" s="432">
        <v>43005</v>
      </c>
      <c r="R19" s="534"/>
      <c r="S19" s="433">
        <v>705</v>
      </c>
    </row>
    <row r="20" spans="1:19" ht="14.4" customHeight="1" x14ac:dyDescent="0.3">
      <c r="A20" s="428" t="s">
        <v>678</v>
      </c>
      <c r="B20" s="429" t="s">
        <v>679</v>
      </c>
      <c r="C20" s="429" t="s">
        <v>416</v>
      </c>
      <c r="D20" s="429" t="s">
        <v>649</v>
      </c>
      <c r="E20" s="429" t="s">
        <v>680</v>
      </c>
      <c r="F20" s="429" t="s">
        <v>717</v>
      </c>
      <c r="G20" s="429" t="s">
        <v>718</v>
      </c>
      <c r="H20" s="432">
        <v>1</v>
      </c>
      <c r="I20" s="432">
        <v>285</v>
      </c>
      <c r="J20" s="429"/>
      <c r="K20" s="429">
        <v>285</v>
      </c>
      <c r="L20" s="432"/>
      <c r="M20" s="432"/>
      <c r="N20" s="429"/>
      <c r="O20" s="429"/>
      <c r="P20" s="432">
        <v>456</v>
      </c>
      <c r="Q20" s="432">
        <v>139080</v>
      </c>
      <c r="R20" s="534"/>
      <c r="S20" s="433">
        <v>305</v>
      </c>
    </row>
    <row r="21" spans="1:19" ht="14.4" customHeight="1" x14ac:dyDescent="0.3">
      <c r="A21" s="428" t="s">
        <v>678</v>
      </c>
      <c r="B21" s="429" t="s">
        <v>679</v>
      </c>
      <c r="C21" s="429" t="s">
        <v>416</v>
      </c>
      <c r="D21" s="429" t="s">
        <v>649</v>
      </c>
      <c r="E21" s="429" t="s">
        <v>680</v>
      </c>
      <c r="F21" s="429" t="s">
        <v>721</v>
      </c>
      <c r="G21" s="429" t="s">
        <v>722</v>
      </c>
      <c r="H21" s="432"/>
      <c r="I21" s="432"/>
      <c r="J21" s="429"/>
      <c r="K21" s="429"/>
      <c r="L21" s="432"/>
      <c r="M21" s="432"/>
      <c r="N21" s="429"/>
      <c r="O21" s="429"/>
      <c r="P21" s="432">
        <v>952</v>
      </c>
      <c r="Q21" s="432">
        <v>470288</v>
      </c>
      <c r="R21" s="534"/>
      <c r="S21" s="433">
        <v>494</v>
      </c>
    </row>
    <row r="22" spans="1:19" ht="14.4" customHeight="1" x14ac:dyDescent="0.3">
      <c r="A22" s="428" t="s">
        <v>678</v>
      </c>
      <c r="B22" s="429" t="s">
        <v>679</v>
      </c>
      <c r="C22" s="429" t="s">
        <v>416</v>
      </c>
      <c r="D22" s="429" t="s">
        <v>649</v>
      </c>
      <c r="E22" s="429" t="s">
        <v>680</v>
      </c>
      <c r="F22" s="429" t="s">
        <v>723</v>
      </c>
      <c r="G22" s="429" t="s">
        <v>724</v>
      </c>
      <c r="H22" s="432">
        <v>1</v>
      </c>
      <c r="I22" s="432">
        <v>356</v>
      </c>
      <c r="J22" s="429"/>
      <c r="K22" s="429">
        <v>356</v>
      </c>
      <c r="L22" s="432"/>
      <c r="M22" s="432"/>
      <c r="N22" s="429"/>
      <c r="O22" s="429"/>
      <c r="P22" s="432">
        <v>1148</v>
      </c>
      <c r="Q22" s="432">
        <v>424760</v>
      </c>
      <c r="R22" s="534"/>
      <c r="S22" s="433">
        <v>370</v>
      </c>
    </row>
    <row r="23" spans="1:19" ht="14.4" customHeight="1" x14ac:dyDescent="0.3">
      <c r="A23" s="428" t="s">
        <v>678</v>
      </c>
      <c r="B23" s="429" t="s">
        <v>679</v>
      </c>
      <c r="C23" s="429" t="s">
        <v>416</v>
      </c>
      <c r="D23" s="429" t="s">
        <v>649</v>
      </c>
      <c r="E23" s="429" t="s">
        <v>680</v>
      </c>
      <c r="F23" s="429" t="s">
        <v>725</v>
      </c>
      <c r="G23" s="429" t="s">
        <v>726</v>
      </c>
      <c r="H23" s="432"/>
      <c r="I23" s="432"/>
      <c r="J23" s="429"/>
      <c r="K23" s="429"/>
      <c r="L23" s="432"/>
      <c r="M23" s="432"/>
      <c r="N23" s="429"/>
      <c r="O23" s="429"/>
      <c r="P23" s="432">
        <v>123</v>
      </c>
      <c r="Q23" s="432">
        <v>382284</v>
      </c>
      <c r="R23" s="534"/>
      <c r="S23" s="433">
        <v>3108</v>
      </c>
    </row>
    <row r="24" spans="1:19" ht="14.4" customHeight="1" x14ac:dyDescent="0.3">
      <c r="A24" s="428" t="s">
        <v>678</v>
      </c>
      <c r="B24" s="429" t="s">
        <v>679</v>
      </c>
      <c r="C24" s="429" t="s">
        <v>416</v>
      </c>
      <c r="D24" s="429" t="s">
        <v>649</v>
      </c>
      <c r="E24" s="429" t="s">
        <v>680</v>
      </c>
      <c r="F24" s="429" t="s">
        <v>727</v>
      </c>
      <c r="G24" s="429" t="s">
        <v>728</v>
      </c>
      <c r="H24" s="432"/>
      <c r="I24" s="432"/>
      <c r="J24" s="429"/>
      <c r="K24" s="429"/>
      <c r="L24" s="432"/>
      <c r="M24" s="432"/>
      <c r="N24" s="429"/>
      <c r="O24" s="429"/>
      <c r="P24" s="432">
        <v>4</v>
      </c>
      <c r="Q24" s="432">
        <v>51176</v>
      </c>
      <c r="R24" s="534"/>
      <c r="S24" s="433">
        <v>12794</v>
      </c>
    </row>
    <row r="25" spans="1:19" ht="14.4" customHeight="1" x14ac:dyDescent="0.3">
      <c r="A25" s="428" t="s">
        <v>678</v>
      </c>
      <c r="B25" s="429" t="s">
        <v>679</v>
      </c>
      <c r="C25" s="429" t="s">
        <v>416</v>
      </c>
      <c r="D25" s="429" t="s">
        <v>649</v>
      </c>
      <c r="E25" s="429" t="s">
        <v>680</v>
      </c>
      <c r="F25" s="429" t="s">
        <v>729</v>
      </c>
      <c r="G25" s="429" t="s">
        <v>730</v>
      </c>
      <c r="H25" s="432"/>
      <c r="I25" s="432"/>
      <c r="J25" s="429"/>
      <c r="K25" s="429"/>
      <c r="L25" s="432"/>
      <c r="M25" s="432"/>
      <c r="N25" s="429"/>
      <c r="O25" s="429"/>
      <c r="P25" s="432">
        <v>169</v>
      </c>
      <c r="Q25" s="432">
        <v>18759</v>
      </c>
      <c r="R25" s="534"/>
      <c r="S25" s="433">
        <v>111</v>
      </c>
    </row>
    <row r="26" spans="1:19" ht="14.4" customHeight="1" x14ac:dyDescent="0.3">
      <c r="A26" s="428" t="s">
        <v>678</v>
      </c>
      <c r="B26" s="429" t="s">
        <v>679</v>
      </c>
      <c r="C26" s="429" t="s">
        <v>416</v>
      </c>
      <c r="D26" s="429" t="s">
        <v>649</v>
      </c>
      <c r="E26" s="429" t="s">
        <v>680</v>
      </c>
      <c r="F26" s="429" t="s">
        <v>731</v>
      </c>
      <c r="G26" s="429" t="s">
        <v>732</v>
      </c>
      <c r="H26" s="432"/>
      <c r="I26" s="432"/>
      <c r="J26" s="429"/>
      <c r="K26" s="429"/>
      <c r="L26" s="432"/>
      <c r="M26" s="432"/>
      <c r="N26" s="429"/>
      <c r="O26" s="429"/>
      <c r="P26" s="432">
        <v>13</v>
      </c>
      <c r="Q26" s="432">
        <v>1625</v>
      </c>
      <c r="R26" s="534"/>
      <c r="S26" s="433">
        <v>125</v>
      </c>
    </row>
    <row r="27" spans="1:19" ht="14.4" customHeight="1" x14ac:dyDescent="0.3">
      <c r="A27" s="428" t="s">
        <v>678</v>
      </c>
      <c r="B27" s="429" t="s">
        <v>679</v>
      </c>
      <c r="C27" s="429" t="s">
        <v>416</v>
      </c>
      <c r="D27" s="429" t="s">
        <v>649</v>
      </c>
      <c r="E27" s="429" t="s">
        <v>680</v>
      </c>
      <c r="F27" s="429" t="s">
        <v>733</v>
      </c>
      <c r="G27" s="429" t="s">
        <v>734</v>
      </c>
      <c r="H27" s="432"/>
      <c r="I27" s="432"/>
      <c r="J27" s="429"/>
      <c r="K27" s="429"/>
      <c r="L27" s="432"/>
      <c r="M27" s="432"/>
      <c r="N27" s="429"/>
      <c r="O27" s="429"/>
      <c r="P27" s="432">
        <v>13</v>
      </c>
      <c r="Q27" s="432">
        <v>6435</v>
      </c>
      <c r="R27" s="534"/>
      <c r="S27" s="433">
        <v>495</v>
      </c>
    </row>
    <row r="28" spans="1:19" ht="14.4" customHeight="1" x14ac:dyDescent="0.3">
      <c r="A28" s="428" t="s">
        <v>678</v>
      </c>
      <c r="B28" s="429" t="s">
        <v>679</v>
      </c>
      <c r="C28" s="429" t="s">
        <v>416</v>
      </c>
      <c r="D28" s="429" t="s">
        <v>649</v>
      </c>
      <c r="E28" s="429" t="s">
        <v>680</v>
      </c>
      <c r="F28" s="429" t="s">
        <v>735</v>
      </c>
      <c r="G28" s="429" t="s">
        <v>736</v>
      </c>
      <c r="H28" s="432"/>
      <c r="I28" s="432"/>
      <c r="J28" s="429"/>
      <c r="K28" s="429"/>
      <c r="L28" s="432"/>
      <c r="M28" s="432"/>
      <c r="N28" s="429"/>
      <c r="O28" s="429"/>
      <c r="P28" s="432">
        <v>13</v>
      </c>
      <c r="Q28" s="432">
        <v>16705</v>
      </c>
      <c r="R28" s="534"/>
      <c r="S28" s="433">
        <v>1285</v>
      </c>
    </row>
    <row r="29" spans="1:19" ht="14.4" customHeight="1" x14ac:dyDescent="0.3">
      <c r="A29" s="428" t="s">
        <v>678</v>
      </c>
      <c r="B29" s="429" t="s">
        <v>679</v>
      </c>
      <c r="C29" s="429" t="s">
        <v>416</v>
      </c>
      <c r="D29" s="429" t="s">
        <v>649</v>
      </c>
      <c r="E29" s="429" t="s">
        <v>680</v>
      </c>
      <c r="F29" s="429" t="s">
        <v>737</v>
      </c>
      <c r="G29" s="429" t="s">
        <v>738</v>
      </c>
      <c r="H29" s="432"/>
      <c r="I29" s="432"/>
      <c r="J29" s="429"/>
      <c r="K29" s="429"/>
      <c r="L29" s="432"/>
      <c r="M29" s="432"/>
      <c r="N29" s="429"/>
      <c r="O29" s="429"/>
      <c r="P29" s="432">
        <v>329</v>
      </c>
      <c r="Q29" s="432">
        <v>150024</v>
      </c>
      <c r="R29" s="534"/>
      <c r="S29" s="433">
        <v>456</v>
      </c>
    </row>
    <row r="30" spans="1:19" ht="14.4" customHeight="1" x14ac:dyDescent="0.3">
      <c r="A30" s="428" t="s">
        <v>678</v>
      </c>
      <c r="B30" s="429" t="s">
        <v>679</v>
      </c>
      <c r="C30" s="429" t="s">
        <v>416</v>
      </c>
      <c r="D30" s="429" t="s">
        <v>649</v>
      </c>
      <c r="E30" s="429" t="s">
        <v>680</v>
      </c>
      <c r="F30" s="429" t="s">
        <v>739</v>
      </c>
      <c r="G30" s="429" t="s">
        <v>740</v>
      </c>
      <c r="H30" s="432"/>
      <c r="I30" s="432"/>
      <c r="J30" s="429"/>
      <c r="K30" s="429"/>
      <c r="L30" s="432"/>
      <c r="M30" s="432"/>
      <c r="N30" s="429"/>
      <c r="O30" s="429"/>
      <c r="P30" s="432">
        <v>851</v>
      </c>
      <c r="Q30" s="432">
        <v>49358</v>
      </c>
      <c r="R30" s="534"/>
      <c r="S30" s="433">
        <v>58</v>
      </c>
    </row>
    <row r="31" spans="1:19" ht="14.4" customHeight="1" x14ac:dyDescent="0.3">
      <c r="A31" s="428" t="s">
        <v>678</v>
      </c>
      <c r="B31" s="429" t="s">
        <v>679</v>
      </c>
      <c r="C31" s="429" t="s">
        <v>416</v>
      </c>
      <c r="D31" s="429" t="s">
        <v>649</v>
      </c>
      <c r="E31" s="429" t="s">
        <v>680</v>
      </c>
      <c r="F31" s="429" t="s">
        <v>741</v>
      </c>
      <c r="G31" s="429" t="s">
        <v>742</v>
      </c>
      <c r="H31" s="432"/>
      <c r="I31" s="432"/>
      <c r="J31" s="429"/>
      <c r="K31" s="429"/>
      <c r="L31" s="432"/>
      <c r="M31" s="432"/>
      <c r="N31" s="429"/>
      <c r="O31" s="429"/>
      <c r="P31" s="432">
        <v>58</v>
      </c>
      <c r="Q31" s="432">
        <v>126034</v>
      </c>
      <c r="R31" s="534"/>
      <c r="S31" s="433">
        <v>2173</v>
      </c>
    </row>
    <row r="32" spans="1:19" ht="14.4" customHeight="1" x14ac:dyDescent="0.3">
      <c r="A32" s="428" t="s">
        <v>678</v>
      </c>
      <c r="B32" s="429" t="s">
        <v>679</v>
      </c>
      <c r="C32" s="429" t="s">
        <v>416</v>
      </c>
      <c r="D32" s="429" t="s">
        <v>649</v>
      </c>
      <c r="E32" s="429" t="s">
        <v>680</v>
      </c>
      <c r="F32" s="429" t="s">
        <v>743</v>
      </c>
      <c r="G32" s="429" t="s">
        <v>744</v>
      </c>
      <c r="H32" s="432"/>
      <c r="I32" s="432"/>
      <c r="J32" s="429"/>
      <c r="K32" s="429"/>
      <c r="L32" s="432"/>
      <c r="M32" s="432"/>
      <c r="N32" s="429"/>
      <c r="O32" s="429"/>
      <c r="P32" s="432">
        <v>8</v>
      </c>
      <c r="Q32" s="432">
        <v>78096</v>
      </c>
      <c r="R32" s="534"/>
      <c r="S32" s="433">
        <v>9762</v>
      </c>
    </row>
    <row r="33" spans="1:19" ht="14.4" customHeight="1" x14ac:dyDescent="0.3">
      <c r="A33" s="428" t="s">
        <v>678</v>
      </c>
      <c r="B33" s="429" t="s">
        <v>679</v>
      </c>
      <c r="C33" s="429" t="s">
        <v>416</v>
      </c>
      <c r="D33" s="429" t="s">
        <v>649</v>
      </c>
      <c r="E33" s="429" t="s">
        <v>680</v>
      </c>
      <c r="F33" s="429" t="s">
        <v>745</v>
      </c>
      <c r="G33" s="429" t="s">
        <v>746</v>
      </c>
      <c r="H33" s="432"/>
      <c r="I33" s="432"/>
      <c r="J33" s="429"/>
      <c r="K33" s="429"/>
      <c r="L33" s="432"/>
      <c r="M33" s="432"/>
      <c r="N33" s="429"/>
      <c r="O33" s="429"/>
      <c r="P33" s="432">
        <v>1413</v>
      </c>
      <c r="Q33" s="432">
        <v>248688</v>
      </c>
      <c r="R33" s="534"/>
      <c r="S33" s="433">
        <v>176</v>
      </c>
    </row>
    <row r="34" spans="1:19" ht="14.4" customHeight="1" x14ac:dyDescent="0.3">
      <c r="A34" s="428" t="s">
        <v>678</v>
      </c>
      <c r="B34" s="429" t="s">
        <v>679</v>
      </c>
      <c r="C34" s="429" t="s">
        <v>416</v>
      </c>
      <c r="D34" s="429" t="s">
        <v>649</v>
      </c>
      <c r="E34" s="429" t="s">
        <v>680</v>
      </c>
      <c r="F34" s="429" t="s">
        <v>747</v>
      </c>
      <c r="G34" s="429" t="s">
        <v>748</v>
      </c>
      <c r="H34" s="432"/>
      <c r="I34" s="432"/>
      <c r="J34" s="429"/>
      <c r="K34" s="429"/>
      <c r="L34" s="432"/>
      <c r="M34" s="432"/>
      <c r="N34" s="429"/>
      <c r="O34" s="429"/>
      <c r="P34" s="432">
        <v>313</v>
      </c>
      <c r="Q34" s="432">
        <v>26605</v>
      </c>
      <c r="R34" s="534"/>
      <c r="S34" s="433">
        <v>85</v>
      </c>
    </row>
    <row r="35" spans="1:19" ht="14.4" customHeight="1" x14ac:dyDescent="0.3">
      <c r="A35" s="428" t="s">
        <v>678</v>
      </c>
      <c r="B35" s="429" t="s">
        <v>679</v>
      </c>
      <c r="C35" s="429" t="s">
        <v>416</v>
      </c>
      <c r="D35" s="429" t="s">
        <v>649</v>
      </c>
      <c r="E35" s="429" t="s">
        <v>680</v>
      </c>
      <c r="F35" s="429" t="s">
        <v>749</v>
      </c>
      <c r="G35" s="429" t="s">
        <v>750</v>
      </c>
      <c r="H35" s="432"/>
      <c r="I35" s="432"/>
      <c r="J35" s="429"/>
      <c r="K35" s="429"/>
      <c r="L35" s="432"/>
      <c r="M35" s="432"/>
      <c r="N35" s="429"/>
      <c r="O35" s="429"/>
      <c r="P35" s="432">
        <v>2</v>
      </c>
      <c r="Q35" s="432">
        <v>356</v>
      </c>
      <c r="R35" s="534"/>
      <c r="S35" s="433">
        <v>178</v>
      </c>
    </row>
    <row r="36" spans="1:19" ht="14.4" customHeight="1" x14ac:dyDescent="0.3">
      <c r="A36" s="428" t="s">
        <v>678</v>
      </c>
      <c r="B36" s="429" t="s">
        <v>679</v>
      </c>
      <c r="C36" s="429" t="s">
        <v>416</v>
      </c>
      <c r="D36" s="429" t="s">
        <v>649</v>
      </c>
      <c r="E36" s="429" t="s">
        <v>680</v>
      </c>
      <c r="F36" s="429" t="s">
        <v>751</v>
      </c>
      <c r="G36" s="429" t="s">
        <v>752</v>
      </c>
      <c r="H36" s="432"/>
      <c r="I36" s="432"/>
      <c r="J36" s="429"/>
      <c r="K36" s="429"/>
      <c r="L36" s="432"/>
      <c r="M36" s="432"/>
      <c r="N36" s="429"/>
      <c r="O36" s="429"/>
      <c r="P36" s="432">
        <v>28</v>
      </c>
      <c r="Q36" s="432">
        <v>4760</v>
      </c>
      <c r="R36" s="534"/>
      <c r="S36" s="433">
        <v>170</v>
      </c>
    </row>
    <row r="37" spans="1:19" ht="14.4" customHeight="1" x14ac:dyDescent="0.3">
      <c r="A37" s="428" t="s">
        <v>678</v>
      </c>
      <c r="B37" s="429" t="s">
        <v>679</v>
      </c>
      <c r="C37" s="429" t="s">
        <v>416</v>
      </c>
      <c r="D37" s="429" t="s">
        <v>649</v>
      </c>
      <c r="E37" s="429" t="s">
        <v>680</v>
      </c>
      <c r="F37" s="429" t="s">
        <v>753</v>
      </c>
      <c r="G37" s="429" t="s">
        <v>754</v>
      </c>
      <c r="H37" s="432"/>
      <c r="I37" s="432"/>
      <c r="J37" s="429"/>
      <c r="K37" s="429"/>
      <c r="L37" s="432"/>
      <c r="M37" s="432"/>
      <c r="N37" s="429"/>
      <c r="O37" s="429"/>
      <c r="P37" s="432">
        <v>14</v>
      </c>
      <c r="Q37" s="432">
        <v>406</v>
      </c>
      <c r="R37" s="534"/>
      <c r="S37" s="433">
        <v>29</v>
      </c>
    </row>
    <row r="38" spans="1:19" ht="14.4" customHeight="1" x14ac:dyDescent="0.3">
      <c r="A38" s="428" t="s">
        <v>678</v>
      </c>
      <c r="B38" s="429" t="s">
        <v>679</v>
      </c>
      <c r="C38" s="429" t="s">
        <v>416</v>
      </c>
      <c r="D38" s="429" t="s">
        <v>649</v>
      </c>
      <c r="E38" s="429" t="s">
        <v>680</v>
      </c>
      <c r="F38" s="429" t="s">
        <v>755</v>
      </c>
      <c r="G38" s="429" t="s">
        <v>756</v>
      </c>
      <c r="H38" s="432"/>
      <c r="I38" s="432"/>
      <c r="J38" s="429"/>
      <c r="K38" s="429"/>
      <c r="L38" s="432"/>
      <c r="M38" s="432"/>
      <c r="N38" s="429"/>
      <c r="O38" s="429"/>
      <c r="P38" s="432">
        <v>16</v>
      </c>
      <c r="Q38" s="432">
        <v>16192</v>
      </c>
      <c r="R38" s="534"/>
      <c r="S38" s="433">
        <v>1012</v>
      </c>
    </row>
    <row r="39" spans="1:19" ht="14.4" customHeight="1" x14ac:dyDescent="0.3">
      <c r="A39" s="428" t="s">
        <v>678</v>
      </c>
      <c r="B39" s="429" t="s">
        <v>679</v>
      </c>
      <c r="C39" s="429" t="s">
        <v>416</v>
      </c>
      <c r="D39" s="429" t="s">
        <v>649</v>
      </c>
      <c r="E39" s="429" t="s">
        <v>680</v>
      </c>
      <c r="F39" s="429" t="s">
        <v>757</v>
      </c>
      <c r="G39" s="429" t="s">
        <v>758</v>
      </c>
      <c r="H39" s="432"/>
      <c r="I39" s="432"/>
      <c r="J39" s="429"/>
      <c r="K39" s="429"/>
      <c r="L39" s="432"/>
      <c r="M39" s="432"/>
      <c r="N39" s="429"/>
      <c r="O39" s="429"/>
      <c r="P39" s="432">
        <v>37</v>
      </c>
      <c r="Q39" s="432">
        <v>6512</v>
      </c>
      <c r="R39" s="534"/>
      <c r="S39" s="433">
        <v>176</v>
      </c>
    </row>
    <row r="40" spans="1:19" ht="14.4" customHeight="1" x14ac:dyDescent="0.3">
      <c r="A40" s="428" t="s">
        <v>678</v>
      </c>
      <c r="B40" s="429" t="s">
        <v>679</v>
      </c>
      <c r="C40" s="429" t="s">
        <v>416</v>
      </c>
      <c r="D40" s="429" t="s">
        <v>649</v>
      </c>
      <c r="E40" s="429" t="s">
        <v>680</v>
      </c>
      <c r="F40" s="429" t="s">
        <v>759</v>
      </c>
      <c r="G40" s="429" t="s">
        <v>760</v>
      </c>
      <c r="H40" s="432"/>
      <c r="I40" s="432"/>
      <c r="J40" s="429"/>
      <c r="K40" s="429"/>
      <c r="L40" s="432"/>
      <c r="M40" s="432"/>
      <c r="N40" s="429"/>
      <c r="O40" s="429"/>
      <c r="P40" s="432">
        <v>88</v>
      </c>
      <c r="Q40" s="432">
        <v>202136</v>
      </c>
      <c r="R40" s="534"/>
      <c r="S40" s="433">
        <v>2297</v>
      </c>
    </row>
    <row r="41" spans="1:19" ht="14.4" customHeight="1" x14ac:dyDescent="0.3">
      <c r="A41" s="428" t="s">
        <v>678</v>
      </c>
      <c r="B41" s="429" t="s">
        <v>679</v>
      </c>
      <c r="C41" s="429" t="s">
        <v>416</v>
      </c>
      <c r="D41" s="429" t="s">
        <v>649</v>
      </c>
      <c r="E41" s="429" t="s">
        <v>680</v>
      </c>
      <c r="F41" s="429" t="s">
        <v>761</v>
      </c>
      <c r="G41" s="429" t="s">
        <v>762</v>
      </c>
      <c r="H41" s="432"/>
      <c r="I41" s="432"/>
      <c r="J41" s="429"/>
      <c r="K41" s="429"/>
      <c r="L41" s="432"/>
      <c r="M41" s="432"/>
      <c r="N41" s="429"/>
      <c r="O41" s="429"/>
      <c r="P41" s="432">
        <v>91</v>
      </c>
      <c r="Q41" s="432">
        <v>24024</v>
      </c>
      <c r="R41" s="534"/>
      <c r="S41" s="433">
        <v>264</v>
      </c>
    </row>
    <row r="42" spans="1:19" ht="14.4" customHeight="1" x14ac:dyDescent="0.3">
      <c r="A42" s="428" t="s">
        <v>678</v>
      </c>
      <c r="B42" s="429" t="s">
        <v>679</v>
      </c>
      <c r="C42" s="429" t="s">
        <v>416</v>
      </c>
      <c r="D42" s="429" t="s">
        <v>649</v>
      </c>
      <c r="E42" s="429" t="s">
        <v>680</v>
      </c>
      <c r="F42" s="429" t="s">
        <v>763</v>
      </c>
      <c r="G42" s="429" t="s">
        <v>764</v>
      </c>
      <c r="H42" s="432"/>
      <c r="I42" s="432"/>
      <c r="J42" s="429"/>
      <c r="K42" s="429"/>
      <c r="L42" s="432"/>
      <c r="M42" s="432"/>
      <c r="N42" s="429"/>
      <c r="O42" s="429"/>
      <c r="P42" s="432">
        <v>181</v>
      </c>
      <c r="Q42" s="432">
        <v>385711</v>
      </c>
      <c r="R42" s="534"/>
      <c r="S42" s="433">
        <v>2131</v>
      </c>
    </row>
    <row r="43" spans="1:19" ht="14.4" customHeight="1" x14ac:dyDescent="0.3">
      <c r="A43" s="428" t="s">
        <v>678</v>
      </c>
      <c r="B43" s="429" t="s">
        <v>679</v>
      </c>
      <c r="C43" s="429" t="s">
        <v>416</v>
      </c>
      <c r="D43" s="429" t="s">
        <v>649</v>
      </c>
      <c r="E43" s="429" t="s">
        <v>680</v>
      </c>
      <c r="F43" s="429" t="s">
        <v>765</v>
      </c>
      <c r="G43" s="429" t="s">
        <v>766</v>
      </c>
      <c r="H43" s="432"/>
      <c r="I43" s="432"/>
      <c r="J43" s="429"/>
      <c r="K43" s="429"/>
      <c r="L43" s="432"/>
      <c r="M43" s="432"/>
      <c r="N43" s="429"/>
      <c r="O43" s="429"/>
      <c r="P43" s="432">
        <v>2</v>
      </c>
      <c r="Q43" s="432">
        <v>484</v>
      </c>
      <c r="R43" s="534"/>
      <c r="S43" s="433">
        <v>242</v>
      </c>
    </row>
    <row r="44" spans="1:19" ht="14.4" customHeight="1" x14ac:dyDescent="0.3">
      <c r="A44" s="428" t="s">
        <v>678</v>
      </c>
      <c r="B44" s="429" t="s">
        <v>679</v>
      </c>
      <c r="C44" s="429" t="s">
        <v>416</v>
      </c>
      <c r="D44" s="429" t="s">
        <v>649</v>
      </c>
      <c r="E44" s="429" t="s">
        <v>680</v>
      </c>
      <c r="F44" s="429" t="s">
        <v>769</v>
      </c>
      <c r="G44" s="429" t="s">
        <v>682</v>
      </c>
      <c r="H44" s="432"/>
      <c r="I44" s="432"/>
      <c r="J44" s="429"/>
      <c r="K44" s="429"/>
      <c r="L44" s="432"/>
      <c r="M44" s="432"/>
      <c r="N44" s="429"/>
      <c r="O44" s="429"/>
      <c r="P44" s="432">
        <v>11</v>
      </c>
      <c r="Q44" s="432">
        <v>407</v>
      </c>
      <c r="R44" s="534"/>
      <c r="S44" s="433">
        <v>37</v>
      </c>
    </row>
    <row r="45" spans="1:19" ht="14.4" customHeight="1" x14ac:dyDescent="0.3">
      <c r="A45" s="428" t="s">
        <v>678</v>
      </c>
      <c r="B45" s="429" t="s">
        <v>679</v>
      </c>
      <c r="C45" s="429" t="s">
        <v>416</v>
      </c>
      <c r="D45" s="429" t="s">
        <v>649</v>
      </c>
      <c r="E45" s="429" t="s">
        <v>680</v>
      </c>
      <c r="F45" s="429" t="s">
        <v>770</v>
      </c>
      <c r="G45" s="429" t="s">
        <v>771</v>
      </c>
      <c r="H45" s="432"/>
      <c r="I45" s="432"/>
      <c r="J45" s="429"/>
      <c r="K45" s="429"/>
      <c r="L45" s="432"/>
      <c r="M45" s="432"/>
      <c r="N45" s="429"/>
      <c r="O45" s="429"/>
      <c r="P45" s="432">
        <v>1</v>
      </c>
      <c r="Q45" s="432">
        <v>5220</v>
      </c>
      <c r="R45" s="534"/>
      <c r="S45" s="433">
        <v>5220</v>
      </c>
    </row>
    <row r="46" spans="1:19" ht="14.4" customHeight="1" x14ac:dyDescent="0.3">
      <c r="A46" s="428" t="s">
        <v>678</v>
      </c>
      <c r="B46" s="429" t="s">
        <v>679</v>
      </c>
      <c r="C46" s="429" t="s">
        <v>416</v>
      </c>
      <c r="D46" s="429" t="s">
        <v>649</v>
      </c>
      <c r="E46" s="429" t="s">
        <v>680</v>
      </c>
      <c r="F46" s="429" t="s">
        <v>772</v>
      </c>
      <c r="G46" s="429" t="s">
        <v>773</v>
      </c>
      <c r="H46" s="432"/>
      <c r="I46" s="432"/>
      <c r="J46" s="429"/>
      <c r="K46" s="429"/>
      <c r="L46" s="432"/>
      <c r="M46" s="432"/>
      <c r="N46" s="429"/>
      <c r="O46" s="429"/>
      <c r="P46" s="432">
        <v>1</v>
      </c>
      <c r="Q46" s="432">
        <v>1057</v>
      </c>
      <c r="R46" s="534"/>
      <c r="S46" s="433">
        <v>1057</v>
      </c>
    </row>
    <row r="47" spans="1:19" ht="14.4" customHeight="1" x14ac:dyDescent="0.3">
      <c r="A47" s="428" t="s">
        <v>678</v>
      </c>
      <c r="B47" s="429" t="s">
        <v>679</v>
      </c>
      <c r="C47" s="429" t="s">
        <v>416</v>
      </c>
      <c r="D47" s="429" t="s">
        <v>649</v>
      </c>
      <c r="E47" s="429" t="s">
        <v>680</v>
      </c>
      <c r="F47" s="429" t="s">
        <v>774</v>
      </c>
      <c r="G47" s="429" t="s">
        <v>775</v>
      </c>
      <c r="H47" s="432"/>
      <c r="I47" s="432"/>
      <c r="J47" s="429"/>
      <c r="K47" s="429"/>
      <c r="L47" s="432"/>
      <c r="M47" s="432"/>
      <c r="N47" s="429"/>
      <c r="O47" s="429"/>
      <c r="P47" s="432">
        <v>24</v>
      </c>
      <c r="Q47" s="432">
        <v>6936</v>
      </c>
      <c r="R47" s="534"/>
      <c r="S47" s="433">
        <v>289</v>
      </c>
    </row>
    <row r="48" spans="1:19" ht="14.4" customHeight="1" x14ac:dyDescent="0.3">
      <c r="A48" s="428" t="s">
        <v>678</v>
      </c>
      <c r="B48" s="429" t="s">
        <v>679</v>
      </c>
      <c r="C48" s="429" t="s">
        <v>416</v>
      </c>
      <c r="D48" s="429" t="s">
        <v>649</v>
      </c>
      <c r="E48" s="429" t="s">
        <v>680</v>
      </c>
      <c r="F48" s="429" t="s">
        <v>778</v>
      </c>
      <c r="G48" s="429" t="s">
        <v>779</v>
      </c>
      <c r="H48" s="432"/>
      <c r="I48" s="432"/>
      <c r="J48" s="429"/>
      <c r="K48" s="429"/>
      <c r="L48" s="432"/>
      <c r="M48" s="432"/>
      <c r="N48" s="429"/>
      <c r="O48" s="429"/>
      <c r="P48" s="432">
        <v>10</v>
      </c>
      <c r="Q48" s="432">
        <v>1070</v>
      </c>
      <c r="R48" s="534"/>
      <c r="S48" s="433">
        <v>107</v>
      </c>
    </row>
    <row r="49" spans="1:19" ht="14.4" customHeight="1" x14ac:dyDescent="0.3">
      <c r="A49" s="428" t="s">
        <v>678</v>
      </c>
      <c r="B49" s="429" t="s">
        <v>679</v>
      </c>
      <c r="C49" s="429" t="s">
        <v>416</v>
      </c>
      <c r="D49" s="429" t="s">
        <v>649</v>
      </c>
      <c r="E49" s="429" t="s">
        <v>680</v>
      </c>
      <c r="F49" s="429" t="s">
        <v>782</v>
      </c>
      <c r="G49" s="429" t="s">
        <v>783</v>
      </c>
      <c r="H49" s="432"/>
      <c r="I49" s="432"/>
      <c r="J49" s="429"/>
      <c r="K49" s="429"/>
      <c r="L49" s="432"/>
      <c r="M49" s="432"/>
      <c r="N49" s="429"/>
      <c r="O49" s="429"/>
      <c r="P49" s="432">
        <v>35</v>
      </c>
      <c r="Q49" s="432">
        <v>0</v>
      </c>
      <c r="R49" s="534"/>
      <c r="S49" s="433">
        <v>0</v>
      </c>
    </row>
    <row r="50" spans="1:19" ht="14.4" customHeight="1" x14ac:dyDescent="0.3">
      <c r="A50" s="428" t="s">
        <v>678</v>
      </c>
      <c r="B50" s="429" t="s">
        <v>679</v>
      </c>
      <c r="C50" s="429" t="s">
        <v>416</v>
      </c>
      <c r="D50" s="429" t="s">
        <v>649</v>
      </c>
      <c r="E50" s="429" t="s">
        <v>680</v>
      </c>
      <c r="F50" s="429" t="s">
        <v>784</v>
      </c>
      <c r="G50" s="429" t="s">
        <v>785</v>
      </c>
      <c r="H50" s="432"/>
      <c r="I50" s="432"/>
      <c r="J50" s="429"/>
      <c r="K50" s="429"/>
      <c r="L50" s="432"/>
      <c r="M50" s="432"/>
      <c r="N50" s="429"/>
      <c r="O50" s="429"/>
      <c r="P50" s="432">
        <v>7</v>
      </c>
      <c r="Q50" s="432">
        <v>0</v>
      </c>
      <c r="R50" s="534"/>
      <c r="S50" s="433">
        <v>0</v>
      </c>
    </row>
    <row r="51" spans="1:19" ht="14.4" customHeight="1" x14ac:dyDescent="0.3">
      <c r="A51" s="428" t="s">
        <v>678</v>
      </c>
      <c r="B51" s="429" t="s">
        <v>679</v>
      </c>
      <c r="C51" s="429" t="s">
        <v>416</v>
      </c>
      <c r="D51" s="429" t="s">
        <v>655</v>
      </c>
      <c r="E51" s="429" t="s">
        <v>680</v>
      </c>
      <c r="F51" s="429" t="s">
        <v>681</v>
      </c>
      <c r="G51" s="429" t="s">
        <v>682</v>
      </c>
      <c r="H51" s="432">
        <v>66</v>
      </c>
      <c r="I51" s="432">
        <v>3564</v>
      </c>
      <c r="J51" s="429">
        <v>0.3413793103448276</v>
      </c>
      <c r="K51" s="429">
        <v>54</v>
      </c>
      <c r="L51" s="432">
        <v>180</v>
      </c>
      <c r="M51" s="432">
        <v>10440</v>
      </c>
      <c r="N51" s="429">
        <v>1</v>
      </c>
      <c r="O51" s="429">
        <v>58</v>
      </c>
      <c r="P51" s="432">
        <v>8</v>
      </c>
      <c r="Q51" s="432">
        <v>464</v>
      </c>
      <c r="R51" s="534">
        <v>4.4444444444444446E-2</v>
      </c>
      <c r="S51" s="433">
        <v>58</v>
      </c>
    </row>
    <row r="52" spans="1:19" ht="14.4" customHeight="1" x14ac:dyDescent="0.3">
      <c r="A52" s="428" t="s">
        <v>678</v>
      </c>
      <c r="B52" s="429" t="s">
        <v>679</v>
      </c>
      <c r="C52" s="429" t="s">
        <v>416</v>
      </c>
      <c r="D52" s="429" t="s">
        <v>655</v>
      </c>
      <c r="E52" s="429" t="s">
        <v>680</v>
      </c>
      <c r="F52" s="429" t="s">
        <v>683</v>
      </c>
      <c r="G52" s="429" t="s">
        <v>684</v>
      </c>
      <c r="H52" s="432">
        <v>4</v>
      </c>
      <c r="I52" s="432">
        <v>492</v>
      </c>
      <c r="J52" s="429">
        <v>0.62595419847328249</v>
      </c>
      <c r="K52" s="429">
        <v>123</v>
      </c>
      <c r="L52" s="432">
        <v>6</v>
      </c>
      <c r="M52" s="432">
        <v>786</v>
      </c>
      <c r="N52" s="429">
        <v>1</v>
      </c>
      <c r="O52" s="429">
        <v>131</v>
      </c>
      <c r="P52" s="432">
        <v>4</v>
      </c>
      <c r="Q52" s="432">
        <v>524</v>
      </c>
      <c r="R52" s="534">
        <v>0.66666666666666663</v>
      </c>
      <c r="S52" s="433">
        <v>131</v>
      </c>
    </row>
    <row r="53" spans="1:19" ht="14.4" customHeight="1" x14ac:dyDescent="0.3">
      <c r="A53" s="428" t="s">
        <v>678</v>
      </c>
      <c r="B53" s="429" t="s">
        <v>679</v>
      </c>
      <c r="C53" s="429" t="s">
        <v>416</v>
      </c>
      <c r="D53" s="429" t="s">
        <v>655</v>
      </c>
      <c r="E53" s="429" t="s">
        <v>680</v>
      </c>
      <c r="F53" s="429" t="s">
        <v>685</v>
      </c>
      <c r="G53" s="429" t="s">
        <v>686</v>
      </c>
      <c r="H53" s="432"/>
      <c r="I53" s="432"/>
      <c r="J53" s="429"/>
      <c r="K53" s="429"/>
      <c r="L53" s="432">
        <v>2</v>
      </c>
      <c r="M53" s="432">
        <v>378</v>
      </c>
      <c r="N53" s="429">
        <v>1</v>
      </c>
      <c r="O53" s="429">
        <v>189</v>
      </c>
      <c r="P53" s="432"/>
      <c r="Q53" s="432"/>
      <c r="R53" s="534"/>
      <c r="S53" s="433"/>
    </row>
    <row r="54" spans="1:19" ht="14.4" customHeight="1" x14ac:dyDescent="0.3">
      <c r="A54" s="428" t="s">
        <v>678</v>
      </c>
      <c r="B54" s="429" t="s">
        <v>679</v>
      </c>
      <c r="C54" s="429" t="s">
        <v>416</v>
      </c>
      <c r="D54" s="429" t="s">
        <v>655</v>
      </c>
      <c r="E54" s="429" t="s">
        <v>680</v>
      </c>
      <c r="F54" s="429" t="s">
        <v>691</v>
      </c>
      <c r="G54" s="429" t="s">
        <v>692</v>
      </c>
      <c r="H54" s="432">
        <v>9</v>
      </c>
      <c r="I54" s="432">
        <v>1548</v>
      </c>
      <c r="J54" s="429">
        <v>0.30885873902633681</v>
      </c>
      <c r="K54" s="429">
        <v>172</v>
      </c>
      <c r="L54" s="432">
        <v>28</v>
      </c>
      <c r="M54" s="432">
        <v>5012</v>
      </c>
      <c r="N54" s="429">
        <v>1</v>
      </c>
      <c r="O54" s="429">
        <v>179</v>
      </c>
      <c r="P54" s="432">
        <v>4</v>
      </c>
      <c r="Q54" s="432">
        <v>720</v>
      </c>
      <c r="R54" s="534">
        <v>0.14365522745411013</v>
      </c>
      <c r="S54" s="433">
        <v>180</v>
      </c>
    </row>
    <row r="55" spans="1:19" ht="14.4" customHeight="1" x14ac:dyDescent="0.3">
      <c r="A55" s="428" t="s">
        <v>678</v>
      </c>
      <c r="B55" s="429" t="s">
        <v>679</v>
      </c>
      <c r="C55" s="429" t="s">
        <v>416</v>
      </c>
      <c r="D55" s="429" t="s">
        <v>655</v>
      </c>
      <c r="E55" s="429" t="s">
        <v>680</v>
      </c>
      <c r="F55" s="429" t="s">
        <v>695</v>
      </c>
      <c r="G55" s="429" t="s">
        <v>696</v>
      </c>
      <c r="H55" s="432">
        <v>10</v>
      </c>
      <c r="I55" s="432">
        <v>3220</v>
      </c>
      <c r="J55" s="429">
        <v>0.2669983416252073</v>
      </c>
      <c r="K55" s="429">
        <v>322</v>
      </c>
      <c r="L55" s="432">
        <v>36</v>
      </c>
      <c r="M55" s="432">
        <v>12060</v>
      </c>
      <c r="N55" s="429">
        <v>1</v>
      </c>
      <c r="O55" s="429">
        <v>335</v>
      </c>
      <c r="P55" s="432">
        <v>3</v>
      </c>
      <c r="Q55" s="432">
        <v>1008</v>
      </c>
      <c r="R55" s="534">
        <v>8.3582089552238809E-2</v>
      </c>
      <c r="S55" s="433">
        <v>336</v>
      </c>
    </row>
    <row r="56" spans="1:19" ht="14.4" customHeight="1" x14ac:dyDescent="0.3">
      <c r="A56" s="428" t="s">
        <v>678</v>
      </c>
      <c r="B56" s="429" t="s">
        <v>679</v>
      </c>
      <c r="C56" s="429" t="s">
        <v>416</v>
      </c>
      <c r="D56" s="429" t="s">
        <v>655</v>
      </c>
      <c r="E56" s="429" t="s">
        <v>680</v>
      </c>
      <c r="F56" s="429" t="s">
        <v>697</v>
      </c>
      <c r="G56" s="429" t="s">
        <v>698</v>
      </c>
      <c r="H56" s="432">
        <v>2</v>
      </c>
      <c r="I56" s="432">
        <v>878</v>
      </c>
      <c r="J56" s="429">
        <v>0.21300339640950994</v>
      </c>
      <c r="K56" s="429">
        <v>439</v>
      </c>
      <c r="L56" s="432">
        <v>9</v>
      </c>
      <c r="M56" s="432">
        <v>4122</v>
      </c>
      <c r="N56" s="429">
        <v>1</v>
      </c>
      <c r="O56" s="429">
        <v>458</v>
      </c>
      <c r="P56" s="432"/>
      <c r="Q56" s="432"/>
      <c r="R56" s="534"/>
      <c r="S56" s="433"/>
    </row>
    <row r="57" spans="1:19" ht="14.4" customHeight="1" x14ac:dyDescent="0.3">
      <c r="A57" s="428" t="s">
        <v>678</v>
      </c>
      <c r="B57" s="429" t="s">
        <v>679</v>
      </c>
      <c r="C57" s="429" t="s">
        <v>416</v>
      </c>
      <c r="D57" s="429" t="s">
        <v>655</v>
      </c>
      <c r="E57" s="429" t="s">
        <v>680</v>
      </c>
      <c r="F57" s="429" t="s">
        <v>699</v>
      </c>
      <c r="G57" s="429" t="s">
        <v>700</v>
      </c>
      <c r="H57" s="432">
        <v>24</v>
      </c>
      <c r="I57" s="432">
        <v>8184</v>
      </c>
      <c r="J57" s="429">
        <v>0.2004261259275586</v>
      </c>
      <c r="K57" s="429">
        <v>341</v>
      </c>
      <c r="L57" s="432">
        <v>117</v>
      </c>
      <c r="M57" s="432">
        <v>40833</v>
      </c>
      <c r="N57" s="429">
        <v>1</v>
      </c>
      <c r="O57" s="429">
        <v>349</v>
      </c>
      <c r="P57" s="432">
        <v>18</v>
      </c>
      <c r="Q57" s="432">
        <v>6282</v>
      </c>
      <c r="R57" s="534">
        <v>0.15384615384615385</v>
      </c>
      <c r="S57" s="433">
        <v>349</v>
      </c>
    </row>
    <row r="58" spans="1:19" ht="14.4" customHeight="1" x14ac:dyDescent="0.3">
      <c r="A58" s="428" t="s">
        <v>678</v>
      </c>
      <c r="B58" s="429" t="s">
        <v>679</v>
      </c>
      <c r="C58" s="429" t="s">
        <v>416</v>
      </c>
      <c r="D58" s="429" t="s">
        <v>655</v>
      </c>
      <c r="E58" s="429" t="s">
        <v>680</v>
      </c>
      <c r="F58" s="429" t="s">
        <v>701</v>
      </c>
      <c r="G58" s="429" t="s">
        <v>702</v>
      </c>
      <c r="H58" s="432"/>
      <c r="I58" s="432"/>
      <c r="J58" s="429"/>
      <c r="K58" s="429"/>
      <c r="L58" s="432">
        <v>3</v>
      </c>
      <c r="M58" s="432">
        <v>4959</v>
      </c>
      <c r="N58" s="429">
        <v>1</v>
      </c>
      <c r="O58" s="429">
        <v>1653</v>
      </c>
      <c r="P58" s="432"/>
      <c r="Q58" s="432"/>
      <c r="R58" s="534"/>
      <c r="S58" s="433"/>
    </row>
    <row r="59" spans="1:19" ht="14.4" customHeight="1" x14ac:dyDescent="0.3">
      <c r="A59" s="428" t="s">
        <v>678</v>
      </c>
      <c r="B59" s="429" t="s">
        <v>679</v>
      </c>
      <c r="C59" s="429" t="s">
        <v>416</v>
      </c>
      <c r="D59" s="429" t="s">
        <v>655</v>
      </c>
      <c r="E59" s="429" t="s">
        <v>680</v>
      </c>
      <c r="F59" s="429" t="s">
        <v>717</v>
      </c>
      <c r="G59" s="429" t="s">
        <v>718</v>
      </c>
      <c r="H59" s="432">
        <v>28</v>
      </c>
      <c r="I59" s="432">
        <v>7980</v>
      </c>
      <c r="J59" s="429">
        <v>0.4861111111111111</v>
      </c>
      <c r="K59" s="429">
        <v>285</v>
      </c>
      <c r="L59" s="432">
        <v>54</v>
      </c>
      <c r="M59" s="432">
        <v>16416</v>
      </c>
      <c r="N59" s="429">
        <v>1</v>
      </c>
      <c r="O59" s="429">
        <v>304</v>
      </c>
      <c r="P59" s="432">
        <v>4</v>
      </c>
      <c r="Q59" s="432">
        <v>1220</v>
      </c>
      <c r="R59" s="534">
        <v>7.4317738791423005E-2</v>
      </c>
      <c r="S59" s="433">
        <v>305</v>
      </c>
    </row>
    <row r="60" spans="1:19" ht="14.4" customHeight="1" x14ac:dyDescent="0.3">
      <c r="A60" s="428" t="s">
        <v>678</v>
      </c>
      <c r="B60" s="429" t="s">
        <v>679</v>
      </c>
      <c r="C60" s="429" t="s">
        <v>416</v>
      </c>
      <c r="D60" s="429" t="s">
        <v>655</v>
      </c>
      <c r="E60" s="429" t="s">
        <v>680</v>
      </c>
      <c r="F60" s="429" t="s">
        <v>721</v>
      </c>
      <c r="G60" s="429" t="s">
        <v>722</v>
      </c>
      <c r="H60" s="432">
        <v>20</v>
      </c>
      <c r="I60" s="432">
        <v>9240</v>
      </c>
      <c r="J60" s="429">
        <v>0.21749364466622728</v>
      </c>
      <c r="K60" s="429">
        <v>462</v>
      </c>
      <c r="L60" s="432">
        <v>86</v>
      </c>
      <c r="M60" s="432">
        <v>42484</v>
      </c>
      <c r="N60" s="429">
        <v>1</v>
      </c>
      <c r="O60" s="429">
        <v>494</v>
      </c>
      <c r="P60" s="432">
        <v>27</v>
      </c>
      <c r="Q60" s="432">
        <v>13338</v>
      </c>
      <c r="R60" s="534">
        <v>0.31395348837209303</v>
      </c>
      <c r="S60" s="433">
        <v>494</v>
      </c>
    </row>
    <row r="61" spans="1:19" ht="14.4" customHeight="1" x14ac:dyDescent="0.3">
      <c r="A61" s="428" t="s">
        <v>678</v>
      </c>
      <c r="B61" s="429" t="s">
        <v>679</v>
      </c>
      <c r="C61" s="429" t="s">
        <v>416</v>
      </c>
      <c r="D61" s="429" t="s">
        <v>655</v>
      </c>
      <c r="E61" s="429" t="s">
        <v>680</v>
      </c>
      <c r="F61" s="429" t="s">
        <v>723</v>
      </c>
      <c r="G61" s="429" t="s">
        <v>724</v>
      </c>
      <c r="H61" s="432">
        <v>39</v>
      </c>
      <c r="I61" s="432">
        <v>13884</v>
      </c>
      <c r="J61" s="429">
        <v>0.34744744744744743</v>
      </c>
      <c r="K61" s="429">
        <v>356</v>
      </c>
      <c r="L61" s="432">
        <v>108</v>
      </c>
      <c r="M61" s="432">
        <v>39960</v>
      </c>
      <c r="N61" s="429">
        <v>1</v>
      </c>
      <c r="O61" s="429">
        <v>370</v>
      </c>
      <c r="P61" s="432">
        <v>26</v>
      </c>
      <c r="Q61" s="432">
        <v>9620</v>
      </c>
      <c r="R61" s="534">
        <v>0.24074074074074073</v>
      </c>
      <c r="S61" s="433">
        <v>370</v>
      </c>
    </row>
    <row r="62" spans="1:19" ht="14.4" customHeight="1" x14ac:dyDescent="0.3">
      <c r="A62" s="428" t="s">
        <v>678</v>
      </c>
      <c r="B62" s="429" t="s">
        <v>679</v>
      </c>
      <c r="C62" s="429" t="s">
        <v>416</v>
      </c>
      <c r="D62" s="429" t="s">
        <v>655</v>
      </c>
      <c r="E62" s="429" t="s">
        <v>680</v>
      </c>
      <c r="F62" s="429" t="s">
        <v>725</v>
      </c>
      <c r="G62" s="429" t="s">
        <v>726</v>
      </c>
      <c r="H62" s="432">
        <v>6</v>
      </c>
      <c r="I62" s="432">
        <v>17502</v>
      </c>
      <c r="J62" s="429">
        <v>0.70458937198067628</v>
      </c>
      <c r="K62" s="429">
        <v>2917</v>
      </c>
      <c r="L62" s="432">
        <v>8</v>
      </c>
      <c r="M62" s="432">
        <v>24840</v>
      </c>
      <c r="N62" s="429">
        <v>1</v>
      </c>
      <c r="O62" s="429">
        <v>3105</v>
      </c>
      <c r="P62" s="432">
        <v>2</v>
      </c>
      <c r="Q62" s="432">
        <v>6216</v>
      </c>
      <c r="R62" s="534">
        <v>0.25024154589371983</v>
      </c>
      <c r="S62" s="433">
        <v>3108</v>
      </c>
    </row>
    <row r="63" spans="1:19" ht="14.4" customHeight="1" x14ac:dyDescent="0.3">
      <c r="A63" s="428" t="s">
        <v>678</v>
      </c>
      <c r="B63" s="429" t="s">
        <v>679</v>
      </c>
      <c r="C63" s="429" t="s">
        <v>416</v>
      </c>
      <c r="D63" s="429" t="s">
        <v>655</v>
      </c>
      <c r="E63" s="429" t="s">
        <v>680</v>
      </c>
      <c r="F63" s="429" t="s">
        <v>729</v>
      </c>
      <c r="G63" s="429" t="s">
        <v>730</v>
      </c>
      <c r="H63" s="432">
        <v>6</v>
      </c>
      <c r="I63" s="432">
        <v>630</v>
      </c>
      <c r="J63" s="429">
        <v>0.43659043659043661</v>
      </c>
      <c r="K63" s="429">
        <v>105</v>
      </c>
      <c r="L63" s="432">
        <v>13</v>
      </c>
      <c r="M63" s="432">
        <v>1443</v>
      </c>
      <c r="N63" s="429">
        <v>1</v>
      </c>
      <c r="O63" s="429">
        <v>111</v>
      </c>
      <c r="P63" s="432">
        <v>5</v>
      </c>
      <c r="Q63" s="432">
        <v>555</v>
      </c>
      <c r="R63" s="534">
        <v>0.38461538461538464</v>
      </c>
      <c r="S63" s="433">
        <v>111</v>
      </c>
    </row>
    <row r="64" spans="1:19" ht="14.4" customHeight="1" x14ac:dyDescent="0.3">
      <c r="A64" s="428" t="s">
        <v>678</v>
      </c>
      <c r="B64" s="429" t="s">
        <v>679</v>
      </c>
      <c r="C64" s="429" t="s">
        <v>416</v>
      </c>
      <c r="D64" s="429" t="s">
        <v>655</v>
      </c>
      <c r="E64" s="429" t="s">
        <v>680</v>
      </c>
      <c r="F64" s="429" t="s">
        <v>735</v>
      </c>
      <c r="G64" s="429" t="s">
        <v>736</v>
      </c>
      <c r="H64" s="432"/>
      <c r="I64" s="432"/>
      <c r="J64" s="429"/>
      <c r="K64" s="429"/>
      <c r="L64" s="432">
        <v>1</v>
      </c>
      <c r="M64" s="432">
        <v>1283</v>
      </c>
      <c r="N64" s="429">
        <v>1</v>
      </c>
      <c r="O64" s="429">
        <v>1283</v>
      </c>
      <c r="P64" s="432">
        <v>2</v>
      </c>
      <c r="Q64" s="432">
        <v>2570</v>
      </c>
      <c r="R64" s="534">
        <v>2.0031176929072485</v>
      </c>
      <c r="S64" s="433">
        <v>1285</v>
      </c>
    </row>
    <row r="65" spans="1:19" ht="14.4" customHeight="1" x14ac:dyDescent="0.3">
      <c r="A65" s="428" t="s">
        <v>678</v>
      </c>
      <c r="B65" s="429" t="s">
        <v>679</v>
      </c>
      <c r="C65" s="429" t="s">
        <v>416</v>
      </c>
      <c r="D65" s="429" t="s">
        <v>655</v>
      </c>
      <c r="E65" s="429" t="s">
        <v>680</v>
      </c>
      <c r="F65" s="429" t="s">
        <v>737</v>
      </c>
      <c r="G65" s="429" t="s">
        <v>738</v>
      </c>
      <c r="H65" s="432">
        <v>7</v>
      </c>
      <c r="I65" s="432">
        <v>3059</v>
      </c>
      <c r="J65" s="429">
        <v>0.20328282828282829</v>
      </c>
      <c r="K65" s="429">
        <v>437</v>
      </c>
      <c r="L65" s="432">
        <v>33</v>
      </c>
      <c r="M65" s="432">
        <v>15048</v>
      </c>
      <c r="N65" s="429">
        <v>1</v>
      </c>
      <c r="O65" s="429">
        <v>456</v>
      </c>
      <c r="P65" s="432">
        <v>5</v>
      </c>
      <c r="Q65" s="432">
        <v>2280</v>
      </c>
      <c r="R65" s="534">
        <v>0.15151515151515152</v>
      </c>
      <c r="S65" s="433">
        <v>456</v>
      </c>
    </row>
    <row r="66" spans="1:19" ht="14.4" customHeight="1" x14ac:dyDescent="0.3">
      <c r="A66" s="428" t="s">
        <v>678</v>
      </c>
      <c r="B66" s="429" t="s">
        <v>679</v>
      </c>
      <c r="C66" s="429" t="s">
        <v>416</v>
      </c>
      <c r="D66" s="429" t="s">
        <v>655</v>
      </c>
      <c r="E66" s="429" t="s">
        <v>680</v>
      </c>
      <c r="F66" s="429" t="s">
        <v>739</v>
      </c>
      <c r="G66" s="429" t="s">
        <v>740</v>
      </c>
      <c r="H66" s="432">
        <v>40</v>
      </c>
      <c r="I66" s="432">
        <v>2160</v>
      </c>
      <c r="J66" s="429">
        <v>0.28647214854111408</v>
      </c>
      <c r="K66" s="429">
        <v>54</v>
      </c>
      <c r="L66" s="432">
        <v>130</v>
      </c>
      <c r="M66" s="432">
        <v>7540</v>
      </c>
      <c r="N66" s="429">
        <v>1</v>
      </c>
      <c r="O66" s="429">
        <v>58</v>
      </c>
      <c r="P66" s="432">
        <v>62</v>
      </c>
      <c r="Q66" s="432">
        <v>3596</v>
      </c>
      <c r="R66" s="534">
        <v>0.47692307692307695</v>
      </c>
      <c r="S66" s="433">
        <v>58</v>
      </c>
    </row>
    <row r="67" spans="1:19" ht="14.4" customHeight="1" x14ac:dyDescent="0.3">
      <c r="A67" s="428" t="s">
        <v>678</v>
      </c>
      <c r="B67" s="429" t="s">
        <v>679</v>
      </c>
      <c r="C67" s="429" t="s">
        <v>416</v>
      </c>
      <c r="D67" s="429" t="s">
        <v>655</v>
      </c>
      <c r="E67" s="429" t="s">
        <v>680</v>
      </c>
      <c r="F67" s="429" t="s">
        <v>745</v>
      </c>
      <c r="G67" s="429" t="s">
        <v>746</v>
      </c>
      <c r="H67" s="432">
        <v>14</v>
      </c>
      <c r="I67" s="432">
        <v>2366</v>
      </c>
      <c r="J67" s="429">
        <v>0.13656565656565656</v>
      </c>
      <c r="K67" s="429">
        <v>169</v>
      </c>
      <c r="L67" s="432">
        <v>99</v>
      </c>
      <c r="M67" s="432">
        <v>17325</v>
      </c>
      <c r="N67" s="429">
        <v>1</v>
      </c>
      <c r="O67" s="429">
        <v>175</v>
      </c>
      <c r="P67" s="432">
        <v>33</v>
      </c>
      <c r="Q67" s="432">
        <v>5808</v>
      </c>
      <c r="R67" s="534">
        <v>0.33523809523809522</v>
      </c>
      <c r="S67" s="433">
        <v>176</v>
      </c>
    </row>
    <row r="68" spans="1:19" ht="14.4" customHeight="1" x14ac:dyDescent="0.3">
      <c r="A68" s="428" t="s">
        <v>678</v>
      </c>
      <c r="B68" s="429" t="s">
        <v>679</v>
      </c>
      <c r="C68" s="429" t="s">
        <v>416</v>
      </c>
      <c r="D68" s="429" t="s">
        <v>655</v>
      </c>
      <c r="E68" s="429" t="s">
        <v>680</v>
      </c>
      <c r="F68" s="429" t="s">
        <v>751</v>
      </c>
      <c r="G68" s="429" t="s">
        <v>752</v>
      </c>
      <c r="H68" s="432">
        <v>2</v>
      </c>
      <c r="I68" s="432">
        <v>326</v>
      </c>
      <c r="J68" s="429">
        <v>0.19289940828402366</v>
      </c>
      <c r="K68" s="429">
        <v>163</v>
      </c>
      <c r="L68" s="432">
        <v>10</v>
      </c>
      <c r="M68" s="432">
        <v>1690</v>
      </c>
      <c r="N68" s="429">
        <v>1</v>
      </c>
      <c r="O68" s="429">
        <v>169</v>
      </c>
      <c r="P68" s="432"/>
      <c r="Q68" s="432"/>
      <c r="R68" s="534"/>
      <c r="S68" s="433"/>
    </row>
    <row r="69" spans="1:19" ht="14.4" customHeight="1" x14ac:dyDescent="0.3">
      <c r="A69" s="428" t="s">
        <v>678</v>
      </c>
      <c r="B69" s="429" t="s">
        <v>679</v>
      </c>
      <c r="C69" s="429" t="s">
        <v>416</v>
      </c>
      <c r="D69" s="429" t="s">
        <v>655</v>
      </c>
      <c r="E69" s="429" t="s">
        <v>680</v>
      </c>
      <c r="F69" s="429" t="s">
        <v>755</v>
      </c>
      <c r="G69" s="429" t="s">
        <v>756</v>
      </c>
      <c r="H69" s="432"/>
      <c r="I69" s="432"/>
      <c r="J69" s="429"/>
      <c r="K69" s="429"/>
      <c r="L69" s="432">
        <v>5</v>
      </c>
      <c r="M69" s="432">
        <v>5055</v>
      </c>
      <c r="N69" s="429">
        <v>1</v>
      </c>
      <c r="O69" s="429">
        <v>1011</v>
      </c>
      <c r="P69" s="432">
        <v>12</v>
      </c>
      <c r="Q69" s="432">
        <v>12144</v>
      </c>
      <c r="R69" s="534">
        <v>2.4023738872403562</v>
      </c>
      <c r="S69" s="433">
        <v>1012</v>
      </c>
    </row>
    <row r="70" spans="1:19" ht="14.4" customHeight="1" x14ac:dyDescent="0.3">
      <c r="A70" s="428" t="s">
        <v>678</v>
      </c>
      <c r="B70" s="429" t="s">
        <v>679</v>
      </c>
      <c r="C70" s="429" t="s">
        <v>416</v>
      </c>
      <c r="D70" s="429" t="s">
        <v>655</v>
      </c>
      <c r="E70" s="429" t="s">
        <v>680</v>
      </c>
      <c r="F70" s="429" t="s">
        <v>759</v>
      </c>
      <c r="G70" s="429" t="s">
        <v>760</v>
      </c>
      <c r="H70" s="432"/>
      <c r="I70" s="432"/>
      <c r="J70" s="429"/>
      <c r="K70" s="429"/>
      <c r="L70" s="432">
        <v>4</v>
      </c>
      <c r="M70" s="432">
        <v>9176</v>
      </c>
      <c r="N70" s="429">
        <v>1</v>
      </c>
      <c r="O70" s="429">
        <v>2294</v>
      </c>
      <c r="P70" s="432">
        <v>6</v>
      </c>
      <c r="Q70" s="432">
        <v>13782</v>
      </c>
      <c r="R70" s="534">
        <v>1.5019616390584132</v>
      </c>
      <c r="S70" s="433">
        <v>2297</v>
      </c>
    </row>
    <row r="71" spans="1:19" ht="14.4" customHeight="1" x14ac:dyDescent="0.3">
      <c r="A71" s="428" t="s">
        <v>678</v>
      </c>
      <c r="B71" s="429" t="s">
        <v>679</v>
      </c>
      <c r="C71" s="429" t="s">
        <v>416</v>
      </c>
      <c r="D71" s="429" t="s">
        <v>655</v>
      </c>
      <c r="E71" s="429" t="s">
        <v>680</v>
      </c>
      <c r="F71" s="429" t="s">
        <v>763</v>
      </c>
      <c r="G71" s="429" t="s">
        <v>764</v>
      </c>
      <c r="H71" s="432"/>
      <c r="I71" s="432"/>
      <c r="J71" s="429"/>
      <c r="K71" s="429"/>
      <c r="L71" s="432">
        <v>8</v>
      </c>
      <c r="M71" s="432">
        <v>17040</v>
      </c>
      <c r="N71" s="429">
        <v>1</v>
      </c>
      <c r="O71" s="429">
        <v>2130</v>
      </c>
      <c r="P71" s="432"/>
      <c r="Q71" s="432"/>
      <c r="R71" s="534"/>
      <c r="S71" s="433"/>
    </row>
    <row r="72" spans="1:19" ht="14.4" customHeight="1" x14ac:dyDescent="0.3">
      <c r="A72" s="428" t="s">
        <v>678</v>
      </c>
      <c r="B72" s="429" t="s">
        <v>679</v>
      </c>
      <c r="C72" s="429" t="s">
        <v>416</v>
      </c>
      <c r="D72" s="429" t="s">
        <v>655</v>
      </c>
      <c r="E72" s="429" t="s">
        <v>680</v>
      </c>
      <c r="F72" s="429" t="s">
        <v>774</v>
      </c>
      <c r="G72" s="429" t="s">
        <v>775</v>
      </c>
      <c r="H72" s="432"/>
      <c r="I72" s="432"/>
      <c r="J72" s="429"/>
      <c r="K72" s="429"/>
      <c r="L72" s="432">
        <v>1</v>
      </c>
      <c r="M72" s="432">
        <v>288</v>
      </c>
      <c r="N72" s="429">
        <v>1</v>
      </c>
      <c r="O72" s="429">
        <v>288</v>
      </c>
      <c r="P72" s="432"/>
      <c r="Q72" s="432"/>
      <c r="R72" s="534"/>
      <c r="S72" s="433"/>
    </row>
    <row r="73" spans="1:19" ht="14.4" customHeight="1" x14ac:dyDescent="0.3">
      <c r="A73" s="428" t="s">
        <v>678</v>
      </c>
      <c r="B73" s="429" t="s">
        <v>679</v>
      </c>
      <c r="C73" s="429" t="s">
        <v>416</v>
      </c>
      <c r="D73" s="429" t="s">
        <v>656</v>
      </c>
      <c r="E73" s="429" t="s">
        <v>680</v>
      </c>
      <c r="F73" s="429" t="s">
        <v>681</v>
      </c>
      <c r="G73" s="429" t="s">
        <v>682</v>
      </c>
      <c r="H73" s="432">
        <v>98</v>
      </c>
      <c r="I73" s="432">
        <v>5292</v>
      </c>
      <c r="J73" s="429">
        <v>0.38992042440318303</v>
      </c>
      <c r="K73" s="429">
        <v>54</v>
      </c>
      <c r="L73" s="432">
        <v>234</v>
      </c>
      <c r="M73" s="432">
        <v>13572</v>
      </c>
      <c r="N73" s="429">
        <v>1</v>
      </c>
      <c r="O73" s="429">
        <v>58</v>
      </c>
      <c r="P73" s="432">
        <v>146</v>
      </c>
      <c r="Q73" s="432">
        <v>8468</v>
      </c>
      <c r="R73" s="534">
        <v>0.62393162393162394</v>
      </c>
      <c r="S73" s="433">
        <v>58</v>
      </c>
    </row>
    <row r="74" spans="1:19" ht="14.4" customHeight="1" x14ac:dyDescent="0.3">
      <c r="A74" s="428" t="s">
        <v>678</v>
      </c>
      <c r="B74" s="429" t="s">
        <v>679</v>
      </c>
      <c r="C74" s="429" t="s">
        <v>416</v>
      </c>
      <c r="D74" s="429" t="s">
        <v>656</v>
      </c>
      <c r="E74" s="429" t="s">
        <v>680</v>
      </c>
      <c r="F74" s="429" t="s">
        <v>683</v>
      </c>
      <c r="G74" s="429" t="s">
        <v>684</v>
      </c>
      <c r="H74" s="432"/>
      <c r="I74" s="432"/>
      <c r="J74" s="429"/>
      <c r="K74" s="429"/>
      <c r="L74" s="432">
        <v>6</v>
      </c>
      <c r="M74" s="432">
        <v>786</v>
      </c>
      <c r="N74" s="429">
        <v>1</v>
      </c>
      <c r="O74" s="429">
        <v>131</v>
      </c>
      <c r="P74" s="432">
        <v>8</v>
      </c>
      <c r="Q74" s="432">
        <v>1048</v>
      </c>
      <c r="R74" s="534">
        <v>1.3333333333333333</v>
      </c>
      <c r="S74" s="433">
        <v>131</v>
      </c>
    </row>
    <row r="75" spans="1:19" ht="14.4" customHeight="1" x14ac:dyDescent="0.3">
      <c r="A75" s="428" t="s">
        <v>678</v>
      </c>
      <c r="B75" s="429" t="s">
        <v>679</v>
      </c>
      <c r="C75" s="429" t="s">
        <v>416</v>
      </c>
      <c r="D75" s="429" t="s">
        <v>656</v>
      </c>
      <c r="E75" s="429" t="s">
        <v>680</v>
      </c>
      <c r="F75" s="429" t="s">
        <v>691</v>
      </c>
      <c r="G75" s="429" t="s">
        <v>692</v>
      </c>
      <c r="H75" s="432">
        <v>9</v>
      </c>
      <c r="I75" s="432">
        <v>1548</v>
      </c>
      <c r="J75" s="429">
        <v>0.57653631284916196</v>
      </c>
      <c r="K75" s="429">
        <v>172</v>
      </c>
      <c r="L75" s="432">
        <v>15</v>
      </c>
      <c r="M75" s="432">
        <v>2685</v>
      </c>
      <c r="N75" s="429">
        <v>1</v>
      </c>
      <c r="O75" s="429">
        <v>179</v>
      </c>
      <c r="P75" s="432">
        <v>14</v>
      </c>
      <c r="Q75" s="432">
        <v>2520</v>
      </c>
      <c r="R75" s="534">
        <v>0.93854748603351956</v>
      </c>
      <c r="S75" s="433">
        <v>180</v>
      </c>
    </row>
    <row r="76" spans="1:19" ht="14.4" customHeight="1" x14ac:dyDescent="0.3">
      <c r="A76" s="428" t="s">
        <v>678</v>
      </c>
      <c r="B76" s="429" t="s">
        <v>679</v>
      </c>
      <c r="C76" s="429" t="s">
        <v>416</v>
      </c>
      <c r="D76" s="429" t="s">
        <v>656</v>
      </c>
      <c r="E76" s="429" t="s">
        <v>680</v>
      </c>
      <c r="F76" s="429" t="s">
        <v>695</v>
      </c>
      <c r="G76" s="429" t="s">
        <v>696</v>
      </c>
      <c r="H76" s="432">
        <v>2</v>
      </c>
      <c r="I76" s="432">
        <v>644</v>
      </c>
      <c r="J76" s="429">
        <v>0.24029850746268658</v>
      </c>
      <c r="K76" s="429">
        <v>322</v>
      </c>
      <c r="L76" s="432">
        <v>8</v>
      </c>
      <c r="M76" s="432">
        <v>2680</v>
      </c>
      <c r="N76" s="429">
        <v>1</v>
      </c>
      <c r="O76" s="429">
        <v>335</v>
      </c>
      <c r="P76" s="432">
        <v>3</v>
      </c>
      <c r="Q76" s="432">
        <v>1008</v>
      </c>
      <c r="R76" s="534">
        <v>0.37611940298507462</v>
      </c>
      <c r="S76" s="433">
        <v>336</v>
      </c>
    </row>
    <row r="77" spans="1:19" ht="14.4" customHeight="1" x14ac:dyDescent="0.3">
      <c r="A77" s="428" t="s">
        <v>678</v>
      </c>
      <c r="B77" s="429" t="s">
        <v>679</v>
      </c>
      <c r="C77" s="429" t="s">
        <v>416</v>
      </c>
      <c r="D77" s="429" t="s">
        <v>656</v>
      </c>
      <c r="E77" s="429" t="s">
        <v>680</v>
      </c>
      <c r="F77" s="429" t="s">
        <v>699</v>
      </c>
      <c r="G77" s="429" t="s">
        <v>700</v>
      </c>
      <c r="H77" s="432">
        <v>10</v>
      </c>
      <c r="I77" s="432">
        <v>3410</v>
      </c>
      <c r="J77" s="429">
        <v>0.29608404966571156</v>
      </c>
      <c r="K77" s="429">
        <v>341</v>
      </c>
      <c r="L77" s="432">
        <v>33</v>
      </c>
      <c r="M77" s="432">
        <v>11517</v>
      </c>
      <c r="N77" s="429">
        <v>1</v>
      </c>
      <c r="O77" s="429">
        <v>349</v>
      </c>
      <c r="P77" s="432">
        <v>14</v>
      </c>
      <c r="Q77" s="432">
        <v>4886</v>
      </c>
      <c r="R77" s="534">
        <v>0.42424242424242425</v>
      </c>
      <c r="S77" s="433">
        <v>349</v>
      </c>
    </row>
    <row r="78" spans="1:19" ht="14.4" customHeight="1" x14ac:dyDescent="0.3">
      <c r="A78" s="428" t="s">
        <v>678</v>
      </c>
      <c r="B78" s="429" t="s">
        <v>679</v>
      </c>
      <c r="C78" s="429" t="s">
        <v>416</v>
      </c>
      <c r="D78" s="429" t="s">
        <v>656</v>
      </c>
      <c r="E78" s="429" t="s">
        <v>680</v>
      </c>
      <c r="F78" s="429" t="s">
        <v>705</v>
      </c>
      <c r="G78" s="429" t="s">
        <v>706</v>
      </c>
      <c r="H78" s="432"/>
      <c r="I78" s="432"/>
      <c r="J78" s="429"/>
      <c r="K78" s="429"/>
      <c r="L78" s="432">
        <v>1</v>
      </c>
      <c r="M78" s="432">
        <v>49</v>
      </c>
      <c r="N78" s="429">
        <v>1</v>
      </c>
      <c r="O78" s="429">
        <v>49</v>
      </c>
      <c r="P78" s="432"/>
      <c r="Q78" s="432"/>
      <c r="R78" s="534"/>
      <c r="S78" s="433"/>
    </row>
    <row r="79" spans="1:19" ht="14.4" customHeight="1" x14ac:dyDescent="0.3">
      <c r="A79" s="428" t="s">
        <v>678</v>
      </c>
      <c r="B79" s="429" t="s">
        <v>679</v>
      </c>
      <c r="C79" s="429" t="s">
        <v>416</v>
      </c>
      <c r="D79" s="429" t="s">
        <v>656</v>
      </c>
      <c r="E79" s="429" t="s">
        <v>680</v>
      </c>
      <c r="F79" s="429" t="s">
        <v>709</v>
      </c>
      <c r="G79" s="429" t="s">
        <v>710</v>
      </c>
      <c r="H79" s="432"/>
      <c r="I79" s="432"/>
      <c r="J79" s="429"/>
      <c r="K79" s="429"/>
      <c r="L79" s="432">
        <v>1</v>
      </c>
      <c r="M79" s="432">
        <v>38</v>
      </c>
      <c r="N79" s="429">
        <v>1</v>
      </c>
      <c r="O79" s="429">
        <v>38</v>
      </c>
      <c r="P79" s="432"/>
      <c r="Q79" s="432"/>
      <c r="R79" s="534"/>
      <c r="S79" s="433"/>
    </row>
    <row r="80" spans="1:19" ht="14.4" customHeight="1" x14ac:dyDescent="0.3">
      <c r="A80" s="428" t="s">
        <v>678</v>
      </c>
      <c r="B80" s="429" t="s">
        <v>679</v>
      </c>
      <c r="C80" s="429" t="s">
        <v>416</v>
      </c>
      <c r="D80" s="429" t="s">
        <v>656</v>
      </c>
      <c r="E80" s="429" t="s">
        <v>680</v>
      </c>
      <c r="F80" s="429" t="s">
        <v>713</v>
      </c>
      <c r="G80" s="429" t="s">
        <v>714</v>
      </c>
      <c r="H80" s="432"/>
      <c r="I80" s="432"/>
      <c r="J80" s="429"/>
      <c r="K80" s="429"/>
      <c r="L80" s="432">
        <v>10</v>
      </c>
      <c r="M80" s="432">
        <v>7040</v>
      </c>
      <c r="N80" s="429">
        <v>1</v>
      </c>
      <c r="O80" s="429">
        <v>704</v>
      </c>
      <c r="P80" s="432"/>
      <c r="Q80" s="432"/>
      <c r="R80" s="534"/>
      <c r="S80" s="433"/>
    </row>
    <row r="81" spans="1:19" ht="14.4" customHeight="1" x14ac:dyDescent="0.3">
      <c r="A81" s="428" t="s">
        <v>678</v>
      </c>
      <c r="B81" s="429" t="s">
        <v>679</v>
      </c>
      <c r="C81" s="429" t="s">
        <v>416</v>
      </c>
      <c r="D81" s="429" t="s">
        <v>656</v>
      </c>
      <c r="E81" s="429" t="s">
        <v>680</v>
      </c>
      <c r="F81" s="429" t="s">
        <v>717</v>
      </c>
      <c r="G81" s="429" t="s">
        <v>718</v>
      </c>
      <c r="H81" s="432">
        <v>53</v>
      </c>
      <c r="I81" s="432">
        <v>15105</v>
      </c>
      <c r="J81" s="429">
        <v>1.1830357142857142</v>
      </c>
      <c r="K81" s="429">
        <v>285</v>
      </c>
      <c r="L81" s="432">
        <v>42</v>
      </c>
      <c r="M81" s="432">
        <v>12768</v>
      </c>
      <c r="N81" s="429">
        <v>1</v>
      </c>
      <c r="O81" s="429">
        <v>304</v>
      </c>
      <c r="P81" s="432">
        <v>64</v>
      </c>
      <c r="Q81" s="432">
        <v>19520</v>
      </c>
      <c r="R81" s="534">
        <v>1.5288220551378446</v>
      </c>
      <c r="S81" s="433">
        <v>305</v>
      </c>
    </row>
    <row r="82" spans="1:19" ht="14.4" customHeight="1" x14ac:dyDescent="0.3">
      <c r="A82" s="428" t="s">
        <v>678</v>
      </c>
      <c r="B82" s="429" t="s">
        <v>679</v>
      </c>
      <c r="C82" s="429" t="s">
        <v>416</v>
      </c>
      <c r="D82" s="429" t="s">
        <v>656</v>
      </c>
      <c r="E82" s="429" t="s">
        <v>680</v>
      </c>
      <c r="F82" s="429" t="s">
        <v>721</v>
      </c>
      <c r="G82" s="429" t="s">
        <v>722</v>
      </c>
      <c r="H82" s="432">
        <v>55</v>
      </c>
      <c r="I82" s="432">
        <v>25410</v>
      </c>
      <c r="J82" s="429">
        <v>0.43590887257256572</v>
      </c>
      <c r="K82" s="429">
        <v>462</v>
      </c>
      <c r="L82" s="432">
        <v>118</v>
      </c>
      <c r="M82" s="432">
        <v>58292</v>
      </c>
      <c r="N82" s="429">
        <v>1</v>
      </c>
      <c r="O82" s="429">
        <v>494</v>
      </c>
      <c r="P82" s="432">
        <v>62</v>
      </c>
      <c r="Q82" s="432">
        <v>30628</v>
      </c>
      <c r="R82" s="534">
        <v>0.52542372881355937</v>
      </c>
      <c r="S82" s="433">
        <v>494</v>
      </c>
    </row>
    <row r="83" spans="1:19" ht="14.4" customHeight="1" x14ac:dyDescent="0.3">
      <c r="A83" s="428" t="s">
        <v>678</v>
      </c>
      <c r="B83" s="429" t="s">
        <v>679</v>
      </c>
      <c r="C83" s="429" t="s">
        <v>416</v>
      </c>
      <c r="D83" s="429" t="s">
        <v>656</v>
      </c>
      <c r="E83" s="429" t="s">
        <v>680</v>
      </c>
      <c r="F83" s="429" t="s">
        <v>723</v>
      </c>
      <c r="G83" s="429" t="s">
        <v>724</v>
      </c>
      <c r="H83" s="432">
        <v>95</v>
      </c>
      <c r="I83" s="432">
        <v>33820</v>
      </c>
      <c r="J83" s="429">
        <v>0.75541657359839176</v>
      </c>
      <c r="K83" s="429">
        <v>356</v>
      </c>
      <c r="L83" s="432">
        <v>121</v>
      </c>
      <c r="M83" s="432">
        <v>44770</v>
      </c>
      <c r="N83" s="429">
        <v>1</v>
      </c>
      <c r="O83" s="429">
        <v>370</v>
      </c>
      <c r="P83" s="432">
        <v>97</v>
      </c>
      <c r="Q83" s="432">
        <v>35890</v>
      </c>
      <c r="R83" s="534">
        <v>0.80165289256198347</v>
      </c>
      <c r="S83" s="433">
        <v>370</v>
      </c>
    </row>
    <row r="84" spans="1:19" ht="14.4" customHeight="1" x14ac:dyDescent="0.3">
      <c r="A84" s="428" t="s">
        <v>678</v>
      </c>
      <c r="B84" s="429" t="s">
        <v>679</v>
      </c>
      <c r="C84" s="429" t="s">
        <v>416</v>
      </c>
      <c r="D84" s="429" t="s">
        <v>656</v>
      </c>
      <c r="E84" s="429" t="s">
        <v>680</v>
      </c>
      <c r="F84" s="429" t="s">
        <v>729</v>
      </c>
      <c r="G84" s="429" t="s">
        <v>730</v>
      </c>
      <c r="H84" s="432">
        <v>17</v>
      </c>
      <c r="I84" s="432">
        <v>1785</v>
      </c>
      <c r="J84" s="429">
        <v>0.67004504504504503</v>
      </c>
      <c r="K84" s="429">
        <v>105</v>
      </c>
      <c r="L84" s="432">
        <v>24</v>
      </c>
      <c r="M84" s="432">
        <v>2664</v>
      </c>
      <c r="N84" s="429">
        <v>1</v>
      </c>
      <c r="O84" s="429">
        <v>111</v>
      </c>
      <c r="P84" s="432">
        <v>15</v>
      </c>
      <c r="Q84" s="432">
        <v>1665</v>
      </c>
      <c r="R84" s="534">
        <v>0.625</v>
      </c>
      <c r="S84" s="433">
        <v>111</v>
      </c>
    </row>
    <row r="85" spans="1:19" ht="14.4" customHeight="1" x14ac:dyDescent="0.3">
      <c r="A85" s="428" t="s">
        <v>678</v>
      </c>
      <c r="B85" s="429" t="s">
        <v>679</v>
      </c>
      <c r="C85" s="429" t="s">
        <v>416</v>
      </c>
      <c r="D85" s="429" t="s">
        <v>656</v>
      </c>
      <c r="E85" s="429" t="s">
        <v>680</v>
      </c>
      <c r="F85" s="429" t="s">
        <v>733</v>
      </c>
      <c r="G85" s="429" t="s">
        <v>734</v>
      </c>
      <c r="H85" s="432"/>
      <c r="I85" s="432"/>
      <c r="J85" s="429"/>
      <c r="K85" s="429"/>
      <c r="L85" s="432">
        <v>1</v>
      </c>
      <c r="M85" s="432">
        <v>495</v>
      </c>
      <c r="N85" s="429">
        <v>1</v>
      </c>
      <c r="O85" s="429">
        <v>495</v>
      </c>
      <c r="P85" s="432"/>
      <c r="Q85" s="432"/>
      <c r="R85" s="534"/>
      <c r="S85" s="433"/>
    </row>
    <row r="86" spans="1:19" ht="14.4" customHeight="1" x14ac:dyDescent="0.3">
      <c r="A86" s="428" t="s">
        <v>678</v>
      </c>
      <c r="B86" s="429" t="s">
        <v>679</v>
      </c>
      <c r="C86" s="429" t="s">
        <v>416</v>
      </c>
      <c r="D86" s="429" t="s">
        <v>656</v>
      </c>
      <c r="E86" s="429" t="s">
        <v>680</v>
      </c>
      <c r="F86" s="429" t="s">
        <v>735</v>
      </c>
      <c r="G86" s="429" t="s">
        <v>736</v>
      </c>
      <c r="H86" s="432"/>
      <c r="I86" s="432"/>
      <c r="J86" s="429"/>
      <c r="K86" s="429"/>
      <c r="L86" s="432">
        <v>1</v>
      </c>
      <c r="M86" s="432">
        <v>1283</v>
      </c>
      <c r="N86" s="429">
        <v>1</v>
      </c>
      <c r="O86" s="429">
        <v>1283</v>
      </c>
      <c r="P86" s="432"/>
      <c r="Q86" s="432"/>
      <c r="R86" s="534"/>
      <c r="S86" s="433"/>
    </row>
    <row r="87" spans="1:19" ht="14.4" customHeight="1" x14ac:dyDescent="0.3">
      <c r="A87" s="428" t="s">
        <v>678</v>
      </c>
      <c r="B87" s="429" t="s">
        <v>679</v>
      </c>
      <c r="C87" s="429" t="s">
        <v>416</v>
      </c>
      <c r="D87" s="429" t="s">
        <v>656</v>
      </c>
      <c r="E87" s="429" t="s">
        <v>680</v>
      </c>
      <c r="F87" s="429" t="s">
        <v>737</v>
      </c>
      <c r="G87" s="429" t="s">
        <v>738</v>
      </c>
      <c r="H87" s="432">
        <v>16</v>
      </c>
      <c r="I87" s="432">
        <v>6992</v>
      </c>
      <c r="J87" s="429">
        <v>0.66666666666666663</v>
      </c>
      <c r="K87" s="429">
        <v>437</v>
      </c>
      <c r="L87" s="432">
        <v>23</v>
      </c>
      <c r="M87" s="432">
        <v>10488</v>
      </c>
      <c r="N87" s="429">
        <v>1</v>
      </c>
      <c r="O87" s="429">
        <v>456</v>
      </c>
      <c r="P87" s="432">
        <v>15</v>
      </c>
      <c r="Q87" s="432">
        <v>6840</v>
      </c>
      <c r="R87" s="534">
        <v>0.65217391304347827</v>
      </c>
      <c r="S87" s="433">
        <v>456</v>
      </c>
    </row>
    <row r="88" spans="1:19" ht="14.4" customHeight="1" x14ac:dyDescent="0.3">
      <c r="A88" s="428" t="s">
        <v>678</v>
      </c>
      <c r="B88" s="429" t="s">
        <v>679</v>
      </c>
      <c r="C88" s="429" t="s">
        <v>416</v>
      </c>
      <c r="D88" s="429" t="s">
        <v>656</v>
      </c>
      <c r="E88" s="429" t="s">
        <v>680</v>
      </c>
      <c r="F88" s="429" t="s">
        <v>739</v>
      </c>
      <c r="G88" s="429" t="s">
        <v>740</v>
      </c>
      <c r="H88" s="432">
        <v>188</v>
      </c>
      <c r="I88" s="432">
        <v>10152</v>
      </c>
      <c r="J88" s="429">
        <v>0.80291047136981963</v>
      </c>
      <c r="K88" s="429">
        <v>54</v>
      </c>
      <c r="L88" s="432">
        <v>218</v>
      </c>
      <c r="M88" s="432">
        <v>12644</v>
      </c>
      <c r="N88" s="429">
        <v>1</v>
      </c>
      <c r="O88" s="429">
        <v>58</v>
      </c>
      <c r="P88" s="432">
        <v>134</v>
      </c>
      <c r="Q88" s="432">
        <v>7772</v>
      </c>
      <c r="R88" s="534">
        <v>0.61467889908256879</v>
      </c>
      <c r="S88" s="433">
        <v>58</v>
      </c>
    </row>
    <row r="89" spans="1:19" ht="14.4" customHeight="1" x14ac:dyDescent="0.3">
      <c r="A89" s="428" t="s">
        <v>678</v>
      </c>
      <c r="B89" s="429" t="s">
        <v>679</v>
      </c>
      <c r="C89" s="429" t="s">
        <v>416</v>
      </c>
      <c r="D89" s="429" t="s">
        <v>656</v>
      </c>
      <c r="E89" s="429" t="s">
        <v>680</v>
      </c>
      <c r="F89" s="429" t="s">
        <v>745</v>
      </c>
      <c r="G89" s="429" t="s">
        <v>746</v>
      </c>
      <c r="H89" s="432">
        <v>79</v>
      </c>
      <c r="I89" s="432">
        <v>13351</v>
      </c>
      <c r="J89" s="429">
        <v>0.5528364389233954</v>
      </c>
      <c r="K89" s="429">
        <v>169</v>
      </c>
      <c r="L89" s="432">
        <v>138</v>
      </c>
      <c r="M89" s="432">
        <v>24150</v>
      </c>
      <c r="N89" s="429">
        <v>1</v>
      </c>
      <c r="O89" s="429">
        <v>175</v>
      </c>
      <c r="P89" s="432">
        <v>82</v>
      </c>
      <c r="Q89" s="432">
        <v>14432</v>
      </c>
      <c r="R89" s="534">
        <v>0.59759834368530018</v>
      </c>
      <c r="S89" s="433">
        <v>176</v>
      </c>
    </row>
    <row r="90" spans="1:19" ht="14.4" customHeight="1" x14ac:dyDescent="0.3">
      <c r="A90" s="428" t="s">
        <v>678</v>
      </c>
      <c r="B90" s="429" t="s">
        <v>679</v>
      </c>
      <c r="C90" s="429" t="s">
        <v>416</v>
      </c>
      <c r="D90" s="429" t="s">
        <v>656</v>
      </c>
      <c r="E90" s="429" t="s">
        <v>680</v>
      </c>
      <c r="F90" s="429" t="s">
        <v>747</v>
      </c>
      <c r="G90" s="429" t="s">
        <v>748</v>
      </c>
      <c r="H90" s="432"/>
      <c r="I90" s="432"/>
      <c r="J90" s="429"/>
      <c r="K90" s="429"/>
      <c r="L90" s="432">
        <v>40</v>
      </c>
      <c r="M90" s="432">
        <v>3400</v>
      </c>
      <c r="N90" s="429">
        <v>1</v>
      </c>
      <c r="O90" s="429">
        <v>85</v>
      </c>
      <c r="P90" s="432"/>
      <c r="Q90" s="432"/>
      <c r="R90" s="534"/>
      <c r="S90" s="433"/>
    </row>
    <row r="91" spans="1:19" ht="14.4" customHeight="1" x14ac:dyDescent="0.3">
      <c r="A91" s="428" t="s">
        <v>678</v>
      </c>
      <c r="B91" s="429" t="s">
        <v>679</v>
      </c>
      <c r="C91" s="429" t="s">
        <v>416</v>
      </c>
      <c r="D91" s="429" t="s">
        <v>656</v>
      </c>
      <c r="E91" s="429" t="s">
        <v>680</v>
      </c>
      <c r="F91" s="429" t="s">
        <v>753</v>
      </c>
      <c r="G91" s="429" t="s">
        <v>754</v>
      </c>
      <c r="H91" s="432"/>
      <c r="I91" s="432"/>
      <c r="J91" s="429"/>
      <c r="K91" s="429"/>
      <c r="L91" s="432">
        <v>1</v>
      </c>
      <c r="M91" s="432">
        <v>29</v>
      </c>
      <c r="N91" s="429">
        <v>1</v>
      </c>
      <c r="O91" s="429">
        <v>29</v>
      </c>
      <c r="P91" s="432"/>
      <c r="Q91" s="432"/>
      <c r="R91" s="534"/>
      <c r="S91" s="433"/>
    </row>
    <row r="92" spans="1:19" ht="14.4" customHeight="1" x14ac:dyDescent="0.3">
      <c r="A92" s="428" t="s">
        <v>678</v>
      </c>
      <c r="B92" s="429" t="s">
        <v>679</v>
      </c>
      <c r="C92" s="429" t="s">
        <v>416</v>
      </c>
      <c r="D92" s="429" t="s">
        <v>656</v>
      </c>
      <c r="E92" s="429" t="s">
        <v>680</v>
      </c>
      <c r="F92" s="429" t="s">
        <v>755</v>
      </c>
      <c r="G92" s="429" t="s">
        <v>756</v>
      </c>
      <c r="H92" s="432"/>
      <c r="I92" s="432"/>
      <c r="J92" s="429"/>
      <c r="K92" s="429"/>
      <c r="L92" s="432">
        <v>4</v>
      </c>
      <c r="M92" s="432">
        <v>4044</v>
      </c>
      <c r="N92" s="429">
        <v>1</v>
      </c>
      <c r="O92" s="429">
        <v>1011</v>
      </c>
      <c r="P92" s="432"/>
      <c r="Q92" s="432"/>
      <c r="R92" s="534"/>
      <c r="S92" s="433"/>
    </row>
    <row r="93" spans="1:19" ht="14.4" customHeight="1" x14ac:dyDescent="0.3">
      <c r="A93" s="428" t="s">
        <v>678</v>
      </c>
      <c r="B93" s="429" t="s">
        <v>679</v>
      </c>
      <c r="C93" s="429" t="s">
        <v>416</v>
      </c>
      <c r="D93" s="429" t="s">
        <v>656</v>
      </c>
      <c r="E93" s="429" t="s">
        <v>680</v>
      </c>
      <c r="F93" s="429" t="s">
        <v>759</v>
      </c>
      <c r="G93" s="429" t="s">
        <v>760</v>
      </c>
      <c r="H93" s="432"/>
      <c r="I93" s="432"/>
      <c r="J93" s="429"/>
      <c r="K93" s="429"/>
      <c r="L93" s="432">
        <v>4</v>
      </c>
      <c r="M93" s="432">
        <v>9176</v>
      </c>
      <c r="N93" s="429">
        <v>1</v>
      </c>
      <c r="O93" s="429">
        <v>2294</v>
      </c>
      <c r="P93" s="432"/>
      <c r="Q93" s="432"/>
      <c r="R93" s="534"/>
      <c r="S93" s="433"/>
    </row>
    <row r="94" spans="1:19" ht="14.4" customHeight="1" x14ac:dyDescent="0.3">
      <c r="A94" s="428" t="s">
        <v>678</v>
      </c>
      <c r="B94" s="429" t="s">
        <v>679</v>
      </c>
      <c r="C94" s="429" t="s">
        <v>416</v>
      </c>
      <c r="D94" s="429" t="s">
        <v>656</v>
      </c>
      <c r="E94" s="429" t="s">
        <v>680</v>
      </c>
      <c r="F94" s="429" t="s">
        <v>761</v>
      </c>
      <c r="G94" s="429" t="s">
        <v>762</v>
      </c>
      <c r="H94" s="432"/>
      <c r="I94" s="432"/>
      <c r="J94" s="429"/>
      <c r="K94" s="429"/>
      <c r="L94" s="432">
        <v>12</v>
      </c>
      <c r="M94" s="432">
        <v>3156</v>
      </c>
      <c r="N94" s="429">
        <v>1</v>
      </c>
      <c r="O94" s="429">
        <v>263</v>
      </c>
      <c r="P94" s="432"/>
      <c r="Q94" s="432"/>
      <c r="R94" s="534"/>
      <c r="S94" s="433"/>
    </row>
    <row r="95" spans="1:19" ht="14.4" customHeight="1" x14ac:dyDescent="0.3">
      <c r="A95" s="428" t="s">
        <v>678</v>
      </c>
      <c r="B95" s="429" t="s">
        <v>679</v>
      </c>
      <c r="C95" s="429" t="s">
        <v>416</v>
      </c>
      <c r="D95" s="429" t="s">
        <v>656</v>
      </c>
      <c r="E95" s="429" t="s">
        <v>680</v>
      </c>
      <c r="F95" s="429" t="s">
        <v>763</v>
      </c>
      <c r="G95" s="429" t="s">
        <v>764</v>
      </c>
      <c r="H95" s="432">
        <v>1</v>
      </c>
      <c r="I95" s="432">
        <v>2012</v>
      </c>
      <c r="J95" s="429">
        <v>6.7471495640509721E-2</v>
      </c>
      <c r="K95" s="429">
        <v>2012</v>
      </c>
      <c r="L95" s="432">
        <v>14</v>
      </c>
      <c r="M95" s="432">
        <v>29820</v>
      </c>
      <c r="N95" s="429">
        <v>1</v>
      </c>
      <c r="O95" s="429">
        <v>2130</v>
      </c>
      <c r="P95" s="432">
        <v>3</v>
      </c>
      <c r="Q95" s="432">
        <v>6393</v>
      </c>
      <c r="R95" s="534">
        <v>0.21438631790744467</v>
      </c>
      <c r="S95" s="433">
        <v>2131</v>
      </c>
    </row>
    <row r="96" spans="1:19" ht="14.4" customHeight="1" x14ac:dyDescent="0.3">
      <c r="A96" s="428" t="s">
        <v>678</v>
      </c>
      <c r="B96" s="429" t="s">
        <v>679</v>
      </c>
      <c r="C96" s="429" t="s">
        <v>416</v>
      </c>
      <c r="D96" s="429" t="s">
        <v>656</v>
      </c>
      <c r="E96" s="429" t="s">
        <v>680</v>
      </c>
      <c r="F96" s="429" t="s">
        <v>767</v>
      </c>
      <c r="G96" s="429" t="s">
        <v>768</v>
      </c>
      <c r="H96" s="432"/>
      <c r="I96" s="432"/>
      <c r="J96" s="429"/>
      <c r="K96" s="429"/>
      <c r="L96" s="432">
        <v>1</v>
      </c>
      <c r="M96" s="432">
        <v>423</v>
      </c>
      <c r="N96" s="429">
        <v>1</v>
      </c>
      <c r="O96" s="429">
        <v>423</v>
      </c>
      <c r="P96" s="432"/>
      <c r="Q96" s="432"/>
      <c r="R96" s="534"/>
      <c r="S96" s="433"/>
    </row>
    <row r="97" spans="1:19" ht="14.4" customHeight="1" x14ac:dyDescent="0.3">
      <c r="A97" s="428" t="s">
        <v>678</v>
      </c>
      <c r="B97" s="429" t="s">
        <v>679</v>
      </c>
      <c r="C97" s="429" t="s">
        <v>416</v>
      </c>
      <c r="D97" s="429" t="s">
        <v>656</v>
      </c>
      <c r="E97" s="429" t="s">
        <v>680</v>
      </c>
      <c r="F97" s="429" t="s">
        <v>774</v>
      </c>
      <c r="G97" s="429" t="s">
        <v>775</v>
      </c>
      <c r="H97" s="432"/>
      <c r="I97" s="432"/>
      <c r="J97" s="429"/>
      <c r="K97" s="429"/>
      <c r="L97" s="432">
        <v>2</v>
      </c>
      <c r="M97" s="432">
        <v>576</v>
      </c>
      <c r="N97" s="429">
        <v>1</v>
      </c>
      <c r="O97" s="429">
        <v>288</v>
      </c>
      <c r="P97" s="432"/>
      <c r="Q97" s="432"/>
      <c r="R97" s="534"/>
      <c r="S97" s="433"/>
    </row>
    <row r="98" spans="1:19" ht="14.4" customHeight="1" x14ac:dyDescent="0.3">
      <c r="A98" s="428" t="s">
        <v>678</v>
      </c>
      <c r="B98" s="429" t="s">
        <v>679</v>
      </c>
      <c r="C98" s="429" t="s">
        <v>416</v>
      </c>
      <c r="D98" s="429" t="s">
        <v>656</v>
      </c>
      <c r="E98" s="429" t="s">
        <v>680</v>
      </c>
      <c r="F98" s="429" t="s">
        <v>778</v>
      </c>
      <c r="G98" s="429" t="s">
        <v>779</v>
      </c>
      <c r="H98" s="432"/>
      <c r="I98" s="432"/>
      <c r="J98" s="429"/>
      <c r="K98" s="429"/>
      <c r="L98" s="432">
        <v>2</v>
      </c>
      <c r="M98" s="432">
        <v>214</v>
      </c>
      <c r="N98" s="429">
        <v>1</v>
      </c>
      <c r="O98" s="429">
        <v>107</v>
      </c>
      <c r="P98" s="432"/>
      <c r="Q98" s="432"/>
      <c r="R98" s="534"/>
      <c r="S98" s="433"/>
    </row>
    <row r="99" spans="1:19" ht="14.4" customHeight="1" x14ac:dyDescent="0.3">
      <c r="A99" s="428" t="s">
        <v>678</v>
      </c>
      <c r="B99" s="429" t="s">
        <v>679</v>
      </c>
      <c r="C99" s="429" t="s">
        <v>416</v>
      </c>
      <c r="D99" s="429" t="s">
        <v>657</v>
      </c>
      <c r="E99" s="429" t="s">
        <v>680</v>
      </c>
      <c r="F99" s="429" t="s">
        <v>681</v>
      </c>
      <c r="G99" s="429" t="s">
        <v>682</v>
      </c>
      <c r="H99" s="432">
        <v>114</v>
      </c>
      <c r="I99" s="432">
        <v>6156</v>
      </c>
      <c r="J99" s="429">
        <v>0.96489028213166139</v>
      </c>
      <c r="K99" s="429">
        <v>54</v>
      </c>
      <c r="L99" s="432">
        <v>110</v>
      </c>
      <c r="M99" s="432">
        <v>6380</v>
      </c>
      <c r="N99" s="429">
        <v>1</v>
      </c>
      <c r="O99" s="429">
        <v>58</v>
      </c>
      <c r="P99" s="432">
        <v>94</v>
      </c>
      <c r="Q99" s="432">
        <v>5452</v>
      </c>
      <c r="R99" s="534">
        <v>0.8545454545454545</v>
      </c>
      <c r="S99" s="433">
        <v>58</v>
      </c>
    </row>
    <row r="100" spans="1:19" ht="14.4" customHeight="1" x14ac:dyDescent="0.3">
      <c r="A100" s="428" t="s">
        <v>678</v>
      </c>
      <c r="B100" s="429" t="s">
        <v>679</v>
      </c>
      <c r="C100" s="429" t="s">
        <v>416</v>
      </c>
      <c r="D100" s="429" t="s">
        <v>657</v>
      </c>
      <c r="E100" s="429" t="s">
        <v>680</v>
      </c>
      <c r="F100" s="429" t="s">
        <v>683</v>
      </c>
      <c r="G100" s="429" t="s">
        <v>684</v>
      </c>
      <c r="H100" s="432"/>
      <c r="I100" s="432"/>
      <c r="J100" s="429"/>
      <c r="K100" s="429"/>
      <c r="L100" s="432">
        <v>2</v>
      </c>
      <c r="M100" s="432">
        <v>262</v>
      </c>
      <c r="N100" s="429">
        <v>1</v>
      </c>
      <c r="O100" s="429">
        <v>131</v>
      </c>
      <c r="P100" s="432">
        <v>10</v>
      </c>
      <c r="Q100" s="432">
        <v>1310</v>
      </c>
      <c r="R100" s="534">
        <v>5</v>
      </c>
      <c r="S100" s="433">
        <v>131</v>
      </c>
    </row>
    <row r="101" spans="1:19" ht="14.4" customHeight="1" x14ac:dyDescent="0.3">
      <c r="A101" s="428" t="s">
        <v>678</v>
      </c>
      <c r="B101" s="429" t="s">
        <v>679</v>
      </c>
      <c r="C101" s="429" t="s">
        <v>416</v>
      </c>
      <c r="D101" s="429" t="s">
        <v>657</v>
      </c>
      <c r="E101" s="429" t="s">
        <v>680</v>
      </c>
      <c r="F101" s="429" t="s">
        <v>691</v>
      </c>
      <c r="G101" s="429" t="s">
        <v>692</v>
      </c>
      <c r="H101" s="432">
        <v>25</v>
      </c>
      <c r="I101" s="432">
        <v>4300</v>
      </c>
      <c r="J101" s="429">
        <v>0.77491439899080916</v>
      </c>
      <c r="K101" s="429">
        <v>172</v>
      </c>
      <c r="L101" s="432">
        <v>31</v>
      </c>
      <c r="M101" s="432">
        <v>5549</v>
      </c>
      <c r="N101" s="429">
        <v>1</v>
      </c>
      <c r="O101" s="429">
        <v>179</v>
      </c>
      <c r="P101" s="432">
        <v>16</v>
      </c>
      <c r="Q101" s="432">
        <v>2880</v>
      </c>
      <c r="R101" s="534">
        <v>0.51901243467291402</v>
      </c>
      <c r="S101" s="433">
        <v>180</v>
      </c>
    </row>
    <row r="102" spans="1:19" ht="14.4" customHeight="1" x14ac:dyDescent="0.3">
      <c r="A102" s="428" t="s">
        <v>678</v>
      </c>
      <c r="B102" s="429" t="s">
        <v>679</v>
      </c>
      <c r="C102" s="429" t="s">
        <v>416</v>
      </c>
      <c r="D102" s="429" t="s">
        <v>657</v>
      </c>
      <c r="E102" s="429" t="s">
        <v>680</v>
      </c>
      <c r="F102" s="429" t="s">
        <v>695</v>
      </c>
      <c r="G102" s="429" t="s">
        <v>696</v>
      </c>
      <c r="H102" s="432">
        <v>9</v>
      </c>
      <c r="I102" s="432">
        <v>2898</v>
      </c>
      <c r="J102" s="429">
        <v>0.8650746268656716</v>
      </c>
      <c r="K102" s="429">
        <v>322</v>
      </c>
      <c r="L102" s="432">
        <v>10</v>
      </c>
      <c r="M102" s="432">
        <v>3350</v>
      </c>
      <c r="N102" s="429">
        <v>1</v>
      </c>
      <c r="O102" s="429">
        <v>335</v>
      </c>
      <c r="P102" s="432">
        <v>8</v>
      </c>
      <c r="Q102" s="432">
        <v>2688</v>
      </c>
      <c r="R102" s="534">
        <v>0.80238805970149252</v>
      </c>
      <c r="S102" s="433">
        <v>336</v>
      </c>
    </row>
    <row r="103" spans="1:19" ht="14.4" customHeight="1" x14ac:dyDescent="0.3">
      <c r="A103" s="428" t="s">
        <v>678</v>
      </c>
      <c r="B103" s="429" t="s">
        <v>679</v>
      </c>
      <c r="C103" s="429" t="s">
        <v>416</v>
      </c>
      <c r="D103" s="429" t="s">
        <v>657</v>
      </c>
      <c r="E103" s="429" t="s">
        <v>680</v>
      </c>
      <c r="F103" s="429" t="s">
        <v>697</v>
      </c>
      <c r="G103" s="429" t="s">
        <v>698</v>
      </c>
      <c r="H103" s="432"/>
      <c r="I103" s="432"/>
      <c r="J103" s="429"/>
      <c r="K103" s="429"/>
      <c r="L103" s="432"/>
      <c r="M103" s="432"/>
      <c r="N103" s="429"/>
      <c r="O103" s="429"/>
      <c r="P103" s="432">
        <v>1</v>
      </c>
      <c r="Q103" s="432">
        <v>459</v>
      </c>
      <c r="R103" s="534"/>
      <c r="S103" s="433">
        <v>459</v>
      </c>
    </row>
    <row r="104" spans="1:19" ht="14.4" customHeight="1" x14ac:dyDescent="0.3">
      <c r="A104" s="428" t="s">
        <v>678</v>
      </c>
      <c r="B104" s="429" t="s">
        <v>679</v>
      </c>
      <c r="C104" s="429" t="s">
        <v>416</v>
      </c>
      <c r="D104" s="429" t="s">
        <v>657</v>
      </c>
      <c r="E104" s="429" t="s">
        <v>680</v>
      </c>
      <c r="F104" s="429" t="s">
        <v>699</v>
      </c>
      <c r="G104" s="429" t="s">
        <v>700</v>
      </c>
      <c r="H104" s="432">
        <v>58</v>
      </c>
      <c r="I104" s="432">
        <v>19778</v>
      </c>
      <c r="J104" s="429">
        <v>0.37780324737344795</v>
      </c>
      <c r="K104" s="429">
        <v>341</v>
      </c>
      <c r="L104" s="432">
        <v>150</v>
      </c>
      <c r="M104" s="432">
        <v>52350</v>
      </c>
      <c r="N104" s="429">
        <v>1</v>
      </c>
      <c r="O104" s="429">
        <v>349</v>
      </c>
      <c r="P104" s="432">
        <v>144</v>
      </c>
      <c r="Q104" s="432">
        <v>50256</v>
      </c>
      <c r="R104" s="534">
        <v>0.96</v>
      </c>
      <c r="S104" s="433">
        <v>349</v>
      </c>
    </row>
    <row r="105" spans="1:19" ht="14.4" customHeight="1" x14ac:dyDescent="0.3">
      <c r="A105" s="428" t="s">
        <v>678</v>
      </c>
      <c r="B105" s="429" t="s">
        <v>679</v>
      </c>
      <c r="C105" s="429" t="s">
        <v>416</v>
      </c>
      <c r="D105" s="429" t="s">
        <v>657</v>
      </c>
      <c r="E105" s="429" t="s">
        <v>680</v>
      </c>
      <c r="F105" s="429" t="s">
        <v>717</v>
      </c>
      <c r="G105" s="429" t="s">
        <v>718</v>
      </c>
      <c r="H105" s="432">
        <v>24</v>
      </c>
      <c r="I105" s="432">
        <v>6840</v>
      </c>
      <c r="J105" s="429">
        <v>1.1842105263157894</v>
      </c>
      <c r="K105" s="429">
        <v>285</v>
      </c>
      <c r="L105" s="432">
        <v>19</v>
      </c>
      <c r="M105" s="432">
        <v>5776</v>
      </c>
      <c r="N105" s="429">
        <v>1</v>
      </c>
      <c r="O105" s="429">
        <v>304</v>
      </c>
      <c r="P105" s="432">
        <v>14</v>
      </c>
      <c r="Q105" s="432">
        <v>4270</v>
      </c>
      <c r="R105" s="534">
        <v>0.7392659279778393</v>
      </c>
      <c r="S105" s="433">
        <v>305</v>
      </c>
    </row>
    <row r="106" spans="1:19" ht="14.4" customHeight="1" x14ac:dyDescent="0.3">
      <c r="A106" s="428" t="s">
        <v>678</v>
      </c>
      <c r="B106" s="429" t="s">
        <v>679</v>
      </c>
      <c r="C106" s="429" t="s">
        <v>416</v>
      </c>
      <c r="D106" s="429" t="s">
        <v>657</v>
      </c>
      <c r="E106" s="429" t="s">
        <v>680</v>
      </c>
      <c r="F106" s="429" t="s">
        <v>721</v>
      </c>
      <c r="G106" s="429" t="s">
        <v>722</v>
      </c>
      <c r="H106" s="432">
        <v>52</v>
      </c>
      <c r="I106" s="432">
        <v>24024</v>
      </c>
      <c r="J106" s="429">
        <v>0.68495181616011858</v>
      </c>
      <c r="K106" s="429">
        <v>462</v>
      </c>
      <c r="L106" s="432">
        <v>71</v>
      </c>
      <c r="M106" s="432">
        <v>35074</v>
      </c>
      <c r="N106" s="429">
        <v>1</v>
      </c>
      <c r="O106" s="429">
        <v>494</v>
      </c>
      <c r="P106" s="432">
        <v>54</v>
      </c>
      <c r="Q106" s="432">
        <v>26676</v>
      </c>
      <c r="R106" s="534">
        <v>0.76056338028169013</v>
      </c>
      <c r="S106" s="433">
        <v>494</v>
      </c>
    </row>
    <row r="107" spans="1:19" ht="14.4" customHeight="1" x14ac:dyDescent="0.3">
      <c r="A107" s="428" t="s">
        <v>678</v>
      </c>
      <c r="B107" s="429" t="s">
        <v>679</v>
      </c>
      <c r="C107" s="429" t="s">
        <v>416</v>
      </c>
      <c r="D107" s="429" t="s">
        <v>657</v>
      </c>
      <c r="E107" s="429" t="s">
        <v>680</v>
      </c>
      <c r="F107" s="429" t="s">
        <v>723</v>
      </c>
      <c r="G107" s="429" t="s">
        <v>724</v>
      </c>
      <c r="H107" s="432">
        <v>80</v>
      </c>
      <c r="I107" s="432">
        <v>28480</v>
      </c>
      <c r="J107" s="429">
        <v>0.86486486486486491</v>
      </c>
      <c r="K107" s="429">
        <v>356</v>
      </c>
      <c r="L107" s="432">
        <v>89</v>
      </c>
      <c r="M107" s="432">
        <v>32930</v>
      </c>
      <c r="N107" s="429">
        <v>1</v>
      </c>
      <c r="O107" s="429">
        <v>370</v>
      </c>
      <c r="P107" s="432">
        <v>58</v>
      </c>
      <c r="Q107" s="432">
        <v>21460</v>
      </c>
      <c r="R107" s="534">
        <v>0.651685393258427</v>
      </c>
      <c r="S107" s="433">
        <v>370</v>
      </c>
    </row>
    <row r="108" spans="1:19" ht="14.4" customHeight="1" x14ac:dyDescent="0.3">
      <c r="A108" s="428" t="s">
        <v>678</v>
      </c>
      <c r="B108" s="429" t="s">
        <v>679</v>
      </c>
      <c r="C108" s="429" t="s">
        <v>416</v>
      </c>
      <c r="D108" s="429" t="s">
        <v>657</v>
      </c>
      <c r="E108" s="429" t="s">
        <v>680</v>
      </c>
      <c r="F108" s="429" t="s">
        <v>725</v>
      </c>
      <c r="G108" s="429" t="s">
        <v>726</v>
      </c>
      <c r="H108" s="432">
        <v>8</v>
      </c>
      <c r="I108" s="432">
        <v>23336</v>
      </c>
      <c r="J108" s="429">
        <v>0.68323817889035277</v>
      </c>
      <c r="K108" s="429">
        <v>2917</v>
      </c>
      <c r="L108" s="432">
        <v>11</v>
      </c>
      <c r="M108" s="432">
        <v>34155</v>
      </c>
      <c r="N108" s="429">
        <v>1</v>
      </c>
      <c r="O108" s="429">
        <v>3105</v>
      </c>
      <c r="P108" s="432">
        <v>10</v>
      </c>
      <c r="Q108" s="432">
        <v>31080</v>
      </c>
      <c r="R108" s="534">
        <v>0.90996925779534477</v>
      </c>
      <c r="S108" s="433">
        <v>3108</v>
      </c>
    </row>
    <row r="109" spans="1:19" ht="14.4" customHeight="1" x14ac:dyDescent="0.3">
      <c r="A109" s="428" t="s">
        <v>678</v>
      </c>
      <c r="B109" s="429" t="s">
        <v>679</v>
      </c>
      <c r="C109" s="429" t="s">
        <v>416</v>
      </c>
      <c r="D109" s="429" t="s">
        <v>657</v>
      </c>
      <c r="E109" s="429" t="s">
        <v>680</v>
      </c>
      <c r="F109" s="429" t="s">
        <v>729</v>
      </c>
      <c r="G109" s="429" t="s">
        <v>730</v>
      </c>
      <c r="H109" s="432">
        <v>23</v>
      </c>
      <c r="I109" s="432">
        <v>2415</v>
      </c>
      <c r="J109" s="429">
        <v>1.5540540540540539</v>
      </c>
      <c r="K109" s="429">
        <v>105</v>
      </c>
      <c r="L109" s="432">
        <v>14</v>
      </c>
      <c r="M109" s="432">
        <v>1554</v>
      </c>
      <c r="N109" s="429">
        <v>1</v>
      </c>
      <c r="O109" s="429">
        <v>111</v>
      </c>
      <c r="P109" s="432">
        <v>10</v>
      </c>
      <c r="Q109" s="432">
        <v>1110</v>
      </c>
      <c r="R109" s="534">
        <v>0.7142857142857143</v>
      </c>
      <c r="S109" s="433">
        <v>111</v>
      </c>
    </row>
    <row r="110" spans="1:19" ht="14.4" customHeight="1" x14ac:dyDescent="0.3">
      <c r="A110" s="428" t="s">
        <v>678</v>
      </c>
      <c r="B110" s="429" t="s">
        <v>679</v>
      </c>
      <c r="C110" s="429" t="s">
        <v>416</v>
      </c>
      <c r="D110" s="429" t="s">
        <v>657</v>
      </c>
      <c r="E110" s="429" t="s">
        <v>680</v>
      </c>
      <c r="F110" s="429" t="s">
        <v>731</v>
      </c>
      <c r="G110" s="429" t="s">
        <v>732</v>
      </c>
      <c r="H110" s="432">
        <v>19</v>
      </c>
      <c r="I110" s="432">
        <v>2223</v>
      </c>
      <c r="J110" s="429">
        <v>2.2229999999999999</v>
      </c>
      <c r="K110" s="429">
        <v>117</v>
      </c>
      <c r="L110" s="432">
        <v>8</v>
      </c>
      <c r="M110" s="432">
        <v>1000</v>
      </c>
      <c r="N110" s="429">
        <v>1</v>
      </c>
      <c r="O110" s="429">
        <v>125</v>
      </c>
      <c r="P110" s="432">
        <v>8</v>
      </c>
      <c r="Q110" s="432">
        <v>1000</v>
      </c>
      <c r="R110" s="534">
        <v>1</v>
      </c>
      <c r="S110" s="433">
        <v>125</v>
      </c>
    </row>
    <row r="111" spans="1:19" ht="14.4" customHeight="1" x14ac:dyDescent="0.3">
      <c r="A111" s="428" t="s">
        <v>678</v>
      </c>
      <c r="B111" s="429" t="s">
        <v>679</v>
      </c>
      <c r="C111" s="429" t="s">
        <v>416</v>
      </c>
      <c r="D111" s="429" t="s">
        <v>657</v>
      </c>
      <c r="E111" s="429" t="s">
        <v>680</v>
      </c>
      <c r="F111" s="429" t="s">
        <v>735</v>
      </c>
      <c r="G111" s="429" t="s">
        <v>736</v>
      </c>
      <c r="H111" s="432">
        <v>6</v>
      </c>
      <c r="I111" s="432">
        <v>7608</v>
      </c>
      <c r="J111" s="429">
        <v>1.4824629773967264</v>
      </c>
      <c r="K111" s="429">
        <v>1268</v>
      </c>
      <c r="L111" s="432">
        <v>4</v>
      </c>
      <c r="M111" s="432">
        <v>5132</v>
      </c>
      <c r="N111" s="429">
        <v>1</v>
      </c>
      <c r="O111" s="429">
        <v>1283</v>
      </c>
      <c r="P111" s="432">
        <v>6</v>
      </c>
      <c r="Q111" s="432">
        <v>7710</v>
      </c>
      <c r="R111" s="534">
        <v>1.5023382696804364</v>
      </c>
      <c r="S111" s="433">
        <v>1285</v>
      </c>
    </row>
    <row r="112" spans="1:19" ht="14.4" customHeight="1" x14ac:dyDescent="0.3">
      <c r="A112" s="428" t="s">
        <v>678</v>
      </c>
      <c r="B112" s="429" t="s">
        <v>679</v>
      </c>
      <c r="C112" s="429" t="s">
        <v>416</v>
      </c>
      <c r="D112" s="429" t="s">
        <v>657</v>
      </c>
      <c r="E112" s="429" t="s">
        <v>680</v>
      </c>
      <c r="F112" s="429" t="s">
        <v>737</v>
      </c>
      <c r="G112" s="429" t="s">
        <v>738</v>
      </c>
      <c r="H112" s="432">
        <v>26</v>
      </c>
      <c r="I112" s="432">
        <v>11362</v>
      </c>
      <c r="J112" s="429">
        <v>1.4656862745098038</v>
      </c>
      <c r="K112" s="429">
        <v>437</v>
      </c>
      <c r="L112" s="432">
        <v>17</v>
      </c>
      <c r="M112" s="432">
        <v>7752</v>
      </c>
      <c r="N112" s="429">
        <v>1</v>
      </c>
      <c r="O112" s="429">
        <v>456</v>
      </c>
      <c r="P112" s="432">
        <v>15</v>
      </c>
      <c r="Q112" s="432">
        <v>6840</v>
      </c>
      <c r="R112" s="534">
        <v>0.88235294117647056</v>
      </c>
      <c r="S112" s="433">
        <v>456</v>
      </c>
    </row>
    <row r="113" spans="1:19" ht="14.4" customHeight="1" x14ac:dyDescent="0.3">
      <c r="A113" s="428" t="s">
        <v>678</v>
      </c>
      <c r="B113" s="429" t="s">
        <v>679</v>
      </c>
      <c r="C113" s="429" t="s">
        <v>416</v>
      </c>
      <c r="D113" s="429" t="s">
        <v>657</v>
      </c>
      <c r="E113" s="429" t="s">
        <v>680</v>
      </c>
      <c r="F113" s="429" t="s">
        <v>739</v>
      </c>
      <c r="G113" s="429" t="s">
        <v>740</v>
      </c>
      <c r="H113" s="432">
        <v>126</v>
      </c>
      <c r="I113" s="432">
        <v>6804</v>
      </c>
      <c r="J113" s="429">
        <v>0.63755622188905547</v>
      </c>
      <c r="K113" s="429">
        <v>54</v>
      </c>
      <c r="L113" s="432">
        <v>184</v>
      </c>
      <c r="M113" s="432">
        <v>10672</v>
      </c>
      <c r="N113" s="429">
        <v>1</v>
      </c>
      <c r="O113" s="429">
        <v>58</v>
      </c>
      <c r="P113" s="432">
        <v>56</v>
      </c>
      <c r="Q113" s="432">
        <v>3248</v>
      </c>
      <c r="R113" s="534">
        <v>0.30434782608695654</v>
      </c>
      <c r="S113" s="433">
        <v>58</v>
      </c>
    </row>
    <row r="114" spans="1:19" ht="14.4" customHeight="1" x14ac:dyDescent="0.3">
      <c r="A114" s="428" t="s">
        <v>678</v>
      </c>
      <c r="B114" s="429" t="s">
        <v>679</v>
      </c>
      <c r="C114" s="429" t="s">
        <v>416</v>
      </c>
      <c r="D114" s="429" t="s">
        <v>657</v>
      </c>
      <c r="E114" s="429" t="s">
        <v>680</v>
      </c>
      <c r="F114" s="429" t="s">
        <v>741</v>
      </c>
      <c r="G114" s="429" t="s">
        <v>742</v>
      </c>
      <c r="H114" s="432"/>
      <c r="I114" s="432"/>
      <c r="J114" s="429"/>
      <c r="K114" s="429"/>
      <c r="L114" s="432"/>
      <c r="M114" s="432"/>
      <c r="N114" s="429"/>
      <c r="O114" s="429"/>
      <c r="P114" s="432">
        <v>6</v>
      </c>
      <c r="Q114" s="432">
        <v>13038</v>
      </c>
      <c r="R114" s="534"/>
      <c r="S114" s="433">
        <v>2173</v>
      </c>
    </row>
    <row r="115" spans="1:19" ht="14.4" customHeight="1" x14ac:dyDescent="0.3">
      <c r="A115" s="428" t="s">
        <v>678</v>
      </c>
      <c r="B115" s="429" t="s">
        <v>679</v>
      </c>
      <c r="C115" s="429" t="s">
        <v>416</v>
      </c>
      <c r="D115" s="429" t="s">
        <v>657</v>
      </c>
      <c r="E115" s="429" t="s">
        <v>680</v>
      </c>
      <c r="F115" s="429" t="s">
        <v>745</v>
      </c>
      <c r="G115" s="429" t="s">
        <v>746</v>
      </c>
      <c r="H115" s="432">
        <v>77</v>
      </c>
      <c r="I115" s="432">
        <v>13013</v>
      </c>
      <c r="J115" s="429">
        <v>0.71499999999999997</v>
      </c>
      <c r="K115" s="429">
        <v>169</v>
      </c>
      <c r="L115" s="432">
        <v>104</v>
      </c>
      <c r="M115" s="432">
        <v>18200</v>
      </c>
      <c r="N115" s="429">
        <v>1</v>
      </c>
      <c r="O115" s="429">
        <v>175</v>
      </c>
      <c r="P115" s="432">
        <v>158</v>
      </c>
      <c r="Q115" s="432">
        <v>27808</v>
      </c>
      <c r="R115" s="534">
        <v>1.527912087912088</v>
      </c>
      <c r="S115" s="433">
        <v>176</v>
      </c>
    </row>
    <row r="116" spans="1:19" ht="14.4" customHeight="1" x14ac:dyDescent="0.3">
      <c r="A116" s="428" t="s">
        <v>678</v>
      </c>
      <c r="B116" s="429" t="s">
        <v>679</v>
      </c>
      <c r="C116" s="429" t="s">
        <v>416</v>
      </c>
      <c r="D116" s="429" t="s">
        <v>657</v>
      </c>
      <c r="E116" s="429" t="s">
        <v>680</v>
      </c>
      <c r="F116" s="429" t="s">
        <v>751</v>
      </c>
      <c r="G116" s="429" t="s">
        <v>752</v>
      </c>
      <c r="H116" s="432">
        <v>1</v>
      </c>
      <c r="I116" s="432">
        <v>163</v>
      </c>
      <c r="J116" s="429"/>
      <c r="K116" s="429">
        <v>163</v>
      </c>
      <c r="L116" s="432"/>
      <c r="M116" s="432"/>
      <c r="N116" s="429"/>
      <c r="O116" s="429"/>
      <c r="P116" s="432">
        <v>2</v>
      </c>
      <c r="Q116" s="432">
        <v>340</v>
      </c>
      <c r="R116" s="534"/>
      <c r="S116" s="433">
        <v>170</v>
      </c>
    </row>
    <row r="117" spans="1:19" ht="14.4" customHeight="1" x14ac:dyDescent="0.3">
      <c r="A117" s="428" t="s">
        <v>678</v>
      </c>
      <c r="B117" s="429" t="s">
        <v>679</v>
      </c>
      <c r="C117" s="429" t="s">
        <v>416</v>
      </c>
      <c r="D117" s="429" t="s">
        <v>657</v>
      </c>
      <c r="E117" s="429" t="s">
        <v>680</v>
      </c>
      <c r="F117" s="429" t="s">
        <v>755</v>
      </c>
      <c r="G117" s="429" t="s">
        <v>756</v>
      </c>
      <c r="H117" s="432">
        <v>10</v>
      </c>
      <c r="I117" s="432">
        <v>10080</v>
      </c>
      <c r="J117" s="429">
        <v>0.26237701077619868</v>
      </c>
      <c r="K117" s="429">
        <v>1008</v>
      </c>
      <c r="L117" s="432">
        <v>38</v>
      </c>
      <c r="M117" s="432">
        <v>38418</v>
      </c>
      <c r="N117" s="429">
        <v>1</v>
      </c>
      <c r="O117" s="429">
        <v>1011</v>
      </c>
      <c r="P117" s="432">
        <v>29</v>
      </c>
      <c r="Q117" s="432">
        <v>29348</v>
      </c>
      <c r="R117" s="534">
        <v>0.76391274923213082</v>
      </c>
      <c r="S117" s="433">
        <v>1012</v>
      </c>
    </row>
    <row r="118" spans="1:19" ht="14.4" customHeight="1" x14ac:dyDescent="0.3">
      <c r="A118" s="428" t="s">
        <v>678</v>
      </c>
      <c r="B118" s="429" t="s">
        <v>679</v>
      </c>
      <c r="C118" s="429" t="s">
        <v>416</v>
      </c>
      <c r="D118" s="429" t="s">
        <v>657</v>
      </c>
      <c r="E118" s="429" t="s">
        <v>680</v>
      </c>
      <c r="F118" s="429" t="s">
        <v>759</v>
      </c>
      <c r="G118" s="429" t="s">
        <v>760</v>
      </c>
      <c r="H118" s="432">
        <v>19</v>
      </c>
      <c r="I118" s="432">
        <v>43016</v>
      </c>
      <c r="J118" s="429">
        <v>0.55151546233140158</v>
      </c>
      <c r="K118" s="429">
        <v>2264</v>
      </c>
      <c r="L118" s="432">
        <v>34</v>
      </c>
      <c r="M118" s="432">
        <v>77996</v>
      </c>
      <c r="N118" s="429">
        <v>1</v>
      </c>
      <c r="O118" s="429">
        <v>2294</v>
      </c>
      <c r="P118" s="432">
        <v>47</v>
      </c>
      <c r="Q118" s="432">
        <v>107959</v>
      </c>
      <c r="R118" s="534">
        <v>1.3841607261910867</v>
      </c>
      <c r="S118" s="433">
        <v>2297</v>
      </c>
    </row>
    <row r="119" spans="1:19" ht="14.4" customHeight="1" x14ac:dyDescent="0.3">
      <c r="A119" s="428" t="s">
        <v>678</v>
      </c>
      <c r="B119" s="429" t="s">
        <v>679</v>
      </c>
      <c r="C119" s="429" t="s">
        <v>416</v>
      </c>
      <c r="D119" s="429" t="s">
        <v>657</v>
      </c>
      <c r="E119" s="429" t="s">
        <v>680</v>
      </c>
      <c r="F119" s="429" t="s">
        <v>761</v>
      </c>
      <c r="G119" s="429" t="s">
        <v>762</v>
      </c>
      <c r="H119" s="432"/>
      <c r="I119" s="432"/>
      <c r="J119" s="429"/>
      <c r="K119" s="429"/>
      <c r="L119" s="432">
        <v>1</v>
      </c>
      <c r="M119" s="432">
        <v>263</v>
      </c>
      <c r="N119" s="429">
        <v>1</v>
      </c>
      <c r="O119" s="429">
        <v>263</v>
      </c>
      <c r="P119" s="432"/>
      <c r="Q119" s="432"/>
      <c r="R119" s="534"/>
      <c r="S119" s="433"/>
    </row>
    <row r="120" spans="1:19" ht="14.4" customHeight="1" x14ac:dyDescent="0.3">
      <c r="A120" s="428" t="s">
        <v>678</v>
      </c>
      <c r="B120" s="429" t="s">
        <v>679</v>
      </c>
      <c r="C120" s="429" t="s">
        <v>416</v>
      </c>
      <c r="D120" s="429" t="s">
        <v>657</v>
      </c>
      <c r="E120" s="429" t="s">
        <v>680</v>
      </c>
      <c r="F120" s="429" t="s">
        <v>763</v>
      </c>
      <c r="G120" s="429" t="s">
        <v>764</v>
      </c>
      <c r="H120" s="432">
        <v>37</v>
      </c>
      <c r="I120" s="432">
        <v>74444</v>
      </c>
      <c r="J120" s="429">
        <v>0.5637134635771619</v>
      </c>
      <c r="K120" s="429">
        <v>2012</v>
      </c>
      <c r="L120" s="432">
        <v>62</v>
      </c>
      <c r="M120" s="432">
        <v>132060</v>
      </c>
      <c r="N120" s="429">
        <v>1</v>
      </c>
      <c r="O120" s="429">
        <v>2130</v>
      </c>
      <c r="P120" s="432">
        <v>33</v>
      </c>
      <c r="Q120" s="432">
        <v>70323</v>
      </c>
      <c r="R120" s="534">
        <v>0.5325079509313948</v>
      </c>
      <c r="S120" s="433">
        <v>2131</v>
      </c>
    </row>
    <row r="121" spans="1:19" ht="14.4" customHeight="1" x14ac:dyDescent="0.3">
      <c r="A121" s="428" t="s">
        <v>678</v>
      </c>
      <c r="B121" s="429" t="s">
        <v>679</v>
      </c>
      <c r="C121" s="429" t="s">
        <v>416</v>
      </c>
      <c r="D121" s="429" t="s">
        <v>657</v>
      </c>
      <c r="E121" s="429" t="s">
        <v>680</v>
      </c>
      <c r="F121" s="429" t="s">
        <v>774</v>
      </c>
      <c r="G121" s="429" t="s">
        <v>775</v>
      </c>
      <c r="H121" s="432">
        <v>5</v>
      </c>
      <c r="I121" s="432">
        <v>1345</v>
      </c>
      <c r="J121" s="429">
        <v>0.4670138888888889</v>
      </c>
      <c r="K121" s="429">
        <v>269</v>
      </c>
      <c r="L121" s="432">
        <v>10</v>
      </c>
      <c r="M121" s="432">
        <v>2880</v>
      </c>
      <c r="N121" s="429">
        <v>1</v>
      </c>
      <c r="O121" s="429">
        <v>288</v>
      </c>
      <c r="P121" s="432">
        <v>6</v>
      </c>
      <c r="Q121" s="432">
        <v>1734</v>
      </c>
      <c r="R121" s="534">
        <v>0.6020833333333333</v>
      </c>
      <c r="S121" s="433">
        <v>289</v>
      </c>
    </row>
    <row r="122" spans="1:19" ht="14.4" customHeight="1" x14ac:dyDescent="0.3">
      <c r="A122" s="428" t="s">
        <v>678</v>
      </c>
      <c r="B122" s="429" t="s">
        <v>679</v>
      </c>
      <c r="C122" s="429" t="s">
        <v>416</v>
      </c>
      <c r="D122" s="429" t="s">
        <v>657</v>
      </c>
      <c r="E122" s="429" t="s">
        <v>680</v>
      </c>
      <c r="F122" s="429" t="s">
        <v>782</v>
      </c>
      <c r="G122" s="429" t="s">
        <v>783</v>
      </c>
      <c r="H122" s="432"/>
      <c r="I122" s="432"/>
      <c r="J122" s="429"/>
      <c r="K122" s="429"/>
      <c r="L122" s="432"/>
      <c r="M122" s="432"/>
      <c r="N122" s="429"/>
      <c r="O122" s="429"/>
      <c r="P122" s="432">
        <v>6</v>
      </c>
      <c r="Q122" s="432">
        <v>0</v>
      </c>
      <c r="R122" s="534"/>
      <c r="S122" s="433">
        <v>0</v>
      </c>
    </row>
    <row r="123" spans="1:19" ht="14.4" customHeight="1" x14ac:dyDescent="0.3">
      <c r="A123" s="428" t="s">
        <v>678</v>
      </c>
      <c r="B123" s="429" t="s">
        <v>679</v>
      </c>
      <c r="C123" s="429" t="s">
        <v>416</v>
      </c>
      <c r="D123" s="429" t="s">
        <v>658</v>
      </c>
      <c r="E123" s="429" t="s">
        <v>680</v>
      </c>
      <c r="F123" s="429" t="s">
        <v>681</v>
      </c>
      <c r="G123" s="429" t="s">
        <v>682</v>
      </c>
      <c r="H123" s="432">
        <v>156</v>
      </c>
      <c r="I123" s="432">
        <v>8424</v>
      </c>
      <c r="J123" s="429">
        <v>0.55862068965517242</v>
      </c>
      <c r="K123" s="429">
        <v>54</v>
      </c>
      <c r="L123" s="432">
        <v>260</v>
      </c>
      <c r="M123" s="432">
        <v>15080</v>
      </c>
      <c r="N123" s="429">
        <v>1</v>
      </c>
      <c r="O123" s="429">
        <v>58</v>
      </c>
      <c r="P123" s="432">
        <v>70</v>
      </c>
      <c r="Q123" s="432">
        <v>4060</v>
      </c>
      <c r="R123" s="534">
        <v>0.26923076923076922</v>
      </c>
      <c r="S123" s="433">
        <v>58</v>
      </c>
    </row>
    <row r="124" spans="1:19" ht="14.4" customHeight="1" x14ac:dyDescent="0.3">
      <c r="A124" s="428" t="s">
        <v>678</v>
      </c>
      <c r="B124" s="429" t="s">
        <v>679</v>
      </c>
      <c r="C124" s="429" t="s">
        <v>416</v>
      </c>
      <c r="D124" s="429" t="s">
        <v>658</v>
      </c>
      <c r="E124" s="429" t="s">
        <v>680</v>
      </c>
      <c r="F124" s="429" t="s">
        <v>683</v>
      </c>
      <c r="G124" s="429" t="s">
        <v>684</v>
      </c>
      <c r="H124" s="432">
        <v>14</v>
      </c>
      <c r="I124" s="432">
        <v>1722</v>
      </c>
      <c r="J124" s="429">
        <v>0.82156488549618323</v>
      </c>
      <c r="K124" s="429">
        <v>123</v>
      </c>
      <c r="L124" s="432">
        <v>16</v>
      </c>
      <c r="M124" s="432">
        <v>2096</v>
      </c>
      <c r="N124" s="429">
        <v>1</v>
      </c>
      <c r="O124" s="429">
        <v>131</v>
      </c>
      <c r="P124" s="432">
        <v>4</v>
      </c>
      <c r="Q124" s="432">
        <v>524</v>
      </c>
      <c r="R124" s="534">
        <v>0.25</v>
      </c>
      <c r="S124" s="433">
        <v>131</v>
      </c>
    </row>
    <row r="125" spans="1:19" ht="14.4" customHeight="1" x14ac:dyDescent="0.3">
      <c r="A125" s="428" t="s">
        <v>678</v>
      </c>
      <c r="B125" s="429" t="s">
        <v>679</v>
      </c>
      <c r="C125" s="429" t="s">
        <v>416</v>
      </c>
      <c r="D125" s="429" t="s">
        <v>658</v>
      </c>
      <c r="E125" s="429" t="s">
        <v>680</v>
      </c>
      <c r="F125" s="429" t="s">
        <v>691</v>
      </c>
      <c r="G125" s="429" t="s">
        <v>692</v>
      </c>
      <c r="H125" s="432">
        <v>26</v>
      </c>
      <c r="I125" s="432">
        <v>4472</v>
      </c>
      <c r="J125" s="429">
        <v>0.5678009141696293</v>
      </c>
      <c r="K125" s="429">
        <v>172</v>
      </c>
      <c r="L125" s="432">
        <v>44</v>
      </c>
      <c r="M125" s="432">
        <v>7876</v>
      </c>
      <c r="N125" s="429">
        <v>1</v>
      </c>
      <c r="O125" s="429">
        <v>179</v>
      </c>
      <c r="P125" s="432">
        <v>23</v>
      </c>
      <c r="Q125" s="432">
        <v>4140</v>
      </c>
      <c r="R125" s="534">
        <v>0.52564753682072118</v>
      </c>
      <c r="S125" s="433">
        <v>180</v>
      </c>
    </row>
    <row r="126" spans="1:19" ht="14.4" customHeight="1" x14ac:dyDescent="0.3">
      <c r="A126" s="428" t="s">
        <v>678</v>
      </c>
      <c r="B126" s="429" t="s">
        <v>679</v>
      </c>
      <c r="C126" s="429" t="s">
        <v>416</v>
      </c>
      <c r="D126" s="429" t="s">
        <v>658</v>
      </c>
      <c r="E126" s="429" t="s">
        <v>680</v>
      </c>
      <c r="F126" s="429" t="s">
        <v>693</v>
      </c>
      <c r="G126" s="429" t="s">
        <v>694</v>
      </c>
      <c r="H126" s="432">
        <v>2</v>
      </c>
      <c r="I126" s="432">
        <v>1066</v>
      </c>
      <c r="J126" s="429"/>
      <c r="K126" s="429">
        <v>533</v>
      </c>
      <c r="L126" s="432"/>
      <c r="M126" s="432"/>
      <c r="N126" s="429"/>
      <c r="O126" s="429"/>
      <c r="P126" s="432"/>
      <c r="Q126" s="432"/>
      <c r="R126" s="534"/>
      <c r="S126" s="433"/>
    </row>
    <row r="127" spans="1:19" ht="14.4" customHeight="1" x14ac:dyDescent="0.3">
      <c r="A127" s="428" t="s">
        <v>678</v>
      </c>
      <c r="B127" s="429" t="s">
        <v>679</v>
      </c>
      <c r="C127" s="429" t="s">
        <v>416</v>
      </c>
      <c r="D127" s="429" t="s">
        <v>658</v>
      </c>
      <c r="E127" s="429" t="s">
        <v>680</v>
      </c>
      <c r="F127" s="429" t="s">
        <v>695</v>
      </c>
      <c r="G127" s="429" t="s">
        <v>696</v>
      </c>
      <c r="H127" s="432">
        <v>44</v>
      </c>
      <c r="I127" s="432">
        <v>14168</v>
      </c>
      <c r="J127" s="429">
        <v>0.68213769860375539</v>
      </c>
      <c r="K127" s="429">
        <v>322</v>
      </c>
      <c r="L127" s="432">
        <v>62</v>
      </c>
      <c r="M127" s="432">
        <v>20770</v>
      </c>
      <c r="N127" s="429">
        <v>1</v>
      </c>
      <c r="O127" s="429">
        <v>335</v>
      </c>
      <c r="P127" s="432">
        <v>24</v>
      </c>
      <c r="Q127" s="432">
        <v>8064</v>
      </c>
      <c r="R127" s="534">
        <v>0.3882522869523351</v>
      </c>
      <c r="S127" s="433">
        <v>336</v>
      </c>
    </row>
    <row r="128" spans="1:19" ht="14.4" customHeight="1" x14ac:dyDescent="0.3">
      <c r="A128" s="428" t="s">
        <v>678</v>
      </c>
      <c r="B128" s="429" t="s">
        <v>679</v>
      </c>
      <c r="C128" s="429" t="s">
        <v>416</v>
      </c>
      <c r="D128" s="429" t="s">
        <v>658</v>
      </c>
      <c r="E128" s="429" t="s">
        <v>680</v>
      </c>
      <c r="F128" s="429" t="s">
        <v>697</v>
      </c>
      <c r="G128" s="429" t="s">
        <v>698</v>
      </c>
      <c r="H128" s="432">
        <v>9</v>
      </c>
      <c r="I128" s="432">
        <v>3951</v>
      </c>
      <c r="J128" s="429">
        <v>0.95851528384279472</v>
      </c>
      <c r="K128" s="429">
        <v>439</v>
      </c>
      <c r="L128" s="432">
        <v>9</v>
      </c>
      <c r="M128" s="432">
        <v>4122</v>
      </c>
      <c r="N128" s="429">
        <v>1</v>
      </c>
      <c r="O128" s="429">
        <v>458</v>
      </c>
      <c r="P128" s="432">
        <v>3</v>
      </c>
      <c r="Q128" s="432">
        <v>1377</v>
      </c>
      <c r="R128" s="534">
        <v>0.33406113537117904</v>
      </c>
      <c r="S128" s="433">
        <v>459</v>
      </c>
    </row>
    <row r="129" spans="1:19" ht="14.4" customHeight="1" x14ac:dyDescent="0.3">
      <c r="A129" s="428" t="s">
        <v>678</v>
      </c>
      <c r="B129" s="429" t="s">
        <v>679</v>
      </c>
      <c r="C129" s="429" t="s">
        <v>416</v>
      </c>
      <c r="D129" s="429" t="s">
        <v>658</v>
      </c>
      <c r="E129" s="429" t="s">
        <v>680</v>
      </c>
      <c r="F129" s="429" t="s">
        <v>699</v>
      </c>
      <c r="G129" s="429" t="s">
        <v>700</v>
      </c>
      <c r="H129" s="432">
        <v>187</v>
      </c>
      <c r="I129" s="432">
        <v>63767</v>
      </c>
      <c r="J129" s="429">
        <v>0.61313243976077381</v>
      </c>
      <c r="K129" s="429">
        <v>341</v>
      </c>
      <c r="L129" s="432">
        <v>298</v>
      </c>
      <c r="M129" s="432">
        <v>104002</v>
      </c>
      <c r="N129" s="429">
        <v>1</v>
      </c>
      <c r="O129" s="429">
        <v>349</v>
      </c>
      <c r="P129" s="432">
        <v>113</v>
      </c>
      <c r="Q129" s="432">
        <v>39437</v>
      </c>
      <c r="R129" s="534">
        <v>0.37919463087248323</v>
      </c>
      <c r="S129" s="433">
        <v>349</v>
      </c>
    </row>
    <row r="130" spans="1:19" ht="14.4" customHeight="1" x14ac:dyDescent="0.3">
      <c r="A130" s="428" t="s">
        <v>678</v>
      </c>
      <c r="B130" s="429" t="s">
        <v>679</v>
      </c>
      <c r="C130" s="429" t="s">
        <v>416</v>
      </c>
      <c r="D130" s="429" t="s">
        <v>658</v>
      </c>
      <c r="E130" s="429" t="s">
        <v>680</v>
      </c>
      <c r="F130" s="429" t="s">
        <v>717</v>
      </c>
      <c r="G130" s="429" t="s">
        <v>718</v>
      </c>
      <c r="H130" s="432">
        <v>54</v>
      </c>
      <c r="I130" s="432">
        <v>15390</v>
      </c>
      <c r="J130" s="429">
        <v>1.2347560975609757</v>
      </c>
      <c r="K130" s="429">
        <v>285</v>
      </c>
      <c r="L130" s="432">
        <v>41</v>
      </c>
      <c r="M130" s="432">
        <v>12464</v>
      </c>
      <c r="N130" s="429">
        <v>1</v>
      </c>
      <c r="O130" s="429">
        <v>304</v>
      </c>
      <c r="P130" s="432">
        <v>21</v>
      </c>
      <c r="Q130" s="432">
        <v>6405</v>
      </c>
      <c r="R130" s="534">
        <v>0.51387997432605903</v>
      </c>
      <c r="S130" s="433">
        <v>305</v>
      </c>
    </row>
    <row r="131" spans="1:19" ht="14.4" customHeight="1" x14ac:dyDescent="0.3">
      <c r="A131" s="428" t="s">
        <v>678</v>
      </c>
      <c r="B131" s="429" t="s">
        <v>679</v>
      </c>
      <c r="C131" s="429" t="s">
        <v>416</v>
      </c>
      <c r="D131" s="429" t="s">
        <v>658</v>
      </c>
      <c r="E131" s="429" t="s">
        <v>680</v>
      </c>
      <c r="F131" s="429" t="s">
        <v>721</v>
      </c>
      <c r="G131" s="429" t="s">
        <v>722</v>
      </c>
      <c r="H131" s="432">
        <v>154</v>
      </c>
      <c r="I131" s="432">
        <v>71148</v>
      </c>
      <c r="J131" s="429">
        <v>1.2859311740890689</v>
      </c>
      <c r="K131" s="429">
        <v>462</v>
      </c>
      <c r="L131" s="432">
        <v>112</v>
      </c>
      <c r="M131" s="432">
        <v>55328</v>
      </c>
      <c r="N131" s="429">
        <v>1</v>
      </c>
      <c r="O131" s="429">
        <v>494</v>
      </c>
      <c r="P131" s="432">
        <v>85</v>
      </c>
      <c r="Q131" s="432">
        <v>41990</v>
      </c>
      <c r="R131" s="534">
        <v>0.7589285714285714</v>
      </c>
      <c r="S131" s="433">
        <v>494</v>
      </c>
    </row>
    <row r="132" spans="1:19" ht="14.4" customHeight="1" x14ac:dyDescent="0.3">
      <c r="A132" s="428" t="s">
        <v>678</v>
      </c>
      <c r="B132" s="429" t="s">
        <v>679</v>
      </c>
      <c r="C132" s="429" t="s">
        <v>416</v>
      </c>
      <c r="D132" s="429" t="s">
        <v>658</v>
      </c>
      <c r="E132" s="429" t="s">
        <v>680</v>
      </c>
      <c r="F132" s="429" t="s">
        <v>723</v>
      </c>
      <c r="G132" s="429" t="s">
        <v>724</v>
      </c>
      <c r="H132" s="432">
        <v>171</v>
      </c>
      <c r="I132" s="432">
        <v>60876</v>
      </c>
      <c r="J132" s="429">
        <v>1.237065637065637</v>
      </c>
      <c r="K132" s="429">
        <v>356</v>
      </c>
      <c r="L132" s="432">
        <v>133</v>
      </c>
      <c r="M132" s="432">
        <v>49210</v>
      </c>
      <c r="N132" s="429">
        <v>1</v>
      </c>
      <c r="O132" s="429">
        <v>370</v>
      </c>
      <c r="P132" s="432">
        <v>88</v>
      </c>
      <c r="Q132" s="432">
        <v>32560</v>
      </c>
      <c r="R132" s="534">
        <v>0.66165413533834583</v>
      </c>
      <c r="S132" s="433">
        <v>370</v>
      </c>
    </row>
    <row r="133" spans="1:19" ht="14.4" customHeight="1" x14ac:dyDescent="0.3">
      <c r="A133" s="428" t="s">
        <v>678</v>
      </c>
      <c r="B133" s="429" t="s">
        <v>679</v>
      </c>
      <c r="C133" s="429" t="s">
        <v>416</v>
      </c>
      <c r="D133" s="429" t="s">
        <v>658</v>
      </c>
      <c r="E133" s="429" t="s">
        <v>680</v>
      </c>
      <c r="F133" s="429" t="s">
        <v>725</v>
      </c>
      <c r="G133" s="429" t="s">
        <v>726</v>
      </c>
      <c r="H133" s="432">
        <v>7</v>
      </c>
      <c r="I133" s="432">
        <v>20419</v>
      </c>
      <c r="J133" s="429">
        <v>0.38683338069527329</v>
      </c>
      <c r="K133" s="429">
        <v>2917</v>
      </c>
      <c r="L133" s="432">
        <v>17</v>
      </c>
      <c r="M133" s="432">
        <v>52785</v>
      </c>
      <c r="N133" s="429">
        <v>1</v>
      </c>
      <c r="O133" s="429">
        <v>3105</v>
      </c>
      <c r="P133" s="432">
        <v>6</v>
      </c>
      <c r="Q133" s="432">
        <v>18648</v>
      </c>
      <c r="R133" s="534">
        <v>0.35328218243819265</v>
      </c>
      <c r="S133" s="433">
        <v>3108</v>
      </c>
    </row>
    <row r="134" spans="1:19" ht="14.4" customHeight="1" x14ac:dyDescent="0.3">
      <c r="A134" s="428" t="s">
        <v>678</v>
      </c>
      <c r="B134" s="429" t="s">
        <v>679</v>
      </c>
      <c r="C134" s="429" t="s">
        <v>416</v>
      </c>
      <c r="D134" s="429" t="s">
        <v>658</v>
      </c>
      <c r="E134" s="429" t="s">
        <v>680</v>
      </c>
      <c r="F134" s="429" t="s">
        <v>729</v>
      </c>
      <c r="G134" s="429" t="s">
        <v>730</v>
      </c>
      <c r="H134" s="432">
        <v>35</v>
      </c>
      <c r="I134" s="432">
        <v>3675</v>
      </c>
      <c r="J134" s="429">
        <v>2.2072072072072073</v>
      </c>
      <c r="K134" s="429">
        <v>105</v>
      </c>
      <c r="L134" s="432">
        <v>15</v>
      </c>
      <c r="M134" s="432">
        <v>1665</v>
      </c>
      <c r="N134" s="429">
        <v>1</v>
      </c>
      <c r="O134" s="429">
        <v>111</v>
      </c>
      <c r="P134" s="432">
        <v>25</v>
      </c>
      <c r="Q134" s="432">
        <v>2775</v>
      </c>
      <c r="R134" s="534">
        <v>1.6666666666666667</v>
      </c>
      <c r="S134" s="433">
        <v>111</v>
      </c>
    </row>
    <row r="135" spans="1:19" ht="14.4" customHeight="1" x14ac:dyDescent="0.3">
      <c r="A135" s="428" t="s">
        <v>678</v>
      </c>
      <c r="B135" s="429" t="s">
        <v>679</v>
      </c>
      <c r="C135" s="429" t="s">
        <v>416</v>
      </c>
      <c r="D135" s="429" t="s">
        <v>658</v>
      </c>
      <c r="E135" s="429" t="s">
        <v>680</v>
      </c>
      <c r="F135" s="429" t="s">
        <v>731</v>
      </c>
      <c r="G135" s="429" t="s">
        <v>732</v>
      </c>
      <c r="H135" s="432"/>
      <c r="I135" s="432"/>
      <c r="J135" s="429"/>
      <c r="K135" s="429"/>
      <c r="L135" s="432"/>
      <c r="M135" s="432"/>
      <c r="N135" s="429"/>
      <c r="O135" s="429"/>
      <c r="P135" s="432">
        <v>2</v>
      </c>
      <c r="Q135" s="432">
        <v>250</v>
      </c>
      <c r="R135" s="534"/>
      <c r="S135" s="433">
        <v>125</v>
      </c>
    </row>
    <row r="136" spans="1:19" ht="14.4" customHeight="1" x14ac:dyDescent="0.3">
      <c r="A136" s="428" t="s">
        <v>678</v>
      </c>
      <c r="B136" s="429" t="s">
        <v>679</v>
      </c>
      <c r="C136" s="429" t="s">
        <v>416</v>
      </c>
      <c r="D136" s="429" t="s">
        <v>658</v>
      </c>
      <c r="E136" s="429" t="s">
        <v>680</v>
      </c>
      <c r="F136" s="429" t="s">
        <v>735</v>
      </c>
      <c r="G136" s="429" t="s">
        <v>736</v>
      </c>
      <c r="H136" s="432">
        <v>3</v>
      </c>
      <c r="I136" s="432">
        <v>3804</v>
      </c>
      <c r="J136" s="429">
        <v>0.74123148869836319</v>
      </c>
      <c r="K136" s="429">
        <v>1268</v>
      </c>
      <c r="L136" s="432">
        <v>4</v>
      </c>
      <c r="M136" s="432">
        <v>5132</v>
      </c>
      <c r="N136" s="429">
        <v>1</v>
      </c>
      <c r="O136" s="429">
        <v>1283</v>
      </c>
      <c r="P136" s="432"/>
      <c r="Q136" s="432"/>
      <c r="R136" s="534"/>
      <c r="S136" s="433"/>
    </row>
    <row r="137" spans="1:19" ht="14.4" customHeight="1" x14ac:dyDescent="0.3">
      <c r="A137" s="428" t="s">
        <v>678</v>
      </c>
      <c r="B137" s="429" t="s">
        <v>679</v>
      </c>
      <c r="C137" s="429" t="s">
        <v>416</v>
      </c>
      <c r="D137" s="429" t="s">
        <v>658</v>
      </c>
      <c r="E137" s="429" t="s">
        <v>680</v>
      </c>
      <c r="F137" s="429" t="s">
        <v>737</v>
      </c>
      <c r="G137" s="429" t="s">
        <v>738</v>
      </c>
      <c r="H137" s="432">
        <v>72</v>
      </c>
      <c r="I137" s="432">
        <v>31464</v>
      </c>
      <c r="J137" s="429">
        <v>1.3018867924528301</v>
      </c>
      <c r="K137" s="429">
        <v>437</v>
      </c>
      <c r="L137" s="432">
        <v>53</v>
      </c>
      <c r="M137" s="432">
        <v>24168</v>
      </c>
      <c r="N137" s="429">
        <v>1</v>
      </c>
      <c r="O137" s="429">
        <v>456</v>
      </c>
      <c r="P137" s="432">
        <v>44</v>
      </c>
      <c r="Q137" s="432">
        <v>20064</v>
      </c>
      <c r="R137" s="534">
        <v>0.83018867924528306</v>
      </c>
      <c r="S137" s="433">
        <v>456</v>
      </c>
    </row>
    <row r="138" spans="1:19" ht="14.4" customHeight="1" x14ac:dyDescent="0.3">
      <c r="A138" s="428" t="s">
        <v>678</v>
      </c>
      <c r="B138" s="429" t="s">
        <v>679</v>
      </c>
      <c r="C138" s="429" t="s">
        <v>416</v>
      </c>
      <c r="D138" s="429" t="s">
        <v>658</v>
      </c>
      <c r="E138" s="429" t="s">
        <v>680</v>
      </c>
      <c r="F138" s="429" t="s">
        <v>739</v>
      </c>
      <c r="G138" s="429" t="s">
        <v>740</v>
      </c>
      <c r="H138" s="432">
        <v>356</v>
      </c>
      <c r="I138" s="432">
        <v>19224</v>
      </c>
      <c r="J138" s="429">
        <v>1.6089722129226649</v>
      </c>
      <c r="K138" s="429">
        <v>54</v>
      </c>
      <c r="L138" s="432">
        <v>206</v>
      </c>
      <c r="M138" s="432">
        <v>11948</v>
      </c>
      <c r="N138" s="429">
        <v>1</v>
      </c>
      <c r="O138" s="429">
        <v>58</v>
      </c>
      <c r="P138" s="432">
        <v>250</v>
      </c>
      <c r="Q138" s="432">
        <v>14500</v>
      </c>
      <c r="R138" s="534">
        <v>1.2135922330097086</v>
      </c>
      <c r="S138" s="433">
        <v>58</v>
      </c>
    </row>
    <row r="139" spans="1:19" ht="14.4" customHeight="1" x14ac:dyDescent="0.3">
      <c r="A139" s="428" t="s">
        <v>678</v>
      </c>
      <c r="B139" s="429" t="s">
        <v>679</v>
      </c>
      <c r="C139" s="429" t="s">
        <v>416</v>
      </c>
      <c r="D139" s="429" t="s">
        <v>658</v>
      </c>
      <c r="E139" s="429" t="s">
        <v>680</v>
      </c>
      <c r="F139" s="429" t="s">
        <v>741</v>
      </c>
      <c r="G139" s="429" t="s">
        <v>742</v>
      </c>
      <c r="H139" s="432"/>
      <c r="I139" s="432"/>
      <c r="J139" s="429"/>
      <c r="K139" s="429"/>
      <c r="L139" s="432"/>
      <c r="M139" s="432"/>
      <c r="N139" s="429"/>
      <c r="O139" s="429"/>
      <c r="P139" s="432">
        <v>3</v>
      </c>
      <c r="Q139" s="432">
        <v>6519</v>
      </c>
      <c r="R139" s="534"/>
      <c r="S139" s="433">
        <v>2173</v>
      </c>
    </row>
    <row r="140" spans="1:19" ht="14.4" customHeight="1" x14ac:dyDescent="0.3">
      <c r="A140" s="428" t="s">
        <v>678</v>
      </c>
      <c r="B140" s="429" t="s">
        <v>679</v>
      </c>
      <c r="C140" s="429" t="s">
        <v>416</v>
      </c>
      <c r="D140" s="429" t="s">
        <v>658</v>
      </c>
      <c r="E140" s="429" t="s">
        <v>680</v>
      </c>
      <c r="F140" s="429" t="s">
        <v>745</v>
      </c>
      <c r="G140" s="429" t="s">
        <v>746</v>
      </c>
      <c r="H140" s="432">
        <v>128</v>
      </c>
      <c r="I140" s="432">
        <v>21632</v>
      </c>
      <c r="J140" s="429">
        <v>0.79238095238095241</v>
      </c>
      <c r="K140" s="429">
        <v>169</v>
      </c>
      <c r="L140" s="432">
        <v>156</v>
      </c>
      <c r="M140" s="432">
        <v>27300</v>
      </c>
      <c r="N140" s="429">
        <v>1</v>
      </c>
      <c r="O140" s="429">
        <v>175</v>
      </c>
      <c r="P140" s="432">
        <v>67</v>
      </c>
      <c r="Q140" s="432">
        <v>11792</v>
      </c>
      <c r="R140" s="534">
        <v>0.43194139194139192</v>
      </c>
      <c r="S140" s="433">
        <v>176</v>
      </c>
    </row>
    <row r="141" spans="1:19" ht="14.4" customHeight="1" x14ac:dyDescent="0.3">
      <c r="A141" s="428" t="s">
        <v>678</v>
      </c>
      <c r="B141" s="429" t="s">
        <v>679</v>
      </c>
      <c r="C141" s="429" t="s">
        <v>416</v>
      </c>
      <c r="D141" s="429" t="s">
        <v>658</v>
      </c>
      <c r="E141" s="429" t="s">
        <v>680</v>
      </c>
      <c r="F141" s="429" t="s">
        <v>751</v>
      </c>
      <c r="G141" s="429" t="s">
        <v>752</v>
      </c>
      <c r="H141" s="432">
        <v>10</v>
      </c>
      <c r="I141" s="432">
        <v>1630</v>
      </c>
      <c r="J141" s="429">
        <v>1.0716633793556871</v>
      </c>
      <c r="K141" s="429">
        <v>163</v>
      </c>
      <c r="L141" s="432">
        <v>9</v>
      </c>
      <c r="M141" s="432">
        <v>1521</v>
      </c>
      <c r="N141" s="429">
        <v>1</v>
      </c>
      <c r="O141" s="429">
        <v>169</v>
      </c>
      <c r="P141" s="432">
        <v>2</v>
      </c>
      <c r="Q141" s="432">
        <v>340</v>
      </c>
      <c r="R141" s="534">
        <v>0.2235371466140697</v>
      </c>
      <c r="S141" s="433">
        <v>170</v>
      </c>
    </row>
    <row r="142" spans="1:19" ht="14.4" customHeight="1" x14ac:dyDescent="0.3">
      <c r="A142" s="428" t="s">
        <v>678</v>
      </c>
      <c r="B142" s="429" t="s">
        <v>679</v>
      </c>
      <c r="C142" s="429" t="s">
        <v>416</v>
      </c>
      <c r="D142" s="429" t="s">
        <v>658</v>
      </c>
      <c r="E142" s="429" t="s">
        <v>680</v>
      </c>
      <c r="F142" s="429" t="s">
        <v>755</v>
      </c>
      <c r="G142" s="429" t="s">
        <v>756</v>
      </c>
      <c r="H142" s="432">
        <v>17</v>
      </c>
      <c r="I142" s="432">
        <v>17136</v>
      </c>
      <c r="J142" s="429">
        <v>0.54675983535943329</v>
      </c>
      <c r="K142" s="429">
        <v>1008</v>
      </c>
      <c r="L142" s="432">
        <v>31</v>
      </c>
      <c r="M142" s="432">
        <v>31341</v>
      </c>
      <c r="N142" s="429">
        <v>1</v>
      </c>
      <c r="O142" s="429">
        <v>1011</v>
      </c>
      <c r="P142" s="432">
        <v>24</v>
      </c>
      <c r="Q142" s="432">
        <v>24288</v>
      </c>
      <c r="R142" s="534">
        <v>0.77495931846463095</v>
      </c>
      <c r="S142" s="433">
        <v>1012</v>
      </c>
    </row>
    <row r="143" spans="1:19" ht="14.4" customHeight="1" x14ac:dyDescent="0.3">
      <c r="A143" s="428" t="s">
        <v>678</v>
      </c>
      <c r="B143" s="429" t="s">
        <v>679</v>
      </c>
      <c r="C143" s="429" t="s">
        <v>416</v>
      </c>
      <c r="D143" s="429" t="s">
        <v>658</v>
      </c>
      <c r="E143" s="429" t="s">
        <v>680</v>
      </c>
      <c r="F143" s="429" t="s">
        <v>759</v>
      </c>
      <c r="G143" s="429" t="s">
        <v>760</v>
      </c>
      <c r="H143" s="432">
        <v>10</v>
      </c>
      <c r="I143" s="432">
        <v>22640</v>
      </c>
      <c r="J143" s="429">
        <v>0.39476896251089799</v>
      </c>
      <c r="K143" s="429">
        <v>2264</v>
      </c>
      <c r="L143" s="432">
        <v>25</v>
      </c>
      <c r="M143" s="432">
        <v>57350</v>
      </c>
      <c r="N143" s="429">
        <v>1</v>
      </c>
      <c r="O143" s="429">
        <v>2294</v>
      </c>
      <c r="P143" s="432"/>
      <c r="Q143" s="432"/>
      <c r="R143" s="534"/>
      <c r="S143" s="433"/>
    </row>
    <row r="144" spans="1:19" ht="14.4" customHeight="1" x14ac:dyDescent="0.3">
      <c r="A144" s="428" t="s">
        <v>678</v>
      </c>
      <c r="B144" s="429" t="s">
        <v>679</v>
      </c>
      <c r="C144" s="429" t="s">
        <v>416</v>
      </c>
      <c r="D144" s="429" t="s">
        <v>658</v>
      </c>
      <c r="E144" s="429" t="s">
        <v>680</v>
      </c>
      <c r="F144" s="429" t="s">
        <v>763</v>
      </c>
      <c r="G144" s="429" t="s">
        <v>764</v>
      </c>
      <c r="H144" s="432">
        <v>15</v>
      </c>
      <c r="I144" s="432">
        <v>30180</v>
      </c>
      <c r="J144" s="429">
        <v>0.83347141673570835</v>
      </c>
      <c r="K144" s="429">
        <v>2012</v>
      </c>
      <c r="L144" s="432">
        <v>17</v>
      </c>
      <c r="M144" s="432">
        <v>36210</v>
      </c>
      <c r="N144" s="429">
        <v>1</v>
      </c>
      <c r="O144" s="429">
        <v>2130</v>
      </c>
      <c r="P144" s="432">
        <v>9</v>
      </c>
      <c r="Q144" s="432">
        <v>19179</v>
      </c>
      <c r="R144" s="534">
        <v>0.52966031483015741</v>
      </c>
      <c r="S144" s="433">
        <v>2131</v>
      </c>
    </row>
    <row r="145" spans="1:19" ht="14.4" customHeight="1" x14ac:dyDescent="0.3">
      <c r="A145" s="428" t="s">
        <v>678</v>
      </c>
      <c r="B145" s="429" t="s">
        <v>679</v>
      </c>
      <c r="C145" s="429" t="s">
        <v>416</v>
      </c>
      <c r="D145" s="429" t="s">
        <v>658</v>
      </c>
      <c r="E145" s="429" t="s">
        <v>680</v>
      </c>
      <c r="F145" s="429" t="s">
        <v>774</v>
      </c>
      <c r="G145" s="429" t="s">
        <v>775</v>
      </c>
      <c r="H145" s="432">
        <v>2</v>
      </c>
      <c r="I145" s="432">
        <v>538</v>
      </c>
      <c r="J145" s="429">
        <v>0.62268518518518523</v>
      </c>
      <c r="K145" s="429">
        <v>269</v>
      </c>
      <c r="L145" s="432">
        <v>3</v>
      </c>
      <c r="M145" s="432">
        <v>864</v>
      </c>
      <c r="N145" s="429">
        <v>1</v>
      </c>
      <c r="O145" s="429">
        <v>288</v>
      </c>
      <c r="P145" s="432">
        <v>1</v>
      </c>
      <c r="Q145" s="432">
        <v>289</v>
      </c>
      <c r="R145" s="534">
        <v>0.33449074074074076</v>
      </c>
      <c r="S145" s="433">
        <v>289</v>
      </c>
    </row>
    <row r="146" spans="1:19" ht="14.4" customHeight="1" x14ac:dyDescent="0.3">
      <c r="A146" s="428" t="s">
        <v>678</v>
      </c>
      <c r="B146" s="429" t="s">
        <v>679</v>
      </c>
      <c r="C146" s="429" t="s">
        <v>416</v>
      </c>
      <c r="D146" s="429" t="s">
        <v>658</v>
      </c>
      <c r="E146" s="429" t="s">
        <v>680</v>
      </c>
      <c r="F146" s="429" t="s">
        <v>782</v>
      </c>
      <c r="G146" s="429" t="s">
        <v>783</v>
      </c>
      <c r="H146" s="432"/>
      <c r="I146" s="432"/>
      <c r="J146" s="429"/>
      <c r="K146" s="429"/>
      <c r="L146" s="432"/>
      <c r="M146" s="432"/>
      <c r="N146" s="429"/>
      <c r="O146" s="429"/>
      <c r="P146" s="432">
        <v>1</v>
      </c>
      <c r="Q146" s="432">
        <v>0</v>
      </c>
      <c r="R146" s="534"/>
      <c r="S146" s="433">
        <v>0</v>
      </c>
    </row>
    <row r="147" spans="1:19" ht="14.4" customHeight="1" x14ac:dyDescent="0.3">
      <c r="A147" s="428" t="s">
        <v>678</v>
      </c>
      <c r="B147" s="429" t="s">
        <v>679</v>
      </c>
      <c r="C147" s="429" t="s">
        <v>416</v>
      </c>
      <c r="D147" s="429" t="s">
        <v>659</v>
      </c>
      <c r="E147" s="429" t="s">
        <v>680</v>
      </c>
      <c r="F147" s="429" t="s">
        <v>681</v>
      </c>
      <c r="G147" s="429" t="s">
        <v>682</v>
      </c>
      <c r="H147" s="432">
        <v>8</v>
      </c>
      <c r="I147" s="432">
        <v>432</v>
      </c>
      <c r="J147" s="429">
        <v>0.10953346855983773</v>
      </c>
      <c r="K147" s="429">
        <v>54</v>
      </c>
      <c r="L147" s="432">
        <v>68</v>
      </c>
      <c r="M147" s="432">
        <v>3944</v>
      </c>
      <c r="N147" s="429">
        <v>1</v>
      </c>
      <c r="O147" s="429">
        <v>58</v>
      </c>
      <c r="P147" s="432">
        <v>10</v>
      </c>
      <c r="Q147" s="432">
        <v>580</v>
      </c>
      <c r="R147" s="534">
        <v>0.14705882352941177</v>
      </c>
      <c r="S147" s="433">
        <v>58</v>
      </c>
    </row>
    <row r="148" spans="1:19" ht="14.4" customHeight="1" x14ac:dyDescent="0.3">
      <c r="A148" s="428" t="s">
        <v>678</v>
      </c>
      <c r="B148" s="429" t="s">
        <v>679</v>
      </c>
      <c r="C148" s="429" t="s">
        <v>416</v>
      </c>
      <c r="D148" s="429" t="s">
        <v>659</v>
      </c>
      <c r="E148" s="429" t="s">
        <v>680</v>
      </c>
      <c r="F148" s="429" t="s">
        <v>691</v>
      </c>
      <c r="G148" s="429" t="s">
        <v>692</v>
      </c>
      <c r="H148" s="432">
        <v>1</v>
      </c>
      <c r="I148" s="432">
        <v>172</v>
      </c>
      <c r="J148" s="429">
        <v>0.32029795158286778</v>
      </c>
      <c r="K148" s="429">
        <v>172</v>
      </c>
      <c r="L148" s="432">
        <v>3</v>
      </c>
      <c r="M148" s="432">
        <v>537</v>
      </c>
      <c r="N148" s="429">
        <v>1</v>
      </c>
      <c r="O148" s="429">
        <v>179</v>
      </c>
      <c r="P148" s="432"/>
      <c r="Q148" s="432"/>
      <c r="R148" s="534"/>
      <c r="S148" s="433"/>
    </row>
    <row r="149" spans="1:19" ht="14.4" customHeight="1" x14ac:dyDescent="0.3">
      <c r="A149" s="428" t="s">
        <v>678</v>
      </c>
      <c r="B149" s="429" t="s">
        <v>679</v>
      </c>
      <c r="C149" s="429" t="s">
        <v>416</v>
      </c>
      <c r="D149" s="429" t="s">
        <v>659</v>
      </c>
      <c r="E149" s="429" t="s">
        <v>680</v>
      </c>
      <c r="F149" s="429" t="s">
        <v>695</v>
      </c>
      <c r="G149" s="429" t="s">
        <v>696</v>
      </c>
      <c r="H149" s="432">
        <v>2</v>
      </c>
      <c r="I149" s="432">
        <v>644</v>
      </c>
      <c r="J149" s="429">
        <v>5.1956434045986287E-2</v>
      </c>
      <c r="K149" s="429">
        <v>322</v>
      </c>
      <c r="L149" s="432">
        <v>37</v>
      </c>
      <c r="M149" s="432">
        <v>12395</v>
      </c>
      <c r="N149" s="429">
        <v>1</v>
      </c>
      <c r="O149" s="429">
        <v>335</v>
      </c>
      <c r="P149" s="432">
        <v>5</v>
      </c>
      <c r="Q149" s="432">
        <v>1680</v>
      </c>
      <c r="R149" s="534">
        <v>0.1355385235982251</v>
      </c>
      <c r="S149" s="433">
        <v>336</v>
      </c>
    </row>
    <row r="150" spans="1:19" ht="14.4" customHeight="1" x14ac:dyDescent="0.3">
      <c r="A150" s="428" t="s">
        <v>678</v>
      </c>
      <c r="B150" s="429" t="s">
        <v>679</v>
      </c>
      <c r="C150" s="429" t="s">
        <v>416</v>
      </c>
      <c r="D150" s="429" t="s">
        <v>659</v>
      </c>
      <c r="E150" s="429" t="s">
        <v>680</v>
      </c>
      <c r="F150" s="429" t="s">
        <v>699</v>
      </c>
      <c r="G150" s="429" t="s">
        <v>700</v>
      </c>
      <c r="H150" s="432">
        <v>2</v>
      </c>
      <c r="I150" s="432">
        <v>682</v>
      </c>
      <c r="J150" s="429">
        <v>0.24426934097421205</v>
      </c>
      <c r="K150" s="429">
        <v>341</v>
      </c>
      <c r="L150" s="432">
        <v>8</v>
      </c>
      <c r="M150" s="432">
        <v>2792</v>
      </c>
      <c r="N150" s="429">
        <v>1</v>
      </c>
      <c r="O150" s="429">
        <v>349</v>
      </c>
      <c r="P150" s="432">
        <v>4</v>
      </c>
      <c r="Q150" s="432">
        <v>1396</v>
      </c>
      <c r="R150" s="534">
        <v>0.5</v>
      </c>
      <c r="S150" s="433">
        <v>349</v>
      </c>
    </row>
    <row r="151" spans="1:19" ht="14.4" customHeight="1" x14ac:dyDescent="0.3">
      <c r="A151" s="428" t="s">
        <v>678</v>
      </c>
      <c r="B151" s="429" t="s">
        <v>679</v>
      </c>
      <c r="C151" s="429" t="s">
        <v>416</v>
      </c>
      <c r="D151" s="429" t="s">
        <v>659</v>
      </c>
      <c r="E151" s="429" t="s">
        <v>680</v>
      </c>
      <c r="F151" s="429" t="s">
        <v>705</v>
      </c>
      <c r="G151" s="429" t="s">
        <v>706</v>
      </c>
      <c r="H151" s="432"/>
      <c r="I151" s="432"/>
      <c r="J151" s="429"/>
      <c r="K151" s="429"/>
      <c r="L151" s="432">
        <v>9</v>
      </c>
      <c r="M151" s="432">
        <v>441</v>
      </c>
      <c r="N151" s="429">
        <v>1</v>
      </c>
      <c r="O151" s="429">
        <v>49</v>
      </c>
      <c r="P151" s="432">
        <v>1</v>
      </c>
      <c r="Q151" s="432">
        <v>49</v>
      </c>
      <c r="R151" s="534">
        <v>0.1111111111111111</v>
      </c>
      <c r="S151" s="433">
        <v>49</v>
      </c>
    </row>
    <row r="152" spans="1:19" ht="14.4" customHeight="1" x14ac:dyDescent="0.3">
      <c r="A152" s="428" t="s">
        <v>678</v>
      </c>
      <c r="B152" s="429" t="s">
        <v>679</v>
      </c>
      <c r="C152" s="429" t="s">
        <v>416</v>
      </c>
      <c r="D152" s="429" t="s">
        <v>659</v>
      </c>
      <c r="E152" s="429" t="s">
        <v>680</v>
      </c>
      <c r="F152" s="429" t="s">
        <v>707</v>
      </c>
      <c r="G152" s="429" t="s">
        <v>708</v>
      </c>
      <c r="H152" s="432">
        <v>3</v>
      </c>
      <c r="I152" s="432">
        <v>1128</v>
      </c>
      <c r="J152" s="429">
        <v>0.58294573643410852</v>
      </c>
      <c r="K152" s="429">
        <v>376</v>
      </c>
      <c r="L152" s="432">
        <v>5</v>
      </c>
      <c r="M152" s="432">
        <v>1935</v>
      </c>
      <c r="N152" s="429">
        <v>1</v>
      </c>
      <c r="O152" s="429">
        <v>387</v>
      </c>
      <c r="P152" s="432">
        <v>1</v>
      </c>
      <c r="Q152" s="432">
        <v>391</v>
      </c>
      <c r="R152" s="534">
        <v>0.2020671834625323</v>
      </c>
      <c r="S152" s="433">
        <v>391</v>
      </c>
    </row>
    <row r="153" spans="1:19" ht="14.4" customHeight="1" x14ac:dyDescent="0.3">
      <c r="A153" s="428" t="s">
        <v>678</v>
      </c>
      <c r="B153" s="429" t="s">
        <v>679</v>
      </c>
      <c r="C153" s="429" t="s">
        <v>416</v>
      </c>
      <c r="D153" s="429" t="s">
        <v>659</v>
      </c>
      <c r="E153" s="429" t="s">
        <v>680</v>
      </c>
      <c r="F153" s="429" t="s">
        <v>709</v>
      </c>
      <c r="G153" s="429" t="s">
        <v>710</v>
      </c>
      <c r="H153" s="432">
        <v>3</v>
      </c>
      <c r="I153" s="432">
        <v>111</v>
      </c>
      <c r="J153" s="429">
        <v>0.73026315789473684</v>
      </c>
      <c r="K153" s="429">
        <v>37</v>
      </c>
      <c r="L153" s="432">
        <v>4</v>
      </c>
      <c r="M153" s="432">
        <v>152</v>
      </c>
      <c r="N153" s="429">
        <v>1</v>
      </c>
      <c r="O153" s="429">
        <v>38</v>
      </c>
      <c r="P153" s="432">
        <v>2</v>
      </c>
      <c r="Q153" s="432">
        <v>76</v>
      </c>
      <c r="R153" s="534">
        <v>0.5</v>
      </c>
      <c r="S153" s="433">
        <v>38</v>
      </c>
    </row>
    <row r="154" spans="1:19" ht="14.4" customHeight="1" x14ac:dyDescent="0.3">
      <c r="A154" s="428" t="s">
        <v>678</v>
      </c>
      <c r="B154" s="429" t="s">
        <v>679</v>
      </c>
      <c r="C154" s="429" t="s">
        <v>416</v>
      </c>
      <c r="D154" s="429" t="s">
        <v>659</v>
      </c>
      <c r="E154" s="429" t="s">
        <v>680</v>
      </c>
      <c r="F154" s="429" t="s">
        <v>711</v>
      </c>
      <c r="G154" s="429" t="s">
        <v>712</v>
      </c>
      <c r="H154" s="432"/>
      <c r="I154" s="432"/>
      <c r="J154" s="429"/>
      <c r="K154" s="429"/>
      <c r="L154" s="432"/>
      <c r="M154" s="432"/>
      <c r="N154" s="429"/>
      <c r="O154" s="429"/>
      <c r="P154" s="432">
        <v>1</v>
      </c>
      <c r="Q154" s="432">
        <v>265</v>
      </c>
      <c r="R154" s="534"/>
      <c r="S154" s="433">
        <v>265</v>
      </c>
    </row>
    <row r="155" spans="1:19" ht="14.4" customHeight="1" x14ac:dyDescent="0.3">
      <c r="A155" s="428" t="s">
        <v>678</v>
      </c>
      <c r="B155" s="429" t="s">
        <v>679</v>
      </c>
      <c r="C155" s="429" t="s">
        <v>416</v>
      </c>
      <c r="D155" s="429" t="s">
        <v>659</v>
      </c>
      <c r="E155" s="429" t="s">
        <v>680</v>
      </c>
      <c r="F155" s="429" t="s">
        <v>713</v>
      </c>
      <c r="G155" s="429" t="s">
        <v>714</v>
      </c>
      <c r="H155" s="432">
        <v>11</v>
      </c>
      <c r="I155" s="432">
        <v>7436</v>
      </c>
      <c r="J155" s="429">
        <v>0.52812499999999996</v>
      </c>
      <c r="K155" s="429">
        <v>676</v>
      </c>
      <c r="L155" s="432">
        <v>20</v>
      </c>
      <c r="M155" s="432">
        <v>14080</v>
      </c>
      <c r="N155" s="429">
        <v>1</v>
      </c>
      <c r="O155" s="429">
        <v>704</v>
      </c>
      <c r="P155" s="432">
        <v>7</v>
      </c>
      <c r="Q155" s="432">
        <v>4935</v>
      </c>
      <c r="R155" s="534">
        <v>0.35049715909090912</v>
      </c>
      <c r="S155" s="433">
        <v>705</v>
      </c>
    </row>
    <row r="156" spans="1:19" ht="14.4" customHeight="1" x14ac:dyDescent="0.3">
      <c r="A156" s="428" t="s">
        <v>678</v>
      </c>
      <c r="B156" s="429" t="s">
        <v>679</v>
      </c>
      <c r="C156" s="429" t="s">
        <v>416</v>
      </c>
      <c r="D156" s="429" t="s">
        <v>659</v>
      </c>
      <c r="E156" s="429" t="s">
        <v>680</v>
      </c>
      <c r="F156" s="429" t="s">
        <v>715</v>
      </c>
      <c r="G156" s="429" t="s">
        <v>716</v>
      </c>
      <c r="H156" s="432"/>
      <c r="I156" s="432"/>
      <c r="J156" s="429"/>
      <c r="K156" s="429"/>
      <c r="L156" s="432">
        <v>1</v>
      </c>
      <c r="M156" s="432">
        <v>147</v>
      </c>
      <c r="N156" s="429">
        <v>1</v>
      </c>
      <c r="O156" s="429">
        <v>147</v>
      </c>
      <c r="P156" s="432">
        <v>2</v>
      </c>
      <c r="Q156" s="432">
        <v>294</v>
      </c>
      <c r="R156" s="534">
        <v>2</v>
      </c>
      <c r="S156" s="433">
        <v>147</v>
      </c>
    </row>
    <row r="157" spans="1:19" ht="14.4" customHeight="1" x14ac:dyDescent="0.3">
      <c r="A157" s="428" t="s">
        <v>678</v>
      </c>
      <c r="B157" s="429" t="s">
        <v>679</v>
      </c>
      <c r="C157" s="429" t="s">
        <v>416</v>
      </c>
      <c r="D157" s="429" t="s">
        <v>659</v>
      </c>
      <c r="E157" s="429" t="s">
        <v>680</v>
      </c>
      <c r="F157" s="429" t="s">
        <v>717</v>
      </c>
      <c r="G157" s="429" t="s">
        <v>718</v>
      </c>
      <c r="H157" s="432">
        <v>4</v>
      </c>
      <c r="I157" s="432">
        <v>1140</v>
      </c>
      <c r="J157" s="429">
        <v>0.11029411764705882</v>
      </c>
      <c r="K157" s="429">
        <v>285</v>
      </c>
      <c r="L157" s="432">
        <v>34</v>
      </c>
      <c r="M157" s="432">
        <v>10336</v>
      </c>
      <c r="N157" s="429">
        <v>1</v>
      </c>
      <c r="O157" s="429">
        <v>304</v>
      </c>
      <c r="P157" s="432">
        <v>14</v>
      </c>
      <c r="Q157" s="432">
        <v>4270</v>
      </c>
      <c r="R157" s="534">
        <v>0.41311919504643962</v>
      </c>
      <c r="S157" s="433">
        <v>305</v>
      </c>
    </row>
    <row r="158" spans="1:19" ht="14.4" customHeight="1" x14ac:dyDescent="0.3">
      <c r="A158" s="428" t="s">
        <v>678</v>
      </c>
      <c r="B158" s="429" t="s">
        <v>679</v>
      </c>
      <c r="C158" s="429" t="s">
        <v>416</v>
      </c>
      <c r="D158" s="429" t="s">
        <v>659</v>
      </c>
      <c r="E158" s="429" t="s">
        <v>680</v>
      </c>
      <c r="F158" s="429" t="s">
        <v>721</v>
      </c>
      <c r="G158" s="429" t="s">
        <v>722</v>
      </c>
      <c r="H158" s="432">
        <v>1</v>
      </c>
      <c r="I158" s="432">
        <v>462</v>
      </c>
      <c r="J158" s="429">
        <v>0.46761133603238869</v>
      </c>
      <c r="K158" s="429">
        <v>462</v>
      </c>
      <c r="L158" s="432">
        <v>2</v>
      </c>
      <c r="M158" s="432">
        <v>988</v>
      </c>
      <c r="N158" s="429">
        <v>1</v>
      </c>
      <c r="O158" s="429">
        <v>494</v>
      </c>
      <c r="P158" s="432">
        <v>1</v>
      </c>
      <c r="Q158" s="432">
        <v>494</v>
      </c>
      <c r="R158" s="534">
        <v>0.5</v>
      </c>
      <c r="S158" s="433">
        <v>494</v>
      </c>
    </row>
    <row r="159" spans="1:19" ht="14.4" customHeight="1" x14ac:dyDescent="0.3">
      <c r="A159" s="428" t="s">
        <v>678</v>
      </c>
      <c r="B159" s="429" t="s">
        <v>679</v>
      </c>
      <c r="C159" s="429" t="s">
        <v>416</v>
      </c>
      <c r="D159" s="429" t="s">
        <v>659</v>
      </c>
      <c r="E159" s="429" t="s">
        <v>680</v>
      </c>
      <c r="F159" s="429" t="s">
        <v>723</v>
      </c>
      <c r="G159" s="429" t="s">
        <v>724</v>
      </c>
      <c r="H159" s="432">
        <v>5</v>
      </c>
      <c r="I159" s="432">
        <v>1780</v>
      </c>
      <c r="J159" s="429">
        <v>0.13363363363363365</v>
      </c>
      <c r="K159" s="429">
        <v>356</v>
      </c>
      <c r="L159" s="432">
        <v>36</v>
      </c>
      <c r="M159" s="432">
        <v>13320</v>
      </c>
      <c r="N159" s="429">
        <v>1</v>
      </c>
      <c r="O159" s="429">
        <v>370</v>
      </c>
      <c r="P159" s="432">
        <v>15</v>
      </c>
      <c r="Q159" s="432">
        <v>5550</v>
      </c>
      <c r="R159" s="534">
        <v>0.41666666666666669</v>
      </c>
      <c r="S159" s="433">
        <v>370</v>
      </c>
    </row>
    <row r="160" spans="1:19" ht="14.4" customHeight="1" x14ac:dyDescent="0.3">
      <c r="A160" s="428" t="s">
        <v>678</v>
      </c>
      <c r="B160" s="429" t="s">
        <v>679</v>
      </c>
      <c r="C160" s="429" t="s">
        <v>416</v>
      </c>
      <c r="D160" s="429" t="s">
        <v>659</v>
      </c>
      <c r="E160" s="429" t="s">
        <v>680</v>
      </c>
      <c r="F160" s="429" t="s">
        <v>725</v>
      </c>
      <c r="G160" s="429" t="s">
        <v>726</v>
      </c>
      <c r="H160" s="432"/>
      <c r="I160" s="432"/>
      <c r="J160" s="429"/>
      <c r="K160" s="429"/>
      <c r="L160" s="432">
        <v>2</v>
      </c>
      <c r="M160" s="432">
        <v>6210</v>
      </c>
      <c r="N160" s="429">
        <v>1</v>
      </c>
      <c r="O160" s="429">
        <v>3105</v>
      </c>
      <c r="P160" s="432"/>
      <c r="Q160" s="432"/>
      <c r="R160" s="534"/>
      <c r="S160" s="433"/>
    </row>
    <row r="161" spans="1:19" ht="14.4" customHeight="1" x14ac:dyDescent="0.3">
      <c r="A161" s="428" t="s">
        <v>678</v>
      </c>
      <c r="B161" s="429" t="s">
        <v>679</v>
      </c>
      <c r="C161" s="429" t="s">
        <v>416</v>
      </c>
      <c r="D161" s="429" t="s">
        <v>659</v>
      </c>
      <c r="E161" s="429" t="s">
        <v>680</v>
      </c>
      <c r="F161" s="429" t="s">
        <v>733</v>
      </c>
      <c r="G161" s="429" t="s">
        <v>734</v>
      </c>
      <c r="H161" s="432">
        <v>4</v>
      </c>
      <c r="I161" s="432">
        <v>1852</v>
      </c>
      <c r="J161" s="429">
        <v>1.2471380471380471</v>
      </c>
      <c r="K161" s="429">
        <v>463</v>
      </c>
      <c r="L161" s="432">
        <v>3</v>
      </c>
      <c r="M161" s="432">
        <v>1485</v>
      </c>
      <c r="N161" s="429">
        <v>1</v>
      </c>
      <c r="O161" s="429">
        <v>495</v>
      </c>
      <c r="P161" s="432"/>
      <c r="Q161" s="432"/>
      <c r="R161" s="534"/>
      <c r="S161" s="433"/>
    </row>
    <row r="162" spans="1:19" ht="14.4" customHeight="1" x14ac:dyDescent="0.3">
      <c r="A162" s="428" t="s">
        <v>678</v>
      </c>
      <c r="B162" s="429" t="s">
        <v>679</v>
      </c>
      <c r="C162" s="429" t="s">
        <v>416</v>
      </c>
      <c r="D162" s="429" t="s">
        <v>659</v>
      </c>
      <c r="E162" s="429" t="s">
        <v>680</v>
      </c>
      <c r="F162" s="429" t="s">
        <v>737</v>
      </c>
      <c r="G162" s="429" t="s">
        <v>738</v>
      </c>
      <c r="H162" s="432">
        <v>1</v>
      </c>
      <c r="I162" s="432">
        <v>437</v>
      </c>
      <c r="J162" s="429">
        <v>2.5219298245614034E-2</v>
      </c>
      <c r="K162" s="429">
        <v>437</v>
      </c>
      <c r="L162" s="432">
        <v>38</v>
      </c>
      <c r="M162" s="432">
        <v>17328</v>
      </c>
      <c r="N162" s="429">
        <v>1</v>
      </c>
      <c r="O162" s="429">
        <v>456</v>
      </c>
      <c r="P162" s="432">
        <v>25</v>
      </c>
      <c r="Q162" s="432">
        <v>11400</v>
      </c>
      <c r="R162" s="534">
        <v>0.65789473684210531</v>
      </c>
      <c r="S162" s="433">
        <v>456</v>
      </c>
    </row>
    <row r="163" spans="1:19" ht="14.4" customHeight="1" x14ac:dyDescent="0.3">
      <c r="A163" s="428" t="s">
        <v>678</v>
      </c>
      <c r="B163" s="429" t="s">
        <v>679</v>
      </c>
      <c r="C163" s="429" t="s">
        <v>416</v>
      </c>
      <c r="D163" s="429" t="s">
        <v>659</v>
      </c>
      <c r="E163" s="429" t="s">
        <v>680</v>
      </c>
      <c r="F163" s="429" t="s">
        <v>739</v>
      </c>
      <c r="G163" s="429" t="s">
        <v>740</v>
      </c>
      <c r="H163" s="432">
        <v>2</v>
      </c>
      <c r="I163" s="432">
        <v>108</v>
      </c>
      <c r="J163" s="429"/>
      <c r="K163" s="429">
        <v>54</v>
      </c>
      <c r="L163" s="432"/>
      <c r="M163" s="432"/>
      <c r="N163" s="429"/>
      <c r="O163" s="429"/>
      <c r="P163" s="432"/>
      <c r="Q163" s="432"/>
      <c r="R163" s="534"/>
      <c r="S163" s="433"/>
    </row>
    <row r="164" spans="1:19" ht="14.4" customHeight="1" x14ac:dyDescent="0.3">
      <c r="A164" s="428" t="s">
        <v>678</v>
      </c>
      <c r="B164" s="429" t="s">
        <v>679</v>
      </c>
      <c r="C164" s="429" t="s">
        <v>416</v>
      </c>
      <c r="D164" s="429" t="s">
        <v>659</v>
      </c>
      <c r="E164" s="429" t="s">
        <v>680</v>
      </c>
      <c r="F164" s="429" t="s">
        <v>745</v>
      </c>
      <c r="G164" s="429" t="s">
        <v>746</v>
      </c>
      <c r="H164" s="432">
        <v>6</v>
      </c>
      <c r="I164" s="432">
        <v>1014</v>
      </c>
      <c r="J164" s="429"/>
      <c r="K164" s="429">
        <v>169</v>
      </c>
      <c r="L164" s="432"/>
      <c r="M164" s="432"/>
      <c r="N164" s="429"/>
      <c r="O164" s="429"/>
      <c r="P164" s="432"/>
      <c r="Q164" s="432"/>
      <c r="R164" s="534"/>
      <c r="S164" s="433"/>
    </row>
    <row r="165" spans="1:19" ht="14.4" customHeight="1" x14ac:dyDescent="0.3">
      <c r="A165" s="428" t="s">
        <v>678</v>
      </c>
      <c r="B165" s="429" t="s">
        <v>679</v>
      </c>
      <c r="C165" s="429" t="s">
        <v>416</v>
      </c>
      <c r="D165" s="429" t="s">
        <v>659</v>
      </c>
      <c r="E165" s="429" t="s">
        <v>680</v>
      </c>
      <c r="F165" s="429" t="s">
        <v>747</v>
      </c>
      <c r="G165" s="429" t="s">
        <v>748</v>
      </c>
      <c r="H165" s="432">
        <v>82</v>
      </c>
      <c r="I165" s="432">
        <v>6642</v>
      </c>
      <c r="J165" s="429">
        <v>0.91930795847750868</v>
      </c>
      <c r="K165" s="429">
        <v>81</v>
      </c>
      <c r="L165" s="432">
        <v>85</v>
      </c>
      <c r="M165" s="432">
        <v>7225</v>
      </c>
      <c r="N165" s="429">
        <v>1</v>
      </c>
      <c r="O165" s="429">
        <v>85</v>
      </c>
      <c r="P165" s="432">
        <v>26</v>
      </c>
      <c r="Q165" s="432">
        <v>2210</v>
      </c>
      <c r="R165" s="534">
        <v>0.30588235294117649</v>
      </c>
      <c r="S165" s="433">
        <v>85</v>
      </c>
    </row>
    <row r="166" spans="1:19" ht="14.4" customHeight="1" x14ac:dyDescent="0.3">
      <c r="A166" s="428" t="s">
        <v>678</v>
      </c>
      <c r="B166" s="429" t="s">
        <v>679</v>
      </c>
      <c r="C166" s="429" t="s">
        <v>416</v>
      </c>
      <c r="D166" s="429" t="s">
        <v>659</v>
      </c>
      <c r="E166" s="429" t="s">
        <v>680</v>
      </c>
      <c r="F166" s="429" t="s">
        <v>753</v>
      </c>
      <c r="G166" s="429" t="s">
        <v>754</v>
      </c>
      <c r="H166" s="432"/>
      <c r="I166" s="432"/>
      <c r="J166" s="429"/>
      <c r="K166" s="429"/>
      <c r="L166" s="432">
        <v>4</v>
      </c>
      <c r="M166" s="432">
        <v>116</v>
      </c>
      <c r="N166" s="429">
        <v>1</v>
      </c>
      <c r="O166" s="429">
        <v>29</v>
      </c>
      <c r="P166" s="432">
        <v>2</v>
      </c>
      <c r="Q166" s="432">
        <v>58</v>
      </c>
      <c r="R166" s="534">
        <v>0.5</v>
      </c>
      <c r="S166" s="433">
        <v>29</v>
      </c>
    </row>
    <row r="167" spans="1:19" ht="14.4" customHeight="1" x14ac:dyDescent="0.3">
      <c r="A167" s="428" t="s">
        <v>678</v>
      </c>
      <c r="B167" s="429" t="s">
        <v>679</v>
      </c>
      <c r="C167" s="429" t="s">
        <v>416</v>
      </c>
      <c r="D167" s="429" t="s">
        <v>659</v>
      </c>
      <c r="E167" s="429" t="s">
        <v>680</v>
      </c>
      <c r="F167" s="429" t="s">
        <v>755</v>
      </c>
      <c r="G167" s="429" t="s">
        <v>756</v>
      </c>
      <c r="H167" s="432"/>
      <c r="I167" s="432"/>
      <c r="J167" s="429"/>
      <c r="K167" s="429"/>
      <c r="L167" s="432">
        <v>2</v>
      </c>
      <c r="M167" s="432">
        <v>2022</v>
      </c>
      <c r="N167" s="429">
        <v>1</v>
      </c>
      <c r="O167" s="429">
        <v>1011</v>
      </c>
      <c r="P167" s="432"/>
      <c r="Q167" s="432"/>
      <c r="R167" s="534"/>
      <c r="S167" s="433"/>
    </row>
    <row r="168" spans="1:19" ht="14.4" customHeight="1" x14ac:dyDescent="0.3">
      <c r="A168" s="428" t="s">
        <v>678</v>
      </c>
      <c r="B168" s="429" t="s">
        <v>679</v>
      </c>
      <c r="C168" s="429" t="s">
        <v>416</v>
      </c>
      <c r="D168" s="429" t="s">
        <v>659</v>
      </c>
      <c r="E168" s="429" t="s">
        <v>680</v>
      </c>
      <c r="F168" s="429" t="s">
        <v>757</v>
      </c>
      <c r="G168" s="429" t="s">
        <v>758</v>
      </c>
      <c r="H168" s="432">
        <v>11</v>
      </c>
      <c r="I168" s="432">
        <v>1870</v>
      </c>
      <c r="J168" s="429">
        <v>1.5178571428571428</v>
      </c>
      <c r="K168" s="429">
        <v>170</v>
      </c>
      <c r="L168" s="432">
        <v>7</v>
      </c>
      <c r="M168" s="432">
        <v>1232</v>
      </c>
      <c r="N168" s="429">
        <v>1</v>
      </c>
      <c r="O168" s="429">
        <v>176</v>
      </c>
      <c r="P168" s="432">
        <v>1</v>
      </c>
      <c r="Q168" s="432">
        <v>176</v>
      </c>
      <c r="R168" s="534">
        <v>0.14285714285714285</v>
      </c>
      <c r="S168" s="433">
        <v>176</v>
      </c>
    </row>
    <row r="169" spans="1:19" ht="14.4" customHeight="1" x14ac:dyDescent="0.3">
      <c r="A169" s="428" t="s">
        <v>678</v>
      </c>
      <c r="B169" s="429" t="s">
        <v>679</v>
      </c>
      <c r="C169" s="429" t="s">
        <v>416</v>
      </c>
      <c r="D169" s="429" t="s">
        <v>659</v>
      </c>
      <c r="E169" s="429" t="s">
        <v>680</v>
      </c>
      <c r="F169" s="429" t="s">
        <v>761</v>
      </c>
      <c r="G169" s="429" t="s">
        <v>762</v>
      </c>
      <c r="H169" s="432">
        <v>22</v>
      </c>
      <c r="I169" s="432">
        <v>5434</v>
      </c>
      <c r="J169" s="429">
        <v>0.64567490494296575</v>
      </c>
      <c r="K169" s="429">
        <v>247</v>
      </c>
      <c r="L169" s="432">
        <v>32</v>
      </c>
      <c r="M169" s="432">
        <v>8416</v>
      </c>
      <c r="N169" s="429">
        <v>1</v>
      </c>
      <c r="O169" s="429">
        <v>263</v>
      </c>
      <c r="P169" s="432">
        <v>9</v>
      </c>
      <c r="Q169" s="432">
        <v>2376</v>
      </c>
      <c r="R169" s="534">
        <v>0.28231939163498099</v>
      </c>
      <c r="S169" s="433">
        <v>264</v>
      </c>
    </row>
    <row r="170" spans="1:19" ht="14.4" customHeight="1" x14ac:dyDescent="0.3">
      <c r="A170" s="428" t="s">
        <v>678</v>
      </c>
      <c r="B170" s="429" t="s">
        <v>679</v>
      </c>
      <c r="C170" s="429" t="s">
        <v>416</v>
      </c>
      <c r="D170" s="429" t="s">
        <v>659</v>
      </c>
      <c r="E170" s="429" t="s">
        <v>680</v>
      </c>
      <c r="F170" s="429" t="s">
        <v>769</v>
      </c>
      <c r="G170" s="429" t="s">
        <v>682</v>
      </c>
      <c r="H170" s="432"/>
      <c r="I170" s="432"/>
      <c r="J170" s="429"/>
      <c r="K170" s="429"/>
      <c r="L170" s="432"/>
      <c r="M170" s="432"/>
      <c r="N170" s="429"/>
      <c r="O170" s="429"/>
      <c r="P170" s="432">
        <v>20</v>
      </c>
      <c r="Q170" s="432">
        <v>740</v>
      </c>
      <c r="R170" s="534"/>
      <c r="S170" s="433">
        <v>37</v>
      </c>
    </row>
    <row r="171" spans="1:19" ht="14.4" customHeight="1" x14ac:dyDescent="0.3">
      <c r="A171" s="428" t="s">
        <v>678</v>
      </c>
      <c r="B171" s="429" t="s">
        <v>679</v>
      </c>
      <c r="C171" s="429" t="s">
        <v>416</v>
      </c>
      <c r="D171" s="429" t="s">
        <v>659</v>
      </c>
      <c r="E171" s="429" t="s">
        <v>680</v>
      </c>
      <c r="F171" s="429" t="s">
        <v>778</v>
      </c>
      <c r="G171" s="429" t="s">
        <v>779</v>
      </c>
      <c r="H171" s="432"/>
      <c r="I171" s="432"/>
      <c r="J171" s="429"/>
      <c r="K171" s="429"/>
      <c r="L171" s="432"/>
      <c r="M171" s="432"/>
      <c r="N171" s="429"/>
      <c r="O171" s="429"/>
      <c r="P171" s="432">
        <v>1</v>
      </c>
      <c r="Q171" s="432">
        <v>107</v>
      </c>
      <c r="R171" s="534"/>
      <c r="S171" s="433">
        <v>107</v>
      </c>
    </row>
    <row r="172" spans="1:19" ht="14.4" customHeight="1" x14ac:dyDescent="0.3">
      <c r="A172" s="428" t="s">
        <v>678</v>
      </c>
      <c r="B172" s="429" t="s">
        <v>679</v>
      </c>
      <c r="C172" s="429" t="s">
        <v>416</v>
      </c>
      <c r="D172" s="429" t="s">
        <v>660</v>
      </c>
      <c r="E172" s="429" t="s">
        <v>680</v>
      </c>
      <c r="F172" s="429" t="s">
        <v>681</v>
      </c>
      <c r="G172" s="429" t="s">
        <v>682</v>
      </c>
      <c r="H172" s="432">
        <v>270</v>
      </c>
      <c r="I172" s="432">
        <v>14580</v>
      </c>
      <c r="J172" s="429">
        <v>0.53713527851458887</v>
      </c>
      <c r="K172" s="429">
        <v>54</v>
      </c>
      <c r="L172" s="432">
        <v>468</v>
      </c>
      <c r="M172" s="432">
        <v>27144</v>
      </c>
      <c r="N172" s="429">
        <v>1</v>
      </c>
      <c r="O172" s="429">
        <v>58</v>
      </c>
      <c r="P172" s="432"/>
      <c r="Q172" s="432"/>
      <c r="R172" s="534"/>
      <c r="S172" s="433"/>
    </row>
    <row r="173" spans="1:19" ht="14.4" customHeight="1" x14ac:dyDescent="0.3">
      <c r="A173" s="428" t="s">
        <v>678</v>
      </c>
      <c r="B173" s="429" t="s">
        <v>679</v>
      </c>
      <c r="C173" s="429" t="s">
        <v>416</v>
      </c>
      <c r="D173" s="429" t="s">
        <v>660</v>
      </c>
      <c r="E173" s="429" t="s">
        <v>680</v>
      </c>
      <c r="F173" s="429" t="s">
        <v>683</v>
      </c>
      <c r="G173" s="429" t="s">
        <v>684</v>
      </c>
      <c r="H173" s="432">
        <v>10</v>
      </c>
      <c r="I173" s="432">
        <v>1230</v>
      </c>
      <c r="J173" s="429">
        <v>0.58683206106870234</v>
      </c>
      <c r="K173" s="429">
        <v>123</v>
      </c>
      <c r="L173" s="432">
        <v>16</v>
      </c>
      <c r="M173" s="432">
        <v>2096</v>
      </c>
      <c r="N173" s="429">
        <v>1</v>
      </c>
      <c r="O173" s="429">
        <v>131</v>
      </c>
      <c r="P173" s="432"/>
      <c r="Q173" s="432"/>
      <c r="R173" s="534"/>
      <c r="S173" s="433"/>
    </row>
    <row r="174" spans="1:19" ht="14.4" customHeight="1" x14ac:dyDescent="0.3">
      <c r="A174" s="428" t="s">
        <v>678</v>
      </c>
      <c r="B174" s="429" t="s">
        <v>679</v>
      </c>
      <c r="C174" s="429" t="s">
        <v>416</v>
      </c>
      <c r="D174" s="429" t="s">
        <v>660</v>
      </c>
      <c r="E174" s="429" t="s">
        <v>680</v>
      </c>
      <c r="F174" s="429" t="s">
        <v>685</v>
      </c>
      <c r="G174" s="429" t="s">
        <v>686</v>
      </c>
      <c r="H174" s="432">
        <v>2</v>
      </c>
      <c r="I174" s="432">
        <v>354</v>
      </c>
      <c r="J174" s="429"/>
      <c r="K174" s="429">
        <v>177</v>
      </c>
      <c r="L174" s="432"/>
      <c r="M174" s="432"/>
      <c r="N174" s="429"/>
      <c r="O174" s="429"/>
      <c r="P174" s="432"/>
      <c r="Q174" s="432"/>
      <c r="R174" s="534"/>
      <c r="S174" s="433"/>
    </row>
    <row r="175" spans="1:19" ht="14.4" customHeight="1" x14ac:dyDescent="0.3">
      <c r="A175" s="428" t="s">
        <v>678</v>
      </c>
      <c r="B175" s="429" t="s">
        <v>679</v>
      </c>
      <c r="C175" s="429" t="s">
        <v>416</v>
      </c>
      <c r="D175" s="429" t="s">
        <v>660</v>
      </c>
      <c r="E175" s="429" t="s">
        <v>680</v>
      </c>
      <c r="F175" s="429" t="s">
        <v>687</v>
      </c>
      <c r="G175" s="429" t="s">
        <v>688</v>
      </c>
      <c r="H175" s="432">
        <v>1</v>
      </c>
      <c r="I175" s="432">
        <v>2012</v>
      </c>
      <c r="J175" s="429"/>
      <c r="K175" s="429">
        <v>2012</v>
      </c>
      <c r="L175" s="432"/>
      <c r="M175" s="432"/>
      <c r="N175" s="429"/>
      <c r="O175" s="429"/>
      <c r="P175" s="432"/>
      <c r="Q175" s="432"/>
      <c r="R175" s="534"/>
      <c r="S175" s="433"/>
    </row>
    <row r="176" spans="1:19" ht="14.4" customHeight="1" x14ac:dyDescent="0.3">
      <c r="A176" s="428" t="s">
        <v>678</v>
      </c>
      <c r="B176" s="429" t="s">
        <v>679</v>
      </c>
      <c r="C176" s="429" t="s">
        <v>416</v>
      </c>
      <c r="D176" s="429" t="s">
        <v>660</v>
      </c>
      <c r="E176" s="429" t="s">
        <v>680</v>
      </c>
      <c r="F176" s="429" t="s">
        <v>691</v>
      </c>
      <c r="G176" s="429" t="s">
        <v>692</v>
      </c>
      <c r="H176" s="432">
        <v>46</v>
      </c>
      <c r="I176" s="432">
        <v>7912</v>
      </c>
      <c r="J176" s="429">
        <v>1.0524075552008514</v>
      </c>
      <c r="K176" s="429">
        <v>172</v>
      </c>
      <c r="L176" s="432">
        <v>42</v>
      </c>
      <c r="M176" s="432">
        <v>7518</v>
      </c>
      <c r="N176" s="429">
        <v>1</v>
      </c>
      <c r="O176" s="429">
        <v>179</v>
      </c>
      <c r="P176" s="432"/>
      <c r="Q176" s="432"/>
      <c r="R176" s="534"/>
      <c r="S176" s="433"/>
    </row>
    <row r="177" spans="1:19" ht="14.4" customHeight="1" x14ac:dyDescent="0.3">
      <c r="A177" s="428" t="s">
        <v>678</v>
      </c>
      <c r="B177" s="429" t="s">
        <v>679</v>
      </c>
      <c r="C177" s="429" t="s">
        <v>416</v>
      </c>
      <c r="D177" s="429" t="s">
        <v>660</v>
      </c>
      <c r="E177" s="429" t="s">
        <v>680</v>
      </c>
      <c r="F177" s="429" t="s">
        <v>695</v>
      </c>
      <c r="G177" s="429" t="s">
        <v>696</v>
      </c>
      <c r="H177" s="432">
        <v>30</v>
      </c>
      <c r="I177" s="432">
        <v>9660</v>
      </c>
      <c r="J177" s="429">
        <v>0.50589159465828748</v>
      </c>
      <c r="K177" s="429">
        <v>322</v>
      </c>
      <c r="L177" s="432">
        <v>57</v>
      </c>
      <c r="M177" s="432">
        <v>19095</v>
      </c>
      <c r="N177" s="429">
        <v>1</v>
      </c>
      <c r="O177" s="429">
        <v>335</v>
      </c>
      <c r="P177" s="432"/>
      <c r="Q177" s="432"/>
      <c r="R177" s="534"/>
      <c r="S177" s="433"/>
    </row>
    <row r="178" spans="1:19" ht="14.4" customHeight="1" x14ac:dyDescent="0.3">
      <c r="A178" s="428" t="s">
        <v>678</v>
      </c>
      <c r="B178" s="429" t="s">
        <v>679</v>
      </c>
      <c r="C178" s="429" t="s">
        <v>416</v>
      </c>
      <c r="D178" s="429" t="s">
        <v>660</v>
      </c>
      <c r="E178" s="429" t="s">
        <v>680</v>
      </c>
      <c r="F178" s="429" t="s">
        <v>697</v>
      </c>
      <c r="G178" s="429" t="s">
        <v>698</v>
      </c>
      <c r="H178" s="432">
        <v>9</v>
      </c>
      <c r="I178" s="432">
        <v>3951</v>
      </c>
      <c r="J178" s="429">
        <v>0.66358750419885792</v>
      </c>
      <c r="K178" s="429">
        <v>439</v>
      </c>
      <c r="L178" s="432">
        <v>13</v>
      </c>
      <c r="M178" s="432">
        <v>5954</v>
      </c>
      <c r="N178" s="429">
        <v>1</v>
      </c>
      <c r="O178" s="429">
        <v>458</v>
      </c>
      <c r="P178" s="432"/>
      <c r="Q178" s="432"/>
      <c r="R178" s="534"/>
      <c r="S178" s="433"/>
    </row>
    <row r="179" spans="1:19" ht="14.4" customHeight="1" x14ac:dyDescent="0.3">
      <c r="A179" s="428" t="s">
        <v>678</v>
      </c>
      <c r="B179" s="429" t="s">
        <v>679</v>
      </c>
      <c r="C179" s="429" t="s">
        <v>416</v>
      </c>
      <c r="D179" s="429" t="s">
        <v>660</v>
      </c>
      <c r="E179" s="429" t="s">
        <v>680</v>
      </c>
      <c r="F179" s="429" t="s">
        <v>699</v>
      </c>
      <c r="G179" s="429" t="s">
        <v>700</v>
      </c>
      <c r="H179" s="432">
        <v>194</v>
      </c>
      <c r="I179" s="432">
        <v>66154</v>
      </c>
      <c r="J179" s="429">
        <v>1.2308636921817437</v>
      </c>
      <c r="K179" s="429">
        <v>341</v>
      </c>
      <c r="L179" s="432">
        <v>154</v>
      </c>
      <c r="M179" s="432">
        <v>53746</v>
      </c>
      <c r="N179" s="429">
        <v>1</v>
      </c>
      <c r="O179" s="429">
        <v>349</v>
      </c>
      <c r="P179" s="432"/>
      <c r="Q179" s="432"/>
      <c r="R179" s="534"/>
      <c r="S179" s="433"/>
    </row>
    <row r="180" spans="1:19" ht="14.4" customHeight="1" x14ac:dyDescent="0.3">
      <c r="A180" s="428" t="s">
        <v>678</v>
      </c>
      <c r="B180" s="429" t="s">
        <v>679</v>
      </c>
      <c r="C180" s="429" t="s">
        <v>416</v>
      </c>
      <c r="D180" s="429" t="s">
        <v>660</v>
      </c>
      <c r="E180" s="429" t="s">
        <v>680</v>
      </c>
      <c r="F180" s="429" t="s">
        <v>717</v>
      </c>
      <c r="G180" s="429" t="s">
        <v>718</v>
      </c>
      <c r="H180" s="432">
        <v>103</v>
      </c>
      <c r="I180" s="432">
        <v>29355</v>
      </c>
      <c r="J180" s="429">
        <v>0.83967391304347827</v>
      </c>
      <c r="K180" s="429">
        <v>285</v>
      </c>
      <c r="L180" s="432">
        <v>115</v>
      </c>
      <c r="M180" s="432">
        <v>34960</v>
      </c>
      <c r="N180" s="429">
        <v>1</v>
      </c>
      <c r="O180" s="429">
        <v>304</v>
      </c>
      <c r="P180" s="432"/>
      <c r="Q180" s="432"/>
      <c r="R180" s="534"/>
      <c r="S180" s="433"/>
    </row>
    <row r="181" spans="1:19" ht="14.4" customHeight="1" x14ac:dyDescent="0.3">
      <c r="A181" s="428" t="s">
        <v>678</v>
      </c>
      <c r="B181" s="429" t="s">
        <v>679</v>
      </c>
      <c r="C181" s="429" t="s">
        <v>416</v>
      </c>
      <c r="D181" s="429" t="s">
        <v>660</v>
      </c>
      <c r="E181" s="429" t="s">
        <v>680</v>
      </c>
      <c r="F181" s="429" t="s">
        <v>721</v>
      </c>
      <c r="G181" s="429" t="s">
        <v>722</v>
      </c>
      <c r="H181" s="432">
        <v>164</v>
      </c>
      <c r="I181" s="432">
        <v>75768</v>
      </c>
      <c r="J181" s="429">
        <v>0.77856100618590596</v>
      </c>
      <c r="K181" s="429">
        <v>462</v>
      </c>
      <c r="L181" s="432">
        <v>197</v>
      </c>
      <c r="M181" s="432">
        <v>97318</v>
      </c>
      <c r="N181" s="429">
        <v>1</v>
      </c>
      <c r="O181" s="429">
        <v>494</v>
      </c>
      <c r="P181" s="432"/>
      <c r="Q181" s="432"/>
      <c r="R181" s="534"/>
      <c r="S181" s="433"/>
    </row>
    <row r="182" spans="1:19" ht="14.4" customHeight="1" x14ac:dyDescent="0.3">
      <c r="A182" s="428" t="s">
        <v>678</v>
      </c>
      <c r="B182" s="429" t="s">
        <v>679</v>
      </c>
      <c r="C182" s="429" t="s">
        <v>416</v>
      </c>
      <c r="D182" s="429" t="s">
        <v>660</v>
      </c>
      <c r="E182" s="429" t="s">
        <v>680</v>
      </c>
      <c r="F182" s="429" t="s">
        <v>723</v>
      </c>
      <c r="G182" s="429" t="s">
        <v>724</v>
      </c>
      <c r="H182" s="432">
        <v>194</v>
      </c>
      <c r="I182" s="432">
        <v>69064</v>
      </c>
      <c r="J182" s="429">
        <v>0.7810019224245166</v>
      </c>
      <c r="K182" s="429">
        <v>356</v>
      </c>
      <c r="L182" s="432">
        <v>239</v>
      </c>
      <c r="M182" s="432">
        <v>88430</v>
      </c>
      <c r="N182" s="429">
        <v>1</v>
      </c>
      <c r="O182" s="429">
        <v>370</v>
      </c>
      <c r="P182" s="432"/>
      <c r="Q182" s="432"/>
      <c r="R182" s="534"/>
      <c r="S182" s="433"/>
    </row>
    <row r="183" spans="1:19" ht="14.4" customHeight="1" x14ac:dyDescent="0.3">
      <c r="A183" s="428" t="s">
        <v>678</v>
      </c>
      <c r="B183" s="429" t="s">
        <v>679</v>
      </c>
      <c r="C183" s="429" t="s">
        <v>416</v>
      </c>
      <c r="D183" s="429" t="s">
        <v>660</v>
      </c>
      <c r="E183" s="429" t="s">
        <v>680</v>
      </c>
      <c r="F183" s="429" t="s">
        <v>725</v>
      </c>
      <c r="G183" s="429" t="s">
        <v>726</v>
      </c>
      <c r="H183" s="432">
        <v>6</v>
      </c>
      <c r="I183" s="432">
        <v>17502</v>
      </c>
      <c r="J183" s="429">
        <v>0.62630166398282339</v>
      </c>
      <c r="K183" s="429">
        <v>2917</v>
      </c>
      <c r="L183" s="432">
        <v>9</v>
      </c>
      <c r="M183" s="432">
        <v>27945</v>
      </c>
      <c r="N183" s="429">
        <v>1</v>
      </c>
      <c r="O183" s="429">
        <v>3105</v>
      </c>
      <c r="P183" s="432"/>
      <c r="Q183" s="432"/>
      <c r="R183" s="534"/>
      <c r="S183" s="433"/>
    </row>
    <row r="184" spans="1:19" ht="14.4" customHeight="1" x14ac:dyDescent="0.3">
      <c r="A184" s="428" t="s">
        <v>678</v>
      </c>
      <c r="B184" s="429" t="s">
        <v>679</v>
      </c>
      <c r="C184" s="429" t="s">
        <v>416</v>
      </c>
      <c r="D184" s="429" t="s">
        <v>660</v>
      </c>
      <c r="E184" s="429" t="s">
        <v>680</v>
      </c>
      <c r="F184" s="429" t="s">
        <v>729</v>
      </c>
      <c r="G184" s="429" t="s">
        <v>730</v>
      </c>
      <c r="H184" s="432">
        <v>35</v>
      </c>
      <c r="I184" s="432">
        <v>3675</v>
      </c>
      <c r="J184" s="429">
        <v>0.64917859035506098</v>
      </c>
      <c r="K184" s="429">
        <v>105</v>
      </c>
      <c r="L184" s="432">
        <v>51</v>
      </c>
      <c r="M184" s="432">
        <v>5661</v>
      </c>
      <c r="N184" s="429">
        <v>1</v>
      </c>
      <c r="O184" s="429">
        <v>111</v>
      </c>
      <c r="P184" s="432"/>
      <c r="Q184" s="432"/>
      <c r="R184" s="534"/>
      <c r="S184" s="433"/>
    </row>
    <row r="185" spans="1:19" ht="14.4" customHeight="1" x14ac:dyDescent="0.3">
      <c r="A185" s="428" t="s">
        <v>678</v>
      </c>
      <c r="B185" s="429" t="s">
        <v>679</v>
      </c>
      <c r="C185" s="429" t="s">
        <v>416</v>
      </c>
      <c r="D185" s="429" t="s">
        <v>660</v>
      </c>
      <c r="E185" s="429" t="s">
        <v>680</v>
      </c>
      <c r="F185" s="429" t="s">
        <v>731</v>
      </c>
      <c r="G185" s="429" t="s">
        <v>732</v>
      </c>
      <c r="H185" s="432">
        <v>1</v>
      </c>
      <c r="I185" s="432">
        <v>117</v>
      </c>
      <c r="J185" s="429">
        <v>0.93600000000000005</v>
      </c>
      <c r="K185" s="429">
        <v>117</v>
      </c>
      <c r="L185" s="432">
        <v>1</v>
      </c>
      <c r="M185" s="432">
        <v>125</v>
      </c>
      <c r="N185" s="429">
        <v>1</v>
      </c>
      <c r="O185" s="429">
        <v>125</v>
      </c>
      <c r="P185" s="432"/>
      <c r="Q185" s="432"/>
      <c r="R185" s="534"/>
      <c r="S185" s="433"/>
    </row>
    <row r="186" spans="1:19" ht="14.4" customHeight="1" x14ac:dyDescent="0.3">
      <c r="A186" s="428" t="s">
        <v>678</v>
      </c>
      <c r="B186" s="429" t="s">
        <v>679</v>
      </c>
      <c r="C186" s="429" t="s">
        <v>416</v>
      </c>
      <c r="D186" s="429" t="s">
        <v>660</v>
      </c>
      <c r="E186" s="429" t="s">
        <v>680</v>
      </c>
      <c r="F186" s="429" t="s">
        <v>735</v>
      </c>
      <c r="G186" s="429" t="s">
        <v>736</v>
      </c>
      <c r="H186" s="432">
        <v>1</v>
      </c>
      <c r="I186" s="432">
        <v>1268</v>
      </c>
      <c r="J186" s="429"/>
      <c r="K186" s="429">
        <v>1268</v>
      </c>
      <c r="L186" s="432"/>
      <c r="M186" s="432"/>
      <c r="N186" s="429"/>
      <c r="O186" s="429"/>
      <c r="P186" s="432"/>
      <c r="Q186" s="432"/>
      <c r="R186" s="534"/>
      <c r="S186" s="433"/>
    </row>
    <row r="187" spans="1:19" ht="14.4" customHeight="1" x14ac:dyDescent="0.3">
      <c r="A187" s="428" t="s">
        <v>678</v>
      </c>
      <c r="B187" s="429" t="s">
        <v>679</v>
      </c>
      <c r="C187" s="429" t="s">
        <v>416</v>
      </c>
      <c r="D187" s="429" t="s">
        <v>660</v>
      </c>
      <c r="E187" s="429" t="s">
        <v>680</v>
      </c>
      <c r="F187" s="429" t="s">
        <v>737</v>
      </c>
      <c r="G187" s="429" t="s">
        <v>738</v>
      </c>
      <c r="H187" s="432">
        <v>60</v>
      </c>
      <c r="I187" s="432">
        <v>26220</v>
      </c>
      <c r="J187" s="429">
        <v>0.6460674157303371</v>
      </c>
      <c r="K187" s="429">
        <v>437</v>
      </c>
      <c r="L187" s="432">
        <v>89</v>
      </c>
      <c r="M187" s="432">
        <v>40584</v>
      </c>
      <c r="N187" s="429">
        <v>1</v>
      </c>
      <c r="O187" s="429">
        <v>456</v>
      </c>
      <c r="P187" s="432"/>
      <c r="Q187" s="432"/>
      <c r="R187" s="534"/>
      <c r="S187" s="433"/>
    </row>
    <row r="188" spans="1:19" ht="14.4" customHeight="1" x14ac:dyDescent="0.3">
      <c r="A188" s="428" t="s">
        <v>678</v>
      </c>
      <c r="B188" s="429" t="s">
        <v>679</v>
      </c>
      <c r="C188" s="429" t="s">
        <v>416</v>
      </c>
      <c r="D188" s="429" t="s">
        <v>660</v>
      </c>
      <c r="E188" s="429" t="s">
        <v>680</v>
      </c>
      <c r="F188" s="429" t="s">
        <v>739</v>
      </c>
      <c r="G188" s="429" t="s">
        <v>740</v>
      </c>
      <c r="H188" s="432">
        <v>378</v>
      </c>
      <c r="I188" s="432">
        <v>20412</v>
      </c>
      <c r="J188" s="429">
        <v>0.91648706896551724</v>
      </c>
      <c r="K188" s="429">
        <v>54</v>
      </c>
      <c r="L188" s="432">
        <v>384</v>
      </c>
      <c r="M188" s="432">
        <v>22272</v>
      </c>
      <c r="N188" s="429">
        <v>1</v>
      </c>
      <c r="O188" s="429">
        <v>58</v>
      </c>
      <c r="P188" s="432"/>
      <c r="Q188" s="432"/>
      <c r="R188" s="534"/>
      <c r="S188" s="433"/>
    </row>
    <row r="189" spans="1:19" ht="14.4" customHeight="1" x14ac:dyDescent="0.3">
      <c r="A189" s="428" t="s">
        <v>678</v>
      </c>
      <c r="B189" s="429" t="s">
        <v>679</v>
      </c>
      <c r="C189" s="429" t="s">
        <v>416</v>
      </c>
      <c r="D189" s="429" t="s">
        <v>660</v>
      </c>
      <c r="E189" s="429" t="s">
        <v>680</v>
      </c>
      <c r="F189" s="429" t="s">
        <v>745</v>
      </c>
      <c r="G189" s="429" t="s">
        <v>746</v>
      </c>
      <c r="H189" s="432">
        <v>199</v>
      </c>
      <c r="I189" s="432">
        <v>33631</v>
      </c>
      <c r="J189" s="429">
        <v>0.91512925170068027</v>
      </c>
      <c r="K189" s="429">
        <v>169</v>
      </c>
      <c r="L189" s="432">
        <v>210</v>
      </c>
      <c r="M189" s="432">
        <v>36750</v>
      </c>
      <c r="N189" s="429">
        <v>1</v>
      </c>
      <c r="O189" s="429">
        <v>175</v>
      </c>
      <c r="P189" s="432"/>
      <c r="Q189" s="432"/>
      <c r="R189" s="534"/>
      <c r="S189" s="433"/>
    </row>
    <row r="190" spans="1:19" ht="14.4" customHeight="1" x14ac:dyDescent="0.3">
      <c r="A190" s="428" t="s">
        <v>678</v>
      </c>
      <c r="B190" s="429" t="s">
        <v>679</v>
      </c>
      <c r="C190" s="429" t="s">
        <v>416</v>
      </c>
      <c r="D190" s="429" t="s">
        <v>660</v>
      </c>
      <c r="E190" s="429" t="s">
        <v>680</v>
      </c>
      <c r="F190" s="429" t="s">
        <v>751</v>
      </c>
      <c r="G190" s="429" t="s">
        <v>752</v>
      </c>
      <c r="H190" s="432">
        <v>9</v>
      </c>
      <c r="I190" s="432">
        <v>1467</v>
      </c>
      <c r="J190" s="429">
        <v>0.72337278106508873</v>
      </c>
      <c r="K190" s="429">
        <v>163</v>
      </c>
      <c r="L190" s="432">
        <v>12</v>
      </c>
      <c r="M190" s="432">
        <v>2028</v>
      </c>
      <c r="N190" s="429">
        <v>1</v>
      </c>
      <c r="O190" s="429">
        <v>169</v>
      </c>
      <c r="P190" s="432"/>
      <c r="Q190" s="432"/>
      <c r="R190" s="534"/>
      <c r="S190" s="433"/>
    </row>
    <row r="191" spans="1:19" ht="14.4" customHeight="1" x14ac:dyDescent="0.3">
      <c r="A191" s="428" t="s">
        <v>678</v>
      </c>
      <c r="B191" s="429" t="s">
        <v>679</v>
      </c>
      <c r="C191" s="429" t="s">
        <v>416</v>
      </c>
      <c r="D191" s="429" t="s">
        <v>660</v>
      </c>
      <c r="E191" s="429" t="s">
        <v>680</v>
      </c>
      <c r="F191" s="429" t="s">
        <v>755</v>
      </c>
      <c r="G191" s="429" t="s">
        <v>756</v>
      </c>
      <c r="H191" s="432">
        <v>1</v>
      </c>
      <c r="I191" s="432">
        <v>1008</v>
      </c>
      <c r="J191" s="429"/>
      <c r="K191" s="429">
        <v>1008</v>
      </c>
      <c r="L191" s="432"/>
      <c r="M191" s="432"/>
      <c r="N191" s="429"/>
      <c r="O191" s="429"/>
      <c r="P191" s="432"/>
      <c r="Q191" s="432"/>
      <c r="R191" s="534"/>
      <c r="S191" s="433"/>
    </row>
    <row r="192" spans="1:19" ht="14.4" customHeight="1" x14ac:dyDescent="0.3">
      <c r="A192" s="428" t="s">
        <v>678</v>
      </c>
      <c r="B192" s="429" t="s">
        <v>679</v>
      </c>
      <c r="C192" s="429" t="s">
        <v>416</v>
      </c>
      <c r="D192" s="429" t="s">
        <v>660</v>
      </c>
      <c r="E192" s="429" t="s">
        <v>680</v>
      </c>
      <c r="F192" s="429" t="s">
        <v>759</v>
      </c>
      <c r="G192" s="429" t="s">
        <v>760</v>
      </c>
      <c r="H192" s="432">
        <v>4</v>
      </c>
      <c r="I192" s="432">
        <v>9056</v>
      </c>
      <c r="J192" s="429"/>
      <c r="K192" s="429">
        <v>2264</v>
      </c>
      <c r="L192" s="432"/>
      <c r="M192" s="432"/>
      <c r="N192" s="429"/>
      <c r="O192" s="429"/>
      <c r="P192" s="432"/>
      <c r="Q192" s="432"/>
      <c r="R192" s="534"/>
      <c r="S192" s="433"/>
    </row>
    <row r="193" spans="1:19" ht="14.4" customHeight="1" x14ac:dyDescent="0.3">
      <c r="A193" s="428" t="s">
        <v>678</v>
      </c>
      <c r="B193" s="429" t="s">
        <v>679</v>
      </c>
      <c r="C193" s="429" t="s">
        <v>416</v>
      </c>
      <c r="D193" s="429" t="s">
        <v>660</v>
      </c>
      <c r="E193" s="429" t="s">
        <v>680</v>
      </c>
      <c r="F193" s="429" t="s">
        <v>763</v>
      </c>
      <c r="G193" s="429" t="s">
        <v>764</v>
      </c>
      <c r="H193" s="432">
        <v>19</v>
      </c>
      <c r="I193" s="432">
        <v>38228</v>
      </c>
      <c r="J193" s="429">
        <v>1.9941575378195096</v>
      </c>
      <c r="K193" s="429">
        <v>2012</v>
      </c>
      <c r="L193" s="432">
        <v>9</v>
      </c>
      <c r="M193" s="432">
        <v>19170</v>
      </c>
      <c r="N193" s="429">
        <v>1</v>
      </c>
      <c r="O193" s="429">
        <v>2130</v>
      </c>
      <c r="P193" s="432"/>
      <c r="Q193" s="432"/>
      <c r="R193" s="534"/>
      <c r="S193" s="433"/>
    </row>
    <row r="194" spans="1:19" ht="14.4" customHeight="1" x14ac:dyDescent="0.3">
      <c r="A194" s="428" t="s">
        <v>678</v>
      </c>
      <c r="B194" s="429" t="s">
        <v>679</v>
      </c>
      <c r="C194" s="429" t="s">
        <v>416</v>
      </c>
      <c r="D194" s="429" t="s">
        <v>660</v>
      </c>
      <c r="E194" s="429" t="s">
        <v>680</v>
      </c>
      <c r="F194" s="429" t="s">
        <v>774</v>
      </c>
      <c r="G194" s="429" t="s">
        <v>775</v>
      </c>
      <c r="H194" s="432">
        <v>1</v>
      </c>
      <c r="I194" s="432">
        <v>269</v>
      </c>
      <c r="J194" s="429">
        <v>0.93402777777777779</v>
      </c>
      <c r="K194" s="429">
        <v>269</v>
      </c>
      <c r="L194" s="432">
        <v>1</v>
      </c>
      <c r="M194" s="432">
        <v>288</v>
      </c>
      <c r="N194" s="429">
        <v>1</v>
      </c>
      <c r="O194" s="429">
        <v>288</v>
      </c>
      <c r="P194" s="432"/>
      <c r="Q194" s="432"/>
      <c r="R194" s="534"/>
      <c r="S194" s="433"/>
    </row>
    <row r="195" spans="1:19" ht="14.4" customHeight="1" x14ac:dyDescent="0.3">
      <c r="A195" s="428" t="s">
        <v>678</v>
      </c>
      <c r="B195" s="429" t="s">
        <v>679</v>
      </c>
      <c r="C195" s="429" t="s">
        <v>416</v>
      </c>
      <c r="D195" s="429" t="s">
        <v>661</v>
      </c>
      <c r="E195" s="429" t="s">
        <v>680</v>
      </c>
      <c r="F195" s="429" t="s">
        <v>691</v>
      </c>
      <c r="G195" s="429" t="s">
        <v>692</v>
      </c>
      <c r="H195" s="432"/>
      <c r="I195" s="432"/>
      <c r="J195" s="429"/>
      <c r="K195" s="429"/>
      <c r="L195" s="432">
        <v>6</v>
      </c>
      <c r="M195" s="432">
        <v>1074</v>
      </c>
      <c r="N195" s="429">
        <v>1</v>
      </c>
      <c r="O195" s="429">
        <v>179</v>
      </c>
      <c r="P195" s="432"/>
      <c r="Q195" s="432"/>
      <c r="R195" s="534"/>
      <c r="S195" s="433"/>
    </row>
    <row r="196" spans="1:19" ht="14.4" customHeight="1" x14ac:dyDescent="0.3">
      <c r="A196" s="428" t="s">
        <v>678</v>
      </c>
      <c r="B196" s="429" t="s">
        <v>679</v>
      </c>
      <c r="C196" s="429" t="s">
        <v>416</v>
      </c>
      <c r="D196" s="429" t="s">
        <v>661</v>
      </c>
      <c r="E196" s="429" t="s">
        <v>680</v>
      </c>
      <c r="F196" s="429" t="s">
        <v>699</v>
      </c>
      <c r="G196" s="429" t="s">
        <v>700</v>
      </c>
      <c r="H196" s="432"/>
      <c r="I196" s="432"/>
      <c r="J196" s="429"/>
      <c r="K196" s="429"/>
      <c r="L196" s="432">
        <v>10</v>
      </c>
      <c r="M196" s="432">
        <v>3490</v>
      </c>
      <c r="N196" s="429">
        <v>1</v>
      </c>
      <c r="O196" s="429">
        <v>349</v>
      </c>
      <c r="P196" s="432"/>
      <c r="Q196" s="432"/>
      <c r="R196" s="534"/>
      <c r="S196" s="433"/>
    </row>
    <row r="197" spans="1:19" ht="14.4" customHeight="1" x14ac:dyDescent="0.3">
      <c r="A197" s="428" t="s">
        <v>678</v>
      </c>
      <c r="B197" s="429" t="s">
        <v>679</v>
      </c>
      <c r="C197" s="429" t="s">
        <v>416</v>
      </c>
      <c r="D197" s="429" t="s">
        <v>661</v>
      </c>
      <c r="E197" s="429" t="s">
        <v>680</v>
      </c>
      <c r="F197" s="429" t="s">
        <v>725</v>
      </c>
      <c r="G197" s="429" t="s">
        <v>726</v>
      </c>
      <c r="H197" s="432"/>
      <c r="I197" s="432"/>
      <c r="J197" s="429"/>
      <c r="K197" s="429"/>
      <c r="L197" s="432">
        <v>5</v>
      </c>
      <c r="M197" s="432">
        <v>15525</v>
      </c>
      <c r="N197" s="429">
        <v>1</v>
      </c>
      <c r="O197" s="429">
        <v>3105</v>
      </c>
      <c r="P197" s="432"/>
      <c r="Q197" s="432"/>
      <c r="R197" s="534"/>
      <c r="S197" s="433"/>
    </row>
    <row r="198" spans="1:19" ht="14.4" customHeight="1" x14ac:dyDescent="0.3">
      <c r="A198" s="428" t="s">
        <v>678</v>
      </c>
      <c r="B198" s="429" t="s">
        <v>679</v>
      </c>
      <c r="C198" s="429" t="s">
        <v>416</v>
      </c>
      <c r="D198" s="429" t="s">
        <v>661</v>
      </c>
      <c r="E198" s="429" t="s">
        <v>680</v>
      </c>
      <c r="F198" s="429" t="s">
        <v>741</v>
      </c>
      <c r="G198" s="429" t="s">
        <v>742</v>
      </c>
      <c r="H198" s="432"/>
      <c r="I198" s="432"/>
      <c r="J198" s="429"/>
      <c r="K198" s="429"/>
      <c r="L198" s="432">
        <v>5</v>
      </c>
      <c r="M198" s="432">
        <v>10865</v>
      </c>
      <c r="N198" s="429">
        <v>1</v>
      </c>
      <c r="O198" s="429">
        <v>2173</v>
      </c>
      <c r="P198" s="432"/>
      <c r="Q198" s="432"/>
      <c r="R198" s="534"/>
      <c r="S198" s="433"/>
    </row>
    <row r="199" spans="1:19" ht="14.4" customHeight="1" x14ac:dyDescent="0.3">
      <c r="A199" s="428" t="s">
        <v>678</v>
      </c>
      <c r="B199" s="429" t="s">
        <v>679</v>
      </c>
      <c r="C199" s="429" t="s">
        <v>416</v>
      </c>
      <c r="D199" s="429" t="s">
        <v>661</v>
      </c>
      <c r="E199" s="429" t="s">
        <v>680</v>
      </c>
      <c r="F199" s="429" t="s">
        <v>763</v>
      </c>
      <c r="G199" s="429" t="s">
        <v>764</v>
      </c>
      <c r="H199" s="432"/>
      <c r="I199" s="432"/>
      <c r="J199" s="429"/>
      <c r="K199" s="429"/>
      <c r="L199" s="432">
        <v>8</v>
      </c>
      <c r="M199" s="432">
        <v>17040</v>
      </c>
      <c r="N199" s="429">
        <v>1</v>
      </c>
      <c r="O199" s="429">
        <v>2130</v>
      </c>
      <c r="P199" s="432"/>
      <c r="Q199" s="432"/>
      <c r="R199" s="534"/>
      <c r="S199" s="433"/>
    </row>
    <row r="200" spans="1:19" ht="14.4" customHeight="1" x14ac:dyDescent="0.3">
      <c r="A200" s="428" t="s">
        <v>678</v>
      </c>
      <c r="B200" s="429" t="s">
        <v>679</v>
      </c>
      <c r="C200" s="429" t="s">
        <v>416</v>
      </c>
      <c r="D200" s="429" t="s">
        <v>661</v>
      </c>
      <c r="E200" s="429" t="s">
        <v>680</v>
      </c>
      <c r="F200" s="429" t="s">
        <v>782</v>
      </c>
      <c r="G200" s="429" t="s">
        <v>783</v>
      </c>
      <c r="H200" s="432"/>
      <c r="I200" s="432"/>
      <c r="J200" s="429"/>
      <c r="K200" s="429"/>
      <c r="L200" s="432">
        <v>5</v>
      </c>
      <c r="M200" s="432">
        <v>0</v>
      </c>
      <c r="N200" s="429"/>
      <c r="O200" s="429">
        <v>0</v>
      </c>
      <c r="P200" s="432"/>
      <c r="Q200" s="432"/>
      <c r="R200" s="534"/>
      <c r="S200" s="433"/>
    </row>
    <row r="201" spans="1:19" ht="14.4" customHeight="1" x14ac:dyDescent="0.3">
      <c r="A201" s="428" t="s">
        <v>678</v>
      </c>
      <c r="B201" s="429" t="s">
        <v>679</v>
      </c>
      <c r="C201" s="429" t="s">
        <v>416</v>
      </c>
      <c r="D201" s="429" t="s">
        <v>662</v>
      </c>
      <c r="E201" s="429" t="s">
        <v>680</v>
      </c>
      <c r="F201" s="429" t="s">
        <v>681</v>
      </c>
      <c r="G201" s="429" t="s">
        <v>682</v>
      </c>
      <c r="H201" s="432"/>
      <c r="I201" s="432"/>
      <c r="J201" s="429"/>
      <c r="K201" s="429"/>
      <c r="L201" s="432">
        <v>24</v>
      </c>
      <c r="M201" s="432">
        <v>1392</v>
      </c>
      <c r="N201" s="429">
        <v>1</v>
      </c>
      <c r="O201" s="429">
        <v>58</v>
      </c>
      <c r="P201" s="432">
        <v>70</v>
      </c>
      <c r="Q201" s="432">
        <v>4060</v>
      </c>
      <c r="R201" s="534">
        <v>2.9166666666666665</v>
      </c>
      <c r="S201" s="433">
        <v>58</v>
      </c>
    </row>
    <row r="202" spans="1:19" ht="14.4" customHeight="1" x14ac:dyDescent="0.3">
      <c r="A202" s="428" t="s">
        <v>678</v>
      </c>
      <c r="B202" s="429" t="s">
        <v>679</v>
      </c>
      <c r="C202" s="429" t="s">
        <v>416</v>
      </c>
      <c r="D202" s="429" t="s">
        <v>662</v>
      </c>
      <c r="E202" s="429" t="s">
        <v>680</v>
      </c>
      <c r="F202" s="429" t="s">
        <v>683</v>
      </c>
      <c r="G202" s="429" t="s">
        <v>684</v>
      </c>
      <c r="H202" s="432"/>
      <c r="I202" s="432"/>
      <c r="J202" s="429"/>
      <c r="K202" s="429"/>
      <c r="L202" s="432">
        <v>10</v>
      </c>
      <c r="M202" s="432">
        <v>1310</v>
      </c>
      <c r="N202" s="429">
        <v>1</v>
      </c>
      <c r="O202" s="429">
        <v>131</v>
      </c>
      <c r="P202" s="432"/>
      <c r="Q202" s="432"/>
      <c r="R202" s="534"/>
      <c r="S202" s="433"/>
    </row>
    <row r="203" spans="1:19" ht="14.4" customHeight="1" x14ac:dyDescent="0.3">
      <c r="A203" s="428" t="s">
        <v>678</v>
      </c>
      <c r="B203" s="429" t="s">
        <v>679</v>
      </c>
      <c r="C203" s="429" t="s">
        <v>416</v>
      </c>
      <c r="D203" s="429" t="s">
        <v>662</v>
      </c>
      <c r="E203" s="429" t="s">
        <v>680</v>
      </c>
      <c r="F203" s="429" t="s">
        <v>691</v>
      </c>
      <c r="G203" s="429" t="s">
        <v>692</v>
      </c>
      <c r="H203" s="432"/>
      <c r="I203" s="432"/>
      <c r="J203" s="429"/>
      <c r="K203" s="429"/>
      <c r="L203" s="432"/>
      <c r="M203" s="432"/>
      <c r="N203" s="429"/>
      <c r="O203" s="429"/>
      <c r="P203" s="432">
        <v>7</v>
      </c>
      <c r="Q203" s="432">
        <v>1260</v>
      </c>
      <c r="R203" s="534"/>
      <c r="S203" s="433">
        <v>180</v>
      </c>
    </row>
    <row r="204" spans="1:19" ht="14.4" customHeight="1" x14ac:dyDescent="0.3">
      <c r="A204" s="428" t="s">
        <v>678</v>
      </c>
      <c r="B204" s="429" t="s">
        <v>679</v>
      </c>
      <c r="C204" s="429" t="s">
        <v>416</v>
      </c>
      <c r="D204" s="429" t="s">
        <v>662</v>
      </c>
      <c r="E204" s="429" t="s">
        <v>680</v>
      </c>
      <c r="F204" s="429" t="s">
        <v>695</v>
      </c>
      <c r="G204" s="429" t="s">
        <v>696</v>
      </c>
      <c r="H204" s="432"/>
      <c r="I204" s="432"/>
      <c r="J204" s="429"/>
      <c r="K204" s="429"/>
      <c r="L204" s="432"/>
      <c r="M204" s="432"/>
      <c r="N204" s="429"/>
      <c r="O204" s="429"/>
      <c r="P204" s="432">
        <v>2</v>
      </c>
      <c r="Q204" s="432">
        <v>672</v>
      </c>
      <c r="R204" s="534"/>
      <c r="S204" s="433">
        <v>336</v>
      </c>
    </row>
    <row r="205" spans="1:19" ht="14.4" customHeight="1" x14ac:dyDescent="0.3">
      <c r="A205" s="428" t="s">
        <v>678</v>
      </c>
      <c r="B205" s="429" t="s">
        <v>679</v>
      </c>
      <c r="C205" s="429" t="s">
        <v>416</v>
      </c>
      <c r="D205" s="429" t="s">
        <v>662</v>
      </c>
      <c r="E205" s="429" t="s">
        <v>680</v>
      </c>
      <c r="F205" s="429" t="s">
        <v>699</v>
      </c>
      <c r="G205" s="429" t="s">
        <v>700</v>
      </c>
      <c r="H205" s="432"/>
      <c r="I205" s="432"/>
      <c r="J205" s="429"/>
      <c r="K205" s="429"/>
      <c r="L205" s="432">
        <v>12</v>
      </c>
      <c r="M205" s="432">
        <v>4188</v>
      </c>
      <c r="N205" s="429">
        <v>1</v>
      </c>
      <c r="O205" s="429">
        <v>349</v>
      </c>
      <c r="P205" s="432">
        <v>27</v>
      </c>
      <c r="Q205" s="432">
        <v>9423</v>
      </c>
      <c r="R205" s="534">
        <v>2.25</v>
      </c>
      <c r="S205" s="433">
        <v>349</v>
      </c>
    </row>
    <row r="206" spans="1:19" ht="14.4" customHeight="1" x14ac:dyDescent="0.3">
      <c r="A206" s="428" t="s">
        <v>678</v>
      </c>
      <c r="B206" s="429" t="s">
        <v>679</v>
      </c>
      <c r="C206" s="429" t="s">
        <v>416</v>
      </c>
      <c r="D206" s="429" t="s">
        <v>662</v>
      </c>
      <c r="E206" s="429" t="s">
        <v>680</v>
      </c>
      <c r="F206" s="429" t="s">
        <v>717</v>
      </c>
      <c r="G206" s="429" t="s">
        <v>718</v>
      </c>
      <c r="H206" s="432"/>
      <c r="I206" s="432"/>
      <c r="J206" s="429"/>
      <c r="K206" s="429"/>
      <c r="L206" s="432">
        <v>19</v>
      </c>
      <c r="M206" s="432">
        <v>5776</v>
      </c>
      <c r="N206" s="429">
        <v>1</v>
      </c>
      <c r="O206" s="429">
        <v>304</v>
      </c>
      <c r="P206" s="432">
        <v>14</v>
      </c>
      <c r="Q206" s="432">
        <v>4270</v>
      </c>
      <c r="R206" s="534">
        <v>0.7392659279778393</v>
      </c>
      <c r="S206" s="433">
        <v>305</v>
      </c>
    </row>
    <row r="207" spans="1:19" ht="14.4" customHeight="1" x14ac:dyDescent="0.3">
      <c r="A207" s="428" t="s">
        <v>678</v>
      </c>
      <c r="B207" s="429" t="s">
        <v>679</v>
      </c>
      <c r="C207" s="429" t="s">
        <v>416</v>
      </c>
      <c r="D207" s="429" t="s">
        <v>662</v>
      </c>
      <c r="E207" s="429" t="s">
        <v>680</v>
      </c>
      <c r="F207" s="429" t="s">
        <v>721</v>
      </c>
      <c r="G207" s="429" t="s">
        <v>722</v>
      </c>
      <c r="H207" s="432"/>
      <c r="I207" s="432"/>
      <c r="J207" s="429"/>
      <c r="K207" s="429"/>
      <c r="L207" s="432">
        <v>21</v>
      </c>
      <c r="M207" s="432">
        <v>10374</v>
      </c>
      <c r="N207" s="429">
        <v>1</v>
      </c>
      <c r="O207" s="429">
        <v>494</v>
      </c>
      <c r="P207" s="432">
        <v>26</v>
      </c>
      <c r="Q207" s="432">
        <v>12844</v>
      </c>
      <c r="R207" s="534">
        <v>1.2380952380952381</v>
      </c>
      <c r="S207" s="433">
        <v>494</v>
      </c>
    </row>
    <row r="208" spans="1:19" ht="14.4" customHeight="1" x14ac:dyDescent="0.3">
      <c r="A208" s="428" t="s">
        <v>678</v>
      </c>
      <c r="B208" s="429" t="s">
        <v>679</v>
      </c>
      <c r="C208" s="429" t="s">
        <v>416</v>
      </c>
      <c r="D208" s="429" t="s">
        <v>662</v>
      </c>
      <c r="E208" s="429" t="s">
        <v>680</v>
      </c>
      <c r="F208" s="429" t="s">
        <v>723</v>
      </c>
      <c r="G208" s="429" t="s">
        <v>724</v>
      </c>
      <c r="H208" s="432"/>
      <c r="I208" s="432"/>
      <c r="J208" s="429"/>
      <c r="K208" s="429"/>
      <c r="L208" s="432">
        <v>29</v>
      </c>
      <c r="M208" s="432">
        <v>10730</v>
      </c>
      <c r="N208" s="429">
        <v>1</v>
      </c>
      <c r="O208" s="429">
        <v>370</v>
      </c>
      <c r="P208" s="432">
        <v>27</v>
      </c>
      <c r="Q208" s="432">
        <v>9990</v>
      </c>
      <c r="R208" s="534">
        <v>0.93103448275862066</v>
      </c>
      <c r="S208" s="433">
        <v>370</v>
      </c>
    </row>
    <row r="209" spans="1:19" ht="14.4" customHeight="1" x14ac:dyDescent="0.3">
      <c r="A209" s="428" t="s">
        <v>678</v>
      </c>
      <c r="B209" s="429" t="s">
        <v>679</v>
      </c>
      <c r="C209" s="429" t="s">
        <v>416</v>
      </c>
      <c r="D209" s="429" t="s">
        <v>662</v>
      </c>
      <c r="E209" s="429" t="s">
        <v>680</v>
      </c>
      <c r="F209" s="429" t="s">
        <v>729</v>
      </c>
      <c r="G209" s="429" t="s">
        <v>730</v>
      </c>
      <c r="H209" s="432"/>
      <c r="I209" s="432"/>
      <c r="J209" s="429"/>
      <c r="K209" s="429"/>
      <c r="L209" s="432">
        <v>5</v>
      </c>
      <c r="M209" s="432">
        <v>555</v>
      </c>
      <c r="N209" s="429">
        <v>1</v>
      </c>
      <c r="O209" s="429">
        <v>111</v>
      </c>
      <c r="P209" s="432">
        <v>2</v>
      </c>
      <c r="Q209" s="432">
        <v>222</v>
      </c>
      <c r="R209" s="534">
        <v>0.4</v>
      </c>
      <c r="S209" s="433">
        <v>111</v>
      </c>
    </row>
    <row r="210" spans="1:19" ht="14.4" customHeight="1" x14ac:dyDescent="0.3">
      <c r="A210" s="428" t="s">
        <v>678</v>
      </c>
      <c r="B210" s="429" t="s">
        <v>679</v>
      </c>
      <c r="C210" s="429" t="s">
        <v>416</v>
      </c>
      <c r="D210" s="429" t="s">
        <v>662</v>
      </c>
      <c r="E210" s="429" t="s">
        <v>680</v>
      </c>
      <c r="F210" s="429" t="s">
        <v>731</v>
      </c>
      <c r="G210" s="429" t="s">
        <v>732</v>
      </c>
      <c r="H210" s="432"/>
      <c r="I210" s="432"/>
      <c r="J210" s="429"/>
      <c r="K210" s="429"/>
      <c r="L210" s="432">
        <v>1</v>
      </c>
      <c r="M210" s="432">
        <v>125</v>
      </c>
      <c r="N210" s="429">
        <v>1</v>
      </c>
      <c r="O210" s="429">
        <v>125</v>
      </c>
      <c r="P210" s="432"/>
      <c r="Q210" s="432"/>
      <c r="R210" s="534"/>
      <c r="S210" s="433"/>
    </row>
    <row r="211" spans="1:19" ht="14.4" customHeight="1" x14ac:dyDescent="0.3">
      <c r="A211" s="428" t="s">
        <v>678</v>
      </c>
      <c r="B211" s="429" t="s">
        <v>679</v>
      </c>
      <c r="C211" s="429" t="s">
        <v>416</v>
      </c>
      <c r="D211" s="429" t="s">
        <v>662</v>
      </c>
      <c r="E211" s="429" t="s">
        <v>680</v>
      </c>
      <c r="F211" s="429" t="s">
        <v>737</v>
      </c>
      <c r="G211" s="429" t="s">
        <v>738</v>
      </c>
      <c r="H211" s="432"/>
      <c r="I211" s="432"/>
      <c r="J211" s="429"/>
      <c r="K211" s="429"/>
      <c r="L211" s="432">
        <v>5</v>
      </c>
      <c r="M211" s="432">
        <v>2280</v>
      </c>
      <c r="N211" s="429">
        <v>1</v>
      </c>
      <c r="O211" s="429">
        <v>456</v>
      </c>
      <c r="P211" s="432">
        <v>2</v>
      </c>
      <c r="Q211" s="432">
        <v>912</v>
      </c>
      <c r="R211" s="534">
        <v>0.4</v>
      </c>
      <c r="S211" s="433">
        <v>456</v>
      </c>
    </row>
    <row r="212" spans="1:19" ht="14.4" customHeight="1" x14ac:dyDescent="0.3">
      <c r="A212" s="428" t="s">
        <v>678</v>
      </c>
      <c r="B212" s="429" t="s">
        <v>679</v>
      </c>
      <c r="C212" s="429" t="s">
        <v>416</v>
      </c>
      <c r="D212" s="429" t="s">
        <v>662</v>
      </c>
      <c r="E212" s="429" t="s">
        <v>680</v>
      </c>
      <c r="F212" s="429" t="s">
        <v>739</v>
      </c>
      <c r="G212" s="429" t="s">
        <v>740</v>
      </c>
      <c r="H212" s="432"/>
      <c r="I212" s="432"/>
      <c r="J212" s="429"/>
      <c r="K212" s="429"/>
      <c r="L212" s="432">
        <v>56</v>
      </c>
      <c r="M212" s="432">
        <v>3248</v>
      </c>
      <c r="N212" s="429">
        <v>1</v>
      </c>
      <c r="O212" s="429">
        <v>58</v>
      </c>
      <c r="P212" s="432">
        <v>46</v>
      </c>
      <c r="Q212" s="432">
        <v>2668</v>
      </c>
      <c r="R212" s="534">
        <v>0.8214285714285714</v>
      </c>
      <c r="S212" s="433">
        <v>58</v>
      </c>
    </row>
    <row r="213" spans="1:19" ht="14.4" customHeight="1" x14ac:dyDescent="0.3">
      <c r="A213" s="428" t="s">
        <v>678</v>
      </c>
      <c r="B213" s="429" t="s">
        <v>679</v>
      </c>
      <c r="C213" s="429" t="s">
        <v>416</v>
      </c>
      <c r="D213" s="429" t="s">
        <v>662</v>
      </c>
      <c r="E213" s="429" t="s">
        <v>680</v>
      </c>
      <c r="F213" s="429" t="s">
        <v>741</v>
      </c>
      <c r="G213" s="429" t="s">
        <v>742</v>
      </c>
      <c r="H213" s="432"/>
      <c r="I213" s="432"/>
      <c r="J213" s="429"/>
      <c r="K213" s="429"/>
      <c r="L213" s="432"/>
      <c r="M213" s="432"/>
      <c r="N213" s="429"/>
      <c r="O213" s="429"/>
      <c r="P213" s="432">
        <v>5</v>
      </c>
      <c r="Q213" s="432">
        <v>10865</v>
      </c>
      <c r="R213" s="534"/>
      <c r="S213" s="433">
        <v>2173</v>
      </c>
    </row>
    <row r="214" spans="1:19" ht="14.4" customHeight="1" x14ac:dyDescent="0.3">
      <c r="A214" s="428" t="s">
        <v>678</v>
      </c>
      <c r="B214" s="429" t="s">
        <v>679</v>
      </c>
      <c r="C214" s="429" t="s">
        <v>416</v>
      </c>
      <c r="D214" s="429" t="s">
        <v>662</v>
      </c>
      <c r="E214" s="429" t="s">
        <v>680</v>
      </c>
      <c r="F214" s="429" t="s">
        <v>745</v>
      </c>
      <c r="G214" s="429" t="s">
        <v>746</v>
      </c>
      <c r="H214" s="432"/>
      <c r="I214" s="432"/>
      <c r="J214" s="429"/>
      <c r="K214" s="429"/>
      <c r="L214" s="432">
        <v>11</v>
      </c>
      <c r="M214" s="432">
        <v>1925</v>
      </c>
      <c r="N214" s="429">
        <v>1</v>
      </c>
      <c r="O214" s="429">
        <v>175</v>
      </c>
      <c r="P214" s="432">
        <v>24</v>
      </c>
      <c r="Q214" s="432">
        <v>4224</v>
      </c>
      <c r="R214" s="534">
        <v>2.1942857142857144</v>
      </c>
      <c r="S214" s="433">
        <v>176</v>
      </c>
    </row>
    <row r="215" spans="1:19" ht="14.4" customHeight="1" x14ac:dyDescent="0.3">
      <c r="A215" s="428" t="s">
        <v>678</v>
      </c>
      <c r="B215" s="429" t="s">
        <v>679</v>
      </c>
      <c r="C215" s="429" t="s">
        <v>416</v>
      </c>
      <c r="D215" s="429" t="s">
        <v>662</v>
      </c>
      <c r="E215" s="429" t="s">
        <v>680</v>
      </c>
      <c r="F215" s="429" t="s">
        <v>763</v>
      </c>
      <c r="G215" s="429" t="s">
        <v>764</v>
      </c>
      <c r="H215" s="432"/>
      <c r="I215" s="432"/>
      <c r="J215" s="429"/>
      <c r="K215" s="429"/>
      <c r="L215" s="432"/>
      <c r="M215" s="432"/>
      <c r="N215" s="429"/>
      <c r="O215" s="429"/>
      <c r="P215" s="432">
        <v>9</v>
      </c>
      <c r="Q215" s="432">
        <v>19179</v>
      </c>
      <c r="R215" s="534"/>
      <c r="S215" s="433">
        <v>2131</v>
      </c>
    </row>
    <row r="216" spans="1:19" ht="14.4" customHeight="1" x14ac:dyDescent="0.3">
      <c r="A216" s="428" t="s">
        <v>678</v>
      </c>
      <c r="B216" s="429" t="s">
        <v>679</v>
      </c>
      <c r="C216" s="429" t="s">
        <v>416</v>
      </c>
      <c r="D216" s="429" t="s">
        <v>662</v>
      </c>
      <c r="E216" s="429" t="s">
        <v>680</v>
      </c>
      <c r="F216" s="429" t="s">
        <v>774</v>
      </c>
      <c r="G216" s="429" t="s">
        <v>775</v>
      </c>
      <c r="H216" s="432"/>
      <c r="I216" s="432"/>
      <c r="J216" s="429"/>
      <c r="K216" s="429"/>
      <c r="L216" s="432"/>
      <c r="M216" s="432"/>
      <c r="N216" s="429"/>
      <c r="O216" s="429"/>
      <c r="P216" s="432">
        <v>2</v>
      </c>
      <c r="Q216" s="432">
        <v>578</v>
      </c>
      <c r="R216" s="534"/>
      <c r="S216" s="433">
        <v>289</v>
      </c>
    </row>
    <row r="217" spans="1:19" ht="14.4" customHeight="1" x14ac:dyDescent="0.3">
      <c r="A217" s="428" t="s">
        <v>678</v>
      </c>
      <c r="B217" s="429" t="s">
        <v>679</v>
      </c>
      <c r="C217" s="429" t="s">
        <v>416</v>
      </c>
      <c r="D217" s="429" t="s">
        <v>662</v>
      </c>
      <c r="E217" s="429" t="s">
        <v>680</v>
      </c>
      <c r="F217" s="429" t="s">
        <v>782</v>
      </c>
      <c r="G217" s="429" t="s">
        <v>783</v>
      </c>
      <c r="H217" s="432"/>
      <c r="I217" s="432"/>
      <c r="J217" s="429"/>
      <c r="K217" s="429"/>
      <c r="L217" s="432"/>
      <c r="M217" s="432"/>
      <c r="N217" s="429"/>
      <c r="O217" s="429"/>
      <c r="P217" s="432">
        <v>1</v>
      </c>
      <c r="Q217" s="432">
        <v>0</v>
      </c>
      <c r="R217" s="534"/>
      <c r="S217" s="433">
        <v>0</v>
      </c>
    </row>
    <row r="218" spans="1:19" ht="14.4" customHeight="1" x14ac:dyDescent="0.3">
      <c r="A218" s="428" t="s">
        <v>678</v>
      </c>
      <c r="B218" s="429" t="s">
        <v>679</v>
      </c>
      <c r="C218" s="429" t="s">
        <v>416</v>
      </c>
      <c r="D218" s="429" t="s">
        <v>663</v>
      </c>
      <c r="E218" s="429" t="s">
        <v>680</v>
      </c>
      <c r="F218" s="429" t="s">
        <v>681</v>
      </c>
      <c r="G218" s="429" t="s">
        <v>682</v>
      </c>
      <c r="H218" s="432">
        <v>290</v>
      </c>
      <c r="I218" s="432">
        <v>15660</v>
      </c>
      <c r="J218" s="429">
        <v>0.69587628865979378</v>
      </c>
      <c r="K218" s="429">
        <v>54</v>
      </c>
      <c r="L218" s="432">
        <v>388</v>
      </c>
      <c r="M218" s="432">
        <v>22504</v>
      </c>
      <c r="N218" s="429">
        <v>1</v>
      </c>
      <c r="O218" s="429">
        <v>58</v>
      </c>
      <c r="P218" s="432">
        <v>180</v>
      </c>
      <c r="Q218" s="432">
        <v>10440</v>
      </c>
      <c r="R218" s="534">
        <v>0.46391752577319589</v>
      </c>
      <c r="S218" s="433">
        <v>58</v>
      </c>
    </row>
    <row r="219" spans="1:19" ht="14.4" customHeight="1" x14ac:dyDescent="0.3">
      <c r="A219" s="428" t="s">
        <v>678</v>
      </c>
      <c r="B219" s="429" t="s">
        <v>679</v>
      </c>
      <c r="C219" s="429" t="s">
        <v>416</v>
      </c>
      <c r="D219" s="429" t="s">
        <v>663</v>
      </c>
      <c r="E219" s="429" t="s">
        <v>680</v>
      </c>
      <c r="F219" s="429" t="s">
        <v>683</v>
      </c>
      <c r="G219" s="429" t="s">
        <v>684</v>
      </c>
      <c r="H219" s="432">
        <v>20</v>
      </c>
      <c r="I219" s="432">
        <v>2460</v>
      </c>
      <c r="J219" s="429">
        <v>0.42678695350451074</v>
      </c>
      <c r="K219" s="429">
        <v>123</v>
      </c>
      <c r="L219" s="432">
        <v>44</v>
      </c>
      <c r="M219" s="432">
        <v>5764</v>
      </c>
      <c r="N219" s="429">
        <v>1</v>
      </c>
      <c r="O219" s="429">
        <v>131</v>
      </c>
      <c r="P219" s="432">
        <v>6</v>
      </c>
      <c r="Q219" s="432">
        <v>786</v>
      </c>
      <c r="R219" s="534">
        <v>0.13636363636363635</v>
      </c>
      <c r="S219" s="433">
        <v>131</v>
      </c>
    </row>
    <row r="220" spans="1:19" ht="14.4" customHeight="1" x14ac:dyDescent="0.3">
      <c r="A220" s="428" t="s">
        <v>678</v>
      </c>
      <c r="B220" s="429" t="s">
        <v>679</v>
      </c>
      <c r="C220" s="429" t="s">
        <v>416</v>
      </c>
      <c r="D220" s="429" t="s">
        <v>663</v>
      </c>
      <c r="E220" s="429" t="s">
        <v>680</v>
      </c>
      <c r="F220" s="429" t="s">
        <v>685</v>
      </c>
      <c r="G220" s="429" t="s">
        <v>686</v>
      </c>
      <c r="H220" s="432">
        <v>3</v>
      </c>
      <c r="I220" s="432">
        <v>531</v>
      </c>
      <c r="J220" s="429">
        <v>0.93650793650793651</v>
      </c>
      <c r="K220" s="429">
        <v>177</v>
      </c>
      <c r="L220" s="432">
        <v>3</v>
      </c>
      <c r="M220" s="432">
        <v>567</v>
      </c>
      <c r="N220" s="429">
        <v>1</v>
      </c>
      <c r="O220" s="429">
        <v>189</v>
      </c>
      <c r="P220" s="432">
        <v>1</v>
      </c>
      <c r="Q220" s="432">
        <v>189</v>
      </c>
      <c r="R220" s="534">
        <v>0.33333333333333331</v>
      </c>
      <c r="S220" s="433">
        <v>189</v>
      </c>
    </row>
    <row r="221" spans="1:19" ht="14.4" customHeight="1" x14ac:dyDescent="0.3">
      <c r="A221" s="428" t="s">
        <v>678</v>
      </c>
      <c r="B221" s="429" t="s">
        <v>679</v>
      </c>
      <c r="C221" s="429" t="s">
        <v>416</v>
      </c>
      <c r="D221" s="429" t="s">
        <v>663</v>
      </c>
      <c r="E221" s="429" t="s">
        <v>680</v>
      </c>
      <c r="F221" s="429" t="s">
        <v>691</v>
      </c>
      <c r="G221" s="429" t="s">
        <v>692</v>
      </c>
      <c r="H221" s="432">
        <v>78</v>
      </c>
      <c r="I221" s="432">
        <v>13416</v>
      </c>
      <c r="J221" s="429">
        <v>0.96089385474860334</v>
      </c>
      <c r="K221" s="429">
        <v>172</v>
      </c>
      <c r="L221" s="432">
        <v>78</v>
      </c>
      <c r="M221" s="432">
        <v>13962</v>
      </c>
      <c r="N221" s="429">
        <v>1</v>
      </c>
      <c r="O221" s="429">
        <v>179</v>
      </c>
      <c r="P221" s="432">
        <v>42</v>
      </c>
      <c r="Q221" s="432">
        <v>7560</v>
      </c>
      <c r="R221" s="534">
        <v>0.54146970348087664</v>
      </c>
      <c r="S221" s="433">
        <v>180</v>
      </c>
    </row>
    <row r="222" spans="1:19" ht="14.4" customHeight="1" x14ac:dyDescent="0.3">
      <c r="A222" s="428" t="s">
        <v>678</v>
      </c>
      <c r="B222" s="429" t="s">
        <v>679</v>
      </c>
      <c r="C222" s="429" t="s">
        <v>416</v>
      </c>
      <c r="D222" s="429" t="s">
        <v>663</v>
      </c>
      <c r="E222" s="429" t="s">
        <v>680</v>
      </c>
      <c r="F222" s="429" t="s">
        <v>693</v>
      </c>
      <c r="G222" s="429" t="s">
        <v>694</v>
      </c>
      <c r="H222" s="432">
        <v>2</v>
      </c>
      <c r="I222" s="432">
        <v>1066</v>
      </c>
      <c r="J222" s="429"/>
      <c r="K222" s="429">
        <v>533</v>
      </c>
      <c r="L222" s="432"/>
      <c r="M222" s="432"/>
      <c r="N222" s="429"/>
      <c r="O222" s="429"/>
      <c r="P222" s="432"/>
      <c r="Q222" s="432"/>
      <c r="R222" s="534"/>
      <c r="S222" s="433"/>
    </row>
    <row r="223" spans="1:19" ht="14.4" customHeight="1" x14ac:dyDescent="0.3">
      <c r="A223" s="428" t="s">
        <v>678</v>
      </c>
      <c r="B223" s="429" t="s">
        <v>679</v>
      </c>
      <c r="C223" s="429" t="s">
        <v>416</v>
      </c>
      <c r="D223" s="429" t="s">
        <v>663</v>
      </c>
      <c r="E223" s="429" t="s">
        <v>680</v>
      </c>
      <c r="F223" s="429" t="s">
        <v>695</v>
      </c>
      <c r="G223" s="429" t="s">
        <v>696</v>
      </c>
      <c r="H223" s="432">
        <v>30</v>
      </c>
      <c r="I223" s="432">
        <v>9660</v>
      </c>
      <c r="J223" s="429">
        <v>0.58848614072494665</v>
      </c>
      <c r="K223" s="429">
        <v>322</v>
      </c>
      <c r="L223" s="432">
        <v>49</v>
      </c>
      <c r="M223" s="432">
        <v>16415</v>
      </c>
      <c r="N223" s="429">
        <v>1</v>
      </c>
      <c r="O223" s="429">
        <v>335</v>
      </c>
      <c r="P223" s="432">
        <v>17</v>
      </c>
      <c r="Q223" s="432">
        <v>5712</v>
      </c>
      <c r="R223" s="534">
        <v>0.34797441364605541</v>
      </c>
      <c r="S223" s="433">
        <v>336</v>
      </c>
    </row>
    <row r="224" spans="1:19" ht="14.4" customHeight="1" x14ac:dyDescent="0.3">
      <c r="A224" s="428" t="s">
        <v>678</v>
      </c>
      <c r="B224" s="429" t="s">
        <v>679</v>
      </c>
      <c r="C224" s="429" t="s">
        <v>416</v>
      </c>
      <c r="D224" s="429" t="s">
        <v>663</v>
      </c>
      <c r="E224" s="429" t="s">
        <v>680</v>
      </c>
      <c r="F224" s="429" t="s">
        <v>697</v>
      </c>
      <c r="G224" s="429" t="s">
        <v>698</v>
      </c>
      <c r="H224" s="432">
        <v>8</v>
      </c>
      <c r="I224" s="432">
        <v>3512</v>
      </c>
      <c r="J224" s="429">
        <v>0.95851528384279472</v>
      </c>
      <c r="K224" s="429">
        <v>439</v>
      </c>
      <c r="L224" s="432">
        <v>8</v>
      </c>
      <c r="M224" s="432">
        <v>3664</v>
      </c>
      <c r="N224" s="429">
        <v>1</v>
      </c>
      <c r="O224" s="429">
        <v>458</v>
      </c>
      <c r="P224" s="432">
        <v>4</v>
      </c>
      <c r="Q224" s="432">
        <v>1836</v>
      </c>
      <c r="R224" s="534">
        <v>0.50109170305676853</v>
      </c>
      <c r="S224" s="433">
        <v>459</v>
      </c>
    </row>
    <row r="225" spans="1:19" ht="14.4" customHeight="1" x14ac:dyDescent="0.3">
      <c r="A225" s="428" t="s">
        <v>678</v>
      </c>
      <c r="B225" s="429" t="s">
        <v>679</v>
      </c>
      <c r="C225" s="429" t="s">
        <v>416</v>
      </c>
      <c r="D225" s="429" t="s">
        <v>663</v>
      </c>
      <c r="E225" s="429" t="s">
        <v>680</v>
      </c>
      <c r="F225" s="429" t="s">
        <v>699</v>
      </c>
      <c r="G225" s="429" t="s">
        <v>700</v>
      </c>
      <c r="H225" s="432">
        <v>170</v>
      </c>
      <c r="I225" s="432">
        <v>57970</v>
      </c>
      <c r="J225" s="429">
        <v>0.79475192278690998</v>
      </c>
      <c r="K225" s="429">
        <v>341</v>
      </c>
      <c r="L225" s="432">
        <v>209</v>
      </c>
      <c r="M225" s="432">
        <v>72941</v>
      </c>
      <c r="N225" s="429">
        <v>1</v>
      </c>
      <c r="O225" s="429">
        <v>349</v>
      </c>
      <c r="P225" s="432">
        <v>63</v>
      </c>
      <c r="Q225" s="432">
        <v>21987</v>
      </c>
      <c r="R225" s="534">
        <v>0.30143540669856461</v>
      </c>
      <c r="S225" s="433">
        <v>349</v>
      </c>
    </row>
    <row r="226" spans="1:19" ht="14.4" customHeight="1" x14ac:dyDescent="0.3">
      <c r="A226" s="428" t="s">
        <v>678</v>
      </c>
      <c r="B226" s="429" t="s">
        <v>679</v>
      </c>
      <c r="C226" s="429" t="s">
        <v>416</v>
      </c>
      <c r="D226" s="429" t="s">
        <v>663</v>
      </c>
      <c r="E226" s="429" t="s">
        <v>680</v>
      </c>
      <c r="F226" s="429" t="s">
        <v>717</v>
      </c>
      <c r="G226" s="429" t="s">
        <v>718</v>
      </c>
      <c r="H226" s="432">
        <v>121</v>
      </c>
      <c r="I226" s="432">
        <v>34485</v>
      </c>
      <c r="J226" s="429">
        <v>0.84654850746268662</v>
      </c>
      <c r="K226" s="429">
        <v>285</v>
      </c>
      <c r="L226" s="432">
        <v>134</v>
      </c>
      <c r="M226" s="432">
        <v>40736</v>
      </c>
      <c r="N226" s="429">
        <v>1</v>
      </c>
      <c r="O226" s="429">
        <v>304</v>
      </c>
      <c r="P226" s="432">
        <v>47</v>
      </c>
      <c r="Q226" s="432">
        <v>14335</v>
      </c>
      <c r="R226" s="534">
        <v>0.35190003927729774</v>
      </c>
      <c r="S226" s="433">
        <v>305</v>
      </c>
    </row>
    <row r="227" spans="1:19" ht="14.4" customHeight="1" x14ac:dyDescent="0.3">
      <c r="A227" s="428" t="s">
        <v>678</v>
      </c>
      <c r="B227" s="429" t="s">
        <v>679</v>
      </c>
      <c r="C227" s="429" t="s">
        <v>416</v>
      </c>
      <c r="D227" s="429" t="s">
        <v>663</v>
      </c>
      <c r="E227" s="429" t="s">
        <v>680</v>
      </c>
      <c r="F227" s="429" t="s">
        <v>721</v>
      </c>
      <c r="G227" s="429" t="s">
        <v>722</v>
      </c>
      <c r="H227" s="432">
        <v>145</v>
      </c>
      <c r="I227" s="432">
        <v>66990</v>
      </c>
      <c r="J227" s="429">
        <v>0.68144365552458652</v>
      </c>
      <c r="K227" s="429">
        <v>462</v>
      </c>
      <c r="L227" s="432">
        <v>199</v>
      </c>
      <c r="M227" s="432">
        <v>98306</v>
      </c>
      <c r="N227" s="429">
        <v>1</v>
      </c>
      <c r="O227" s="429">
        <v>494</v>
      </c>
      <c r="P227" s="432">
        <v>67</v>
      </c>
      <c r="Q227" s="432">
        <v>33098</v>
      </c>
      <c r="R227" s="534">
        <v>0.33668341708542715</v>
      </c>
      <c r="S227" s="433">
        <v>494</v>
      </c>
    </row>
    <row r="228" spans="1:19" ht="14.4" customHeight="1" x14ac:dyDescent="0.3">
      <c r="A228" s="428" t="s">
        <v>678</v>
      </c>
      <c r="B228" s="429" t="s">
        <v>679</v>
      </c>
      <c r="C228" s="429" t="s">
        <v>416</v>
      </c>
      <c r="D228" s="429" t="s">
        <v>663</v>
      </c>
      <c r="E228" s="429" t="s">
        <v>680</v>
      </c>
      <c r="F228" s="429" t="s">
        <v>723</v>
      </c>
      <c r="G228" s="429" t="s">
        <v>724</v>
      </c>
      <c r="H228" s="432">
        <v>218</v>
      </c>
      <c r="I228" s="432">
        <v>77608</v>
      </c>
      <c r="J228" s="429">
        <v>0.78265429608713188</v>
      </c>
      <c r="K228" s="429">
        <v>356</v>
      </c>
      <c r="L228" s="432">
        <v>268</v>
      </c>
      <c r="M228" s="432">
        <v>99160</v>
      </c>
      <c r="N228" s="429">
        <v>1</v>
      </c>
      <c r="O228" s="429">
        <v>370</v>
      </c>
      <c r="P228" s="432">
        <v>83</v>
      </c>
      <c r="Q228" s="432">
        <v>30710</v>
      </c>
      <c r="R228" s="534">
        <v>0.30970149253731344</v>
      </c>
      <c r="S228" s="433">
        <v>370</v>
      </c>
    </row>
    <row r="229" spans="1:19" ht="14.4" customHeight="1" x14ac:dyDescent="0.3">
      <c r="A229" s="428" t="s">
        <v>678</v>
      </c>
      <c r="B229" s="429" t="s">
        <v>679</v>
      </c>
      <c r="C229" s="429" t="s">
        <v>416</v>
      </c>
      <c r="D229" s="429" t="s">
        <v>663</v>
      </c>
      <c r="E229" s="429" t="s">
        <v>680</v>
      </c>
      <c r="F229" s="429" t="s">
        <v>725</v>
      </c>
      <c r="G229" s="429" t="s">
        <v>726</v>
      </c>
      <c r="H229" s="432">
        <v>8</v>
      </c>
      <c r="I229" s="432">
        <v>23336</v>
      </c>
      <c r="J229" s="429">
        <v>0.62630166398282339</v>
      </c>
      <c r="K229" s="429">
        <v>2917</v>
      </c>
      <c r="L229" s="432">
        <v>12</v>
      </c>
      <c r="M229" s="432">
        <v>37260</v>
      </c>
      <c r="N229" s="429">
        <v>1</v>
      </c>
      <c r="O229" s="429">
        <v>3105</v>
      </c>
      <c r="P229" s="432">
        <v>7</v>
      </c>
      <c r="Q229" s="432">
        <v>21756</v>
      </c>
      <c r="R229" s="534">
        <v>0.58389694041867957</v>
      </c>
      <c r="S229" s="433">
        <v>3108</v>
      </c>
    </row>
    <row r="230" spans="1:19" ht="14.4" customHeight="1" x14ac:dyDescent="0.3">
      <c r="A230" s="428" t="s">
        <v>678</v>
      </c>
      <c r="B230" s="429" t="s">
        <v>679</v>
      </c>
      <c r="C230" s="429" t="s">
        <v>416</v>
      </c>
      <c r="D230" s="429" t="s">
        <v>663</v>
      </c>
      <c r="E230" s="429" t="s">
        <v>680</v>
      </c>
      <c r="F230" s="429" t="s">
        <v>729</v>
      </c>
      <c r="G230" s="429" t="s">
        <v>730</v>
      </c>
      <c r="H230" s="432">
        <v>31</v>
      </c>
      <c r="I230" s="432">
        <v>3255</v>
      </c>
      <c r="J230" s="429">
        <v>0.50559179869524695</v>
      </c>
      <c r="K230" s="429">
        <v>105</v>
      </c>
      <c r="L230" s="432">
        <v>58</v>
      </c>
      <c r="M230" s="432">
        <v>6438</v>
      </c>
      <c r="N230" s="429">
        <v>1</v>
      </c>
      <c r="O230" s="429">
        <v>111</v>
      </c>
      <c r="P230" s="432">
        <v>13</v>
      </c>
      <c r="Q230" s="432">
        <v>1443</v>
      </c>
      <c r="R230" s="534">
        <v>0.22413793103448276</v>
      </c>
      <c r="S230" s="433">
        <v>111</v>
      </c>
    </row>
    <row r="231" spans="1:19" ht="14.4" customHeight="1" x14ac:dyDescent="0.3">
      <c r="A231" s="428" t="s">
        <v>678</v>
      </c>
      <c r="B231" s="429" t="s">
        <v>679</v>
      </c>
      <c r="C231" s="429" t="s">
        <v>416</v>
      </c>
      <c r="D231" s="429" t="s">
        <v>663</v>
      </c>
      <c r="E231" s="429" t="s">
        <v>680</v>
      </c>
      <c r="F231" s="429" t="s">
        <v>731</v>
      </c>
      <c r="G231" s="429" t="s">
        <v>732</v>
      </c>
      <c r="H231" s="432">
        <v>1</v>
      </c>
      <c r="I231" s="432">
        <v>117</v>
      </c>
      <c r="J231" s="429">
        <v>0.46800000000000003</v>
      </c>
      <c r="K231" s="429">
        <v>117</v>
      </c>
      <c r="L231" s="432">
        <v>2</v>
      </c>
      <c r="M231" s="432">
        <v>250</v>
      </c>
      <c r="N231" s="429">
        <v>1</v>
      </c>
      <c r="O231" s="429">
        <v>125</v>
      </c>
      <c r="P231" s="432"/>
      <c r="Q231" s="432"/>
      <c r="R231" s="534"/>
      <c r="S231" s="433"/>
    </row>
    <row r="232" spans="1:19" ht="14.4" customHeight="1" x14ac:dyDescent="0.3">
      <c r="A232" s="428" t="s">
        <v>678</v>
      </c>
      <c r="B232" s="429" t="s">
        <v>679</v>
      </c>
      <c r="C232" s="429" t="s">
        <v>416</v>
      </c>
      <c r="D232" s="429" t="s">
        <v>663</v>
      </c>
      <c r="E232" s="429" t="s">
        <v>680</v>
      </c>
      <c r="F232" s="429" t="s">
        <v>735</v>
      </c>
      <c r="G232" s="429" t="s">
        <v>736</v>
      </c>
      <c r="H232" s="432"/>
      <c r="I232" s="432"/>
      <c r="J232" s="429"/>
      <c r="K232" s="429"/>
      <c r="L232" s="432">
        <v>4</v>
      </c>
      <c r="M232" s="432">
        <v>5132</v>
      </c>
      <c r="N232" s="429">
        <v>1</v>
      </c>
      <c r="O232" s="429">
        <v>1283</v>
      </c>
      <c r="P232" s="432">
        <v>1</v>
      </c>
      <c r="Q232" s="432">
        <v>1285</v>
      </c>
      <c r="R232" s="534">
        <v>0.25038971161340606</v>
      </c>
      <c r="S232" s="433">
        <v>1285</v>
      </c>
    </row>
    <row r="233" spans="1:19" ht="14.4" customHeight="1" x14ac:dyDescent="0.3">
      <c r="A233" s="428" t="s">
        <v>678</v>
      </c>
      <c r="B233" s="429" t="s">
        <v>679</v>
      </c>
      <c r="C233" s="429" t="s">
        <v>416</v>
      </c>
      <c r="D233" s="429" t="s">
        <v>663</v>
      </c>
      <c r="E233" s="429" t="s">
        <v>680</v>
      </c>
      <c r="F233" s="429" t="s">
        <v>737</v>
      </c>
      <c r="G233" s="429" t="s">
        <v>738</v>
      </c>
      <c r="H233" s="432">
        <v>48</v>
      </c>
      <c r="I233" s="432">
        <v>20976</v>
      </c>
      <c r="J233" s="429">
        <v>0.55421686746987953</v>
      </c>
      <c r="K233" s="429">
        <v>437</v>
      </c>
      <c r="L233" s="432">
        <v>83</v>
      </c>
      <c r="M233" s="432">
        <v>37848</v>
      </c>
      <c r="N233" s="429">
        <v>1</v>
      </c>
      <c r="O233" s="429">
        <v>456</v>
      </c>
      <c r="P233" s="432">
        <v>19</v>
      </c>
      <c r="Q233" s="432">
        <v>8664</v>
      </c>
      <c r="R233" s="534">
        <v>0.2289156626506024</v>
      </c>
      <c r="S233" s="433">
        <v>456</v>
      </c>
    </row>
    <row r="234" spans="1:19" ht="14.4" customHeight="1" x14ac:dyDescent="0.3">
      <c r="A234" s="428" t="s">
        <v>678</v>
      </c>
      <c r="B234" s="429" t="s">
        <v>679</v>
      </c>
      <c r="C234" s="429" t="s">
        <v>416</v>
      </c>
      <c r="D234" s="429" t="s">
        <v>663</v>
      </c>
      <c r="E234" s="429" t="s">
        <v>680</v>
      </c>
      <c r="F234" s="429" t="s">
        <v>739</v>
      </c>
      <c r="G234" s="429" t="s">
        <v>740</v>
      </c>
      <c r="H234" s="432">
        <v>322</v>
      </c>
      <c r="I234" s="432">
        <v>17388</v>
      </c>
      <c r="J234" s="429">
        <v>0.78892921960072593</v>
      </c>
      <c r="K234" s="429">
        <v>54</v>
      </c>
      <c r="L234" s="432">
        <v>380</v>
      </c>
      <c r="M234" s="432">
        <v>22040</v>
      </c>
      <c r="N234" s="429">
        <v>1</v>
      </c>
      <c r="O234" s="429">
        <v>58</v>
      </c>
      <c r="P234" s="432">
        <v>120</v>
      </c>
      <c r="Q234" s="432">
        <v>6960</v>
      </c>
      <c r="R234" s="534">
        <v>0.31578947368421051</v>
      </c>
      <c r="S234" s="433">
        <v>58</v>
      </c>
    </row>
    <row r="235" spans="1:19" ht="14.4" customHeight="1" x14ac:dyDescent="0.3">
      <c r="A235" s="428" t="s">
        <v>678</v>
      </c>
      <c r="B235" s="429" t="s">
        <v>679</v>
      </c>
      <c r="C235" s="429" t="s">
        <v>416</v>
      </c>
      <c r="D235" s="429" t="s">
        <v>663</v>
      </c>
      <c r="E235" s="429" t="s">
        <v>680</v>
      </c>
      <c r="F235" s="429" t="s">
        <v>745</v>
      </c>
      <c r="G235" s="429" t="s">
        <v>746</v>
      </c>
      <c r="H235" s="432">
        <v>222</v>
      </c>
      <c r="I235" s="432">
        <v>37518</v>
      </c>
      <c r="J235" s="429">
        <v>0.85755428571428571</v>
      </c>
      <c r="K235" s="429">
        <v>169</v>
      </c>
      <c r="L235" s="432">
        <v>250</v>
      </c>
      <c r="M235" s="432">
        <v>43750</v>
      </c>
      <c r="N235" s="429">
        <v>1</v>
      </c>
      <c r="O235" s="429">
        <v>175</v>
      </c>
      <c r="P235" s="432">
        <v>130</v>
      </c>
      <c r="Q235" s="432">
        <v>22880</v>
      </c>
      <c r="R235" s="534">
        <v>0.52297142857142853</v>
      </c>
      <c r="S235" s="433">
        <v>176</v>
      </c>
    </row>
    <row r="236" spans="1:19" ht="14.4" customHeight="1" x14ac:dyDescent="0.3">
      <c r="A236" s="428" t="s">
        <v>678</v>
      </c>
      <c r="B236" s="429" t="s">
        <v>679</v>
      </c>
      <c r="C236" s="429" t="s">
        <v>416</v>
      </c>
      <c r="D236" s="429" t="s">
        <v>663</v>
      </c>
      <c r="E236" s="429" t="s">
        <v>680</v>
      </c>
      <c r="F236" s="429" t="s">
        <v>751</v>
      </c>
      <c r="G236" s="429" t="s">
        <v>752</v>
      </c>
      <c r="H236" s="432">
        <v>7</v>
      </c>
      <c r="I236" s="432">
        <v>1141</v>
      </c>
      <c r="J236" s="429">
        <v>0.84393491124260356</v>
      </c>
      <c r="K236" s="429">
        <v>163</v>
      </c>
      <c r="L236" s="432">
        <v>8</v>
      </c>
      <c r="M236" s="432">
        <v>1352</v>
      </c>
      <c r="N236" s="429">
        <v>1</v>
      </c>
      <c r="O236" s="429">
        <v>169</v>
      </c>
      <c r="P236" s="432">
        <v>4</v>
      </c>
      <c r="Q236" s="432">
        <v>680</v>
      </c>
      <c r="R236" s="534">
        <v>0.50295857988165682</v>
      </c>
      <c r="S236" s="433">
        <v>170</v>
      </c>
    </row>
    <row r="237" spans="1:19" ht="14.4" customHeight="1" x14ac:dyDescent="0.3">
      <c r="A237" s="428" t="s">
        <v>678</v>
      </c>
      <c r="B237" s="429" t="s">
        <v>679</v>
      </c>
      <c r="C237" s="429" t="s">
        <v>416</v>
      </c>
      <c r="D237" s="429" t="s">
        <v>663</v>
      </c>
      <c r="E237" s="429" t="s">
        <v>680</v>
      </c>
      <c r="F237" s="429" t="s">
        <v>755</v>
      </c>
      <c r="G237" s="429" t="s">
        <v>756</v>
      </c>
      <c r="H237" s="432"/>
      <c r="I237" s="432"/>
      <c r="J237" s="429"/>
      <c r="K237" s="429"/>
      <c r="L237" s="432">
        <v>29</v>
      </c>
      <c r="M237" s="432">
        <v>29319</v>
      </c>
      <c r="N237" s="429">
        <v>1</v>
      </c>
      <c r="O237" s="429">
        <v>1011</v>
      </c>
      <c r="P237" s="432">
        <v>13</v>
      </c>
      <c r="Q237" s="432">
        <v>13156</v>
      </c>
      <c r="R237" s="534">
        <v>0.44871926054776767</v>
      </c>
      <c r="S237" s="433">
        <v>1012</v>
      </c>
    </row>
    <row r="238" spans="1:19" ht="14.4" customHeight="1" x14ac:dyDescent="0.3">
      <c r="A238" s="428" t="s">
        <v>678</v>
      </c>
      <c r="B238" s="429" t="s">
        <v>679</v>
      </c>
      <c r="C238" s="429" t="s">
        <v>416</v>
      </c>
      <c r="D238" s="429" t="s">
        <v>663</v>
      </c>
      <c r="E238" s="429" t="s">
        <v>680</v>
      </c>
      <c r="F238" s="429" t="s">
        <v>759</v>
      </c>
      <c r="G238" s="429" t="s">
        <v>760</v>
      </c>
      <c r="H238" s="432"/>
      <c r="I238" s="432"/>
      <c r="J238" s="429"/>
      <c r="K238" s="429"/>
      <c r="L238" s="432">
        <v>19</v>
      </c>
      <c r="M238" s="432">
        <v>43586</v>
      </c>
      <c r="N238" s="429">
        <v>1</v>
      </c>
      <c r="O238" s="429">
        <v>2294</v>
      </c>
      <c r="P238" s="432">
        <v>7</v>
      </c>
      <c r="Q238" s="432">
        <v>16079</v>
      </c>
      <c r="R238" s="534">
        <v>0.36890285871610151</v>
      </c>
      <c r="S238" s="433">
        <v>2297</v>
      </c>
    </row>
    <row r="239" spans="1:19" ht="14.4" customHeight="1" x14ac:dyDescent="0.3">
      <c r="A239" s="428" t="s">
        <v>678</v>
      </c>
      <c r="B239" s="429" t="s">
        <v>679</v>
      </c>
      <c r="C239" s="429" t="s">
        <v>416</v>
      </c>
      <c r="D239" s="429" t="s">
        <v>663</v>
      </c>
      <c r="E239" s="429" t="s">
        <v>680</v>
      </c>
      <c r="F239" s="429" t="s">
        <v>763</v>
      </c>
      <c r="G239" s="429" t="s">
        <v>764</v>
      </c>
      <c r="H239" s="432">
        <v>24</v>
      </c>
      <c r="I239" s="432">
        <v>48288</v>
      </c>
      <c r="J239" s="429">
        <v>1.7438786565547129</v>
      </c>
      <c r="K239" s="429">
        <v>2012</v>
      </c>
      <c r="L239" s="432">
        <v>13</v>
      </c>
      <c r="M239" s="432">
        <v>27690</v>
      </c>
      <c r="N239" s="429">
        <v>1</v>
      </c>
      <c r="O239" s="429">
        <v>2130</v>
      </c>
      <c r="P239" s="432">
        <v>1</v>
      </c>
      <c r="Q239" s="432">
        <v>2131</v>
      </c>
      <c r="R239" s="534">
        <v>7.6959191043698083E-2</v>
      </c>
      <c r="S239" s="433">
        <v>2131</v>
      </c>
    </row>
    <row r="240" spans="1:19" ht="14.4" customHeight="1" x14ac:dyDescent="0.3">
      <c r="A240" s="428" t="s">
        <v>678</v>
      </c>
      <c r="B240" s="429" t="s">
        <v>679</v>
      </c>
      <c r="C240" s="429" t="s">
        <v>416</v>
      </c>
      <c r="D240" s="429" t="s">
        <v>663</v>
      </c>
      <c r="E240" s="429" t="s">
        <v>680</v>
      </c>
      <c r="F240" s="429" t="s">
        <v>772</v>
      </c>
      <c r="G240" s="429" t="s">
        <v>773</v>
      </c>
      <c r="H240" s="432"/>
      <c r="I240" s="432"/>
      <c r="J240" s="429"/>
      <c r="K240" s="429"/>
      <c r="L240" s="432">
        <v>1</v>
      </c>
      <c r="M240" s="432">
        <v>1055</v>
      </c>
      <c r="N240" s="429">
        <v>1</v>
      </c>
      <c r="O240" s="429">
        <v>1055</v>
      </c>
      <c r="P240" s="432"/>
      <c r="Q240" s="432"/>
      <c r="R240" s="534"/>
      <c r="S240" s="433"/>
    </row>
    <row r="241" spans="1:19" ht="14.4" customHeight="1" x14ac:dyDescent="0.3">
      <c r="A241" s="428" t="s">
        <v>678</v>
      </c>
      <c r="B241" s="429" t="s">
        <v>679</v>
      </c>
      <c r="C241" s="429" t="s">
        <v>416</v>
      </c>
      <c r="D241" s="429" t="s">
        <v>663</v>
      </c>
      <c r="E241" s="429" t="s">
        <v>680</v>
      </c>
      <c r="F241" s="429" t="s">
        <v>774</v>
      </c>
      <c r="G241" s="429" t="s">
        <v>775</v>
      </c>
      <c r="H241" s="432">
        <v>4</v>
      </c>
      <c r="I241" s="432">
        <v>1076</v>
      </c>
      <c r="J241" s="429">
        <v>1.8680555555555556</v>
      </c>
      <c r="K241" s="429">
        <v>269</v>
      </c>
      <c r="L241" s="432">
        <v>2</v>
      </c>
      <c r="M241" s="432">
        <v>576</v>
      </c>
      <c r="N241" s="429">
        <v>1</v>
      </c>
      <c r="O241" s="429">
        <v>288</v>
      </c>
      <c r="P241" s="432"/>
      <c r="Q241" s="432"/>
      <c r="R241" s="534"/>
      <c r="S241" s="433"/>
    </row>
    <row r="242" spans="1:19" ht="14.4" customHeight="1" x14ac:dyDescent="0.3">
      <c r="A242" s="428" t="s">
        <v>678</v>
      </c>
      <c r="B242" s="429" t="s">
        <v>679</v>
      </c>
      <c r="C242" s="429" t="s">
        <v>416</v>
      </c>
      <c r="D242" s="429" t="s">
        <v>664</v>
      </c>
      <c r="E242" s="429" t="s">
        <v>680</v>
      </c>
      <c r="F242" s="429" t="s">
        <v>681</v>
      </c>
      <c r="G242" s="429" t="s">
        <v>682</v>
      </c>
      <c r="H242" s="432"/>
      <c r="I242" s="432"/>
      <c r="J242" s="429"/>
      <c r="K242" s="429"/>
      <c r="L242" s="432">
        <v>4</v>
      </c>
      <c r="M242" s="432">
        <v>232</v>
      </c>
      <c r="N242" s="429">
        <v>1</v>
      </c>
      <c r="O242" s="429">
        <v>58</v>
      </c>
      <c r="P242" s="432"/>
      <c r="Q242" s="432"/>
      <c r="R242" s="534"/>
      <c r="S242" s="433"/>
    </row>
    <row r="243" spans="1:19" ht="14.4" customHeight="1" x14ac:dyDescent="0.3">
      <c r="A243" s="428" t="s">
        <v>678</v>
      </c>
      <c r="B243" s="429" t="s">
        <v>679</v>
      </c>
      <c r="C243" s="429" t="s">
        <v>416</v>
      </c>
      <c r="D243" s="429" t="s">
        <v>664</v>
      </c>
      <c r="E243" s="429" t="s">
        <v>680</v>
      </c>
      <c r="F243" s="429" t="s">
        <v>717</v>
      </c>
      <c r="G243" s="429" t="s">
        <v>718</v>
      </c>
      <c r="H243" s="432"/>
      <c r="I243" s="432"/>
      <c r="J243" s="429"/>
      <c r="K243" s="429"/>
      <c r="L243" s="432">
        <v>2</v>
      </c>
      <c r="M243" s="432">
        <v>608</v>
      </c>
      <c r="N243" s="429">
        <v>1</v>
      </c>
      <c r="O243" s="429">
        <v>304</v>
      </c>
      <c r="P243" s="432"/>
      <c r="Q243" s="432"/>
      <c r="R243" s="534"/>
      <c r="S243" s="433"/>
    </row>
    <row r="244" spans="1:19" ht="14.4" customHeight="1" x14ac:dyDescent="0.3">
      <c r="A244" s="428" t="s">
        <v>678</v>
      </c>
      <c r="B244" s="429" t="s">
        <v>679</v>
      </c>
      <c r="C244" s="429" t="s">
        <v>416</v>
      </c>
      <c r="D244" s="429" t="s">
        <v>664</v>
      </c>
      <c r="E244" s="429" t="s">
        <v>680</v>
      </c>
      <c r="F244" s="429" t="s">
        <v>723</v>
      </c>
      <c r="G244" s="429" t="s">
        <v>724</v>
      </c>
      <c r="H244" s="432"/>
      <c r="I244" s="432"/>
      <c r="J244" s="429"/>
      <c r="K244" s="429"/>
      <c r="L244" s="432">
        <v>1</v>
      </c>
      <c r="M244" s="432">
        <v>370</v>
      </c>
      <c r="N244" s="429">
        <v>1</v>
      </c>
      <c r="O244" s="429">
        <v>370</v>
      </c>
      <c r="P244" s="432"/>
      <c r="Q244" s="432"/>
      <c r="R244" s="534"/>
      <c r="S244" s="433"/>
    </row>
    <row r="245" spans="1:19" ht="14.4" customHeight="1" x14ac:dyDescent="0.3">
      <c r="A245" s="428" t="s">
        <v>678</v>
      </c>
      <c r="B245" s="429" t="s">
        <v>679</v>
      </c>
      <c r="C245" s="429" t="s">
        <v>416</v>
      </c>
      <c r="D245" s="429" t="s">
        <v>665</v>
      </c>
      <c r="E245" s="429" t="s">
        <v>680</v>
      </c>
      <c r="F245" s="429" t="s">
        <v>681</v>
      </c>
      <c r="G245" s="429" t="s">
        <v>682</v>
      </c>
      <c r="H245" s="432"/>
      <c r="I245" s="432"/>
      <c r="J245" s="429"/>
      <c r="K245" s="429"/>
      <c r="L245" s="432"/>
      <c r="M245" s="432"/>
      <c r="N245" s="429"/>
      <c r="O245" s="429"/>
      <c r="P245" s="432">
        <v>8</v>
      </c>
      <c r="Q245" s="432">
        <v>464</v>
      </c>
      <c r="R245" s="534"/>
      <c r="S245" s="433">
        <v>58</v>
      </c>
    </row>
    <row r="246" spans="1:19" ht="14.4" customHeight="1" x14ac:dyDescent="0.3">
      <c r="A246" s="428" t="s">
        <v>678</v>
      </c>
      <c r="B246" s="429" t="s">
        <v>679</v>
      </c>
      <c r="C246" s="429" t="s">
        <v>416</v>
      </c>
      <c r="D246" s="429" t="s">
        <v>665</v>
      </c>
      <c r="E246" s="429" t="s">
        <v>680</v>
      </c>
      <c r="F246" s="429" t="s">
        <v>683</v>
      </c>
      <c r="G246" s="429" t="s">
        <v>684</v>
      </c>
      <c r="H246" s="432"/>
      <c r="I246" s="432"/>
      <c r="J246" s="429"/>
      <c r="K246" s="429"/>
      <c r="L246" s="432"/>
      <c r="M246" s="432"/>
      <c r="N246" s="429"/>
      <c r="O246" s="429"/>
      <c r="P246" s="432">
        <v>2</v>
      </c>
      <c r="Q246" s="432">
        <v>262</v>
      </c>
      <c r="R246" s="534"/>
      <c r="S246" s="433">
        <v>131</v>
      </c>
    </row>
    <row r="247" spans="1:19" ht="14.4" customHeight="1" x14ac:dyDescent="0.3">
      <c r="A247" s="428" t="s">
        <v>678</v>
      </c>
      <c r="B247" s="429" t="s">
        <v>679</v>
      </c>
      <c r="C247" s="429" t="s">
        <v>416</v>
      </c>
      <c r="D247" s="429" t="s">
        <v>665</v>
      </c>
      <c r="E247" s="429" t="s">
        <v>680</v>
      </c>
      <c r="F247" s="429" t="s">
        <v>705</v>
      </c>
      <c r="G247" s="429" t="s">
        <v>706</v>
      </c>
      <c r="H247" s="432"/>
      <c r="I247" s="432"/>
      <c r="J247" s="429"/>
      <c r="K247" s="429"/>
      <c r="L247" s="432"/>
      <c r="M247" s="432"/>
      <c r="N247" s="429"/>
      <c r="O247" s="429"/>
      <c r="P247" s="432">
        <v>1</v>
      </c>
      <c r="Q247" s="432">
        <v>49</v>
      </c>
      <c r="R247" s="534"/>
      <c r="S247" s="433">
        <v>49</v>
      </c>
    </row>
    <row r="248" spans="1:19" ht="14.4" customHeight="1" x14ac:dyDescent="0.3">
      <c r="A248" s="428" t="s">
        <v>678</v>
      </c>
      <c r="B248" s="429" t="s">
        <v>679</v>
      </c>
      <c r="C248" s="429" t="s">
        <v>416</v>
      </c>
      <c r="D248" s="429" t="s">
        <v>665</v>
      </c>
      <c r="E248" s="429" t="s">
        <v>680</v>
      </c>
      <c r="F248" s="429" t="s">
        <v>713</v>
      </c>
      <c r="G248" s="429" t="s">
        <v>714</v>
      </c>
      <c r="H248" s="432"/>
      <c r="I248" s="432"/>
      <c r="J248" s="429"/>
      <c r="K248" s="429"/>
      <c r="L248" s="432"/>
      <c r="M248" s="432"/>
      <c r="N248" s="429"/>
      <c r="O248" s="429"/>
      <c r="P248" s="432">
        <v>8</v>
      </c>
      <c r="Q248" s="432">
        <v>5640</v>
      </c>
      <c r="R248" s="534"/>
      <c r="S248" s="433">
        <v>705</v>
      </c>
    </row>
    <row r="249" spans="1:19" ht="14.4" customHeight="1" x14ac:dyDescent="0.3">
      <c r="A249" s="428" t="s">
        <v>678</v>
      </c>
      <c r="B249" s="429" t="s">
        <v>679</v>
      </c>
      <c r="C249" s="429" t="s">
        <v>416</v>
      </c>
      <c r="D249" s="429" t="s">
        <v>665</v>
      </c>
      <c r="E249" s="429" t="s">
        <v>680</v>
      </c>
      <c r="F249" s="429" t="s">
        <v>717</v>
      </c>
      <c r="G249" s="429" t="s">
        <v>718</v>
      </c>
      <c r="H249" s="432"/>
      <c r="I249" s="432"/>
      <c r="J249" s="429"/>
      <c r="K249" s="429"/>
      <c r="L249" s="432"/>
      <c r="M249" s="432"/>
      <c r="N249" s="429"/>
      <c r="O249" s="429"/>
      <c r="P249" s="432">
        <v>4</v>
      </c>
      <c r="Q249" s="432">
        <v>1220</v>
      </c>
      <c r="R249" s="534"/>
      <c r="S249" s="433">
        <v>305</v>
      </c>
    </row>
    <row r="250" spans="1:19" ht="14.4" customHeight="1" x14ac:dyDescent="0.3">
      <c r="A250" s="428" t="s">
        <v>678</v>
      </c>
      <c r="B250" s="429" t="s">
        <v>679</v>
      </c>
      <c r="C250" s="429" t="s">
        <v>416</v>
      </c>
      <c r="D250" s="429" t="s">
        <v>665</v>
      </c>
      <c r="E250" s="429" t="s">
        <v>680</v>
      </c>
      <c r="F250" s="429" t="s">
        <v>719</v>
      </c>
      <c r="G250" s="429" t="s">
        <v>720</v>
      </c>
      <c r="H250" s="432"/>
      <c r="I250" s="432"/>
      <c r="J250" s="429"/>
      <c r="K250" s="429"/>
      <c r="L250" s="432"/>
      <c r="M250" s="432"/>
      <c r="N250" s="429"/>
      <c r="O250" s="429"/>
      <c r="P250" s="432">
        <v>1</v>
      </c>
      <c r="Q250" s="432">
        <v>3712</v>
      </c>
      <c r="R250" s="534"/>
      <c r="S250" s="433">
        <v>3712</v>
      </c>
    </row>
    <row r="251" spans="1:19" ht="14.4" customHeight="1" x14ac:dyDescent="0.3">
      <c r="A251" s="428" t="s">
        <v>678</v>
      </c>
      <c r="B251" s="429" t="s">
        <v>679</v>
      </c>
      <c r="C251" s="429" t="s">
        <v>416</v>
      </c>
      <c r="D251" s="429" t="s">
        <v>665</v>
      </c>
      <c r="E251" s="429" t="s">
        <v>680</v>
      </c>
      <c r="F251" s="429" t="s">
        <v>721</v>
      </c>
      <c r="G251" s="429" t="s">
        <v>722</v>
      </c>
      <c r="H251" s="432"/>
      <c r="I251" s="432"/>
      <c r="J251" s="429"/>
      <c r="K251" s="429"/>
      <c r="L251" s="432"/>
      <c r="M251" s="432"/>
      <c r="N251" s="429"/>
      <c r="O251" s="429"/>
      <c r="P251" s="432">
        <v>1</v>
      </c>
      <c r="Q251" s="432">
        <v>494</v>
      </c>
      <c r="R251" s="534"/>
      <c r="S251" s="433">
        <v>494</v>
      </c>
    </row>
    <row r="252" spans="1:19" ht="14.4" customHeight="1" x14ac:dyDescent="0.3">
      <c r="A252" s="428" t="s">
        <v>678</v>
      </c>
      <c r="B252" s="429" t="s">
        <v>679</v>
      </c>
      <c r="C252" s="429" t="s">
        <v>416</v>
      </c>
      <c r="D252" s="429" t="s">
        <v>665</v>
      </c>
      <c r="E252" s="429" t="s">
        <v>680</v>
      </c>
      <c r="F252" s="429" t="s">
        <v>723</v>
      </c>
      <c r="G252" s="429" t="s">
        <v>724</v>
      </c>
      <c r="H252" s="432"/>
      <c r="I252" s="432"/>
      <c r="J252" s="429"/>
      <c r="K252" s="429"/>
      <c r="L252" s="432"/>
      <c r="M252" s="432"/>
      <c r="N252" s="429"/>
      <c r="O252" s="429"/>
      <c r="P252" s="432">
        <v>5</v>
      </c>
      <c r="Q252" s="432">
        <v>1850</v>
      </c>
      <c r="R252" s="534"/>
      <c r="S252" s="433">
        <v>370</v>
      </c>
    </row>
    <row r="253" spans="1:19" ht="14.4" customHeight="1" x14ac:dyDescent="0.3">
      <c r="A253" s="428" t="s">
        <v>678</v>
      </c>
      <c r="B253" s="429" t="s">
        <v>679</v>
      </c>
      <c r="C253" s="429" t="s">
        <v>416</v>
      </c>
      <c r="D253" s="429" t="s">
        <v>665</v>
      </c>
      <c r="E253" s="429" t="s">
        <v>680</v>
      </c>
      <c r="F253" s="429" t="s">
        <v>745</v>
      </c>
      <c r="G253" s="429" t="s">
        <v>746</v>
      </c>
      <c r="H253" s="432"/>
      <c r="I253" s="432"/>
      <c r="J253" s="429"/>
      <c r="K253" s="429"/>
      <c r="L253" s="432"/>
      <c r="M253" s="432"/>
      <c r="N253" s="429"/>
      <c r="O253" s="429"/>
      <c r="P253" s="432">
        <v>34</v>
      </c>
      <c r="Q253" s="432">
        <v>5984</v>
      </c>
      <c r="R253" s="534"/>
      <c r="S253" s="433">
        <v>176</v>
      </c>
    </row>
    <row r="254" spans="1:19" ht="14.4" customHeight="1" x14ac:dyDescent="0.3">
      <c r="A254" s="428" t="s">
        <v>678</v>
      </c>
      <c r="B254" s="429" t="s">
        <v>679</v>
      </c>
      <c r="C254" s="429" t="s">
        <v>416</v>
      </c>
      <c r="D254" s="429" t="s">
        <v>665</v>
      </c>
      <c r="E254" s="429" t="s">
        <v>680</v>
      </c>
      <c r="F254" s="429" t="s">
        <v>747</v>
      </c>
      <c r="G254" s="429" t="s">
        <v>748</v>
      </c>
      <c r="H254" s="432"/>
      <c r="I254" s="432"/>
      <c r="J254" s="429"/>
      <c r="K254" s="429"/>
      <c r="L254" s="432"/>
      <c r="M254" s="432"/>
      <c r="N254" s="429"/>
      <c r="O254" s="429"/>
      <c r="P254" s="432">
        <v>20</v>
      </c>
      <c r="Q254" s="432">
        <v>1700</v>
      </c>
      <c r="R254" s="534"/>
      <c r="S254" s="433">
        <v>85</v>
      </c>
    </row>
    <row r="255" spans="1:19" ht="14.4" customHeight="1" x14ac:dyDescent="0.3">
      <c r="A255" s="428" t="s">
        <v>678</v>
      </c>
      <c r="B255" s="429" t="s">
        <v>679</v>
      </c>
      <c r="C255" s="429" t="s">
        <v>416</v>
      </c>
      <c r="D255" s="429" t="s">
        <v>665</v>
      </c>
      <c r="E255" s="429" t="s">
        <v>680</v>
      </c>
      <c r="F255" s="429" t="s">
        <v>757</v>
      </c>
      <c r="G255" s="429" t="s">
        <v>758</v>
      </c>
      <c r="H255" s="432"/>
      <c r="I255" s="432"/>
      <c r="J255" s="429"/>
      <c r="K255" s="429"/>
      <c r="L255" s="432"/>
      <c r="M255" s="432"/>
      <c r="N255" s="429"/>
      <c r="O255" s="429"/>
      <c r="P255" s="432">
        <v>1</v>
      </c>
      <c r="Q255" s="432">
        <v>176</v>
      </c>
      <c r="R255" s="534"/>
      <c r="S255" s="433">
        <v>176</v>
      </c>
    </row>
    <row r="256" spans="1:19" ht="14.4" customHeight="1" x14ac:dyDescent="0.3">
      <c r="A256" s="428" t="s">
        <v>678</v>
      </c>
      <c r="B256" s="429" t="s">
        <v>679</v>
      </c>
      <c r="C256" s="429" t="s">
        <v>416</v>
      </c>
      <c r="D256" s="429" t="s">
        <v>665</v>
      </c>
      <c r="E256" s="429" t="s">
        <v>680</v>
      </c>
      <c r="F256" s="429" t="s">
        <v>761</v>
      </c>
      <c r="G256" s="429" t="s">
        <v>762</v>
      </c>
      <c r="H256" s="432"/>
      <c r="I256" s="432"/>
      <c r="J256" s="429"/>
      <c r="K256" s="429"/>
      <c r="L256" s="432"/>
      <c r="M256" s="432"/>
      <c r="N256" s="429"/>
      <c r="O256" s="429"/>
      <c r="P256" s="432">
        <v>9</v>
      </c>
      <c r="Q256" s="432">
        <v>2376</v>
      </c>
      <c r="R256" s="534"/>
      <c r="S256" s="433">
        <v>264</v>
      </c>
    </row>
    <row r="257" spans="1:19" ht="14.4" customHeight="1" x14ac:dyDescent="0.3">
      <c r="A257" s="428" t="s">
        <v>678</v>
      </c>
      <c r="B257" s="429" t="s">
        <v>679</v>
      </c>
      <c r="C257" s="429" t="s">
        <v>416</v>
      </c>
      <c r="D257" s="429" t="s">
        <v>665</v>
      </c>
      <c r="E257" s="429" t="s">
        <v>680</v>
      </c>
      <c r="F257" s="429" t="s">
        <v>767</v>
      </c>
      <c r="G257" s="429" t="s">
        <v>768</v>
      </c>
      <c r="H257" s="432"/>
      <c r="I257" s="432"/>
      <c r="J257" s="429"/>
      <c r="K257" s="429"/>
      <c r="L257" s="432"/>
      <c r="M257" s="432"/>
      <c r="N257" s="429"/>
      <c r="O257" s="429"/>
      <c r="P257" s="432">
        <v>1</v>
      </c>
      <c r="Q257" s="432">
        <v>424</v>
      </c>
      <c r="R257" s="534"/>
      <c r="S257" s="433">
        <v>424</v>
      </c>
    </row>
    <row r="258" spans="1:19" ht="14.4" customHeight="1" x14ac:dyDescent="0.3">
      <c r="A258" s="428" t="s">
        <v>678</v>
      </c>
      <c r="B258" s="429" t="s">
        <v>679</v>
      </c>
      <c r="C258" s="429" t="s">
        <v>416</v>
      </c>
      <c r="D258" s="429" t="s">
        <v>665</v>
      </c>
      <c r="E258" s="429" t="s">
        <v>680</v>
      </c>
      <c r="F258" s="429" t="s">
        <v>776</v>
      </c>
      <c r="G258" s="429" t="s">
        <v>777</v>
      </c>
      <c r="H258" s="432"/>
      <c r="I258" s="432"/>
      <c r="J258" s="429"/>
      <c r="K258" s="429"/>
      <c r="L258" s="432"/>
      <c r="M258" s="432"/>
      <c r="N258" s="429"/>
      <c r="O258" s="429"/>
      <c r="P258" s="432">
        <v>1</v>
      </c>
      <c r="Q258" s="432">
        <v>1098</v>
      </c>
      <c r="R258" s="534"/>
      <c r="S258" s="433">
        <v>1098</v>
      </c>
    </row>
    <row r="259" spans="1:19" ht="14.4" customHeight="1" x14ac:dyDescent="0.3">
      <c r="A259" s="428" t="s">
        <v>678</v>
      </c>
      <c r="B259" s="429" t="s">
        <v>679</v>
      </c>
      <c r="C259" s="429" t="s">
        <v>416</v>
      </c>
      <c r="D259" s="429" t="s">
        <v>666</v>
      </c>
      <c r="E259" s="429" t="s">
        <v>680</v>
      </c>
      <c r="F259" s="429" t="s">
        <v>681</v>
      </c>
      <c r="G259" s="429" t="s">
        <v>682</v>
      </c>
      <c r="H259" s="432">
        <v>18</v>
      </c>
      <c r="I259" s="432">
        <v>972</v>
      </c>
      <c r="J259" s="429">
        <v>0.28894173602853745</v>
      </c>
      <c r="K259" s="429">
        <v>54</v>
      </c>
      <c r="L259" s="432">
        <v>58</v>
      </c>
      <c r="M259" s="432">
        <v>3364</v>
      </c>
      <c r="N259" s="429">
        <v>1</v>
      </c>
      <c r="O259" s="429">
        <v>58</v>
      </c>
      <c r="P259" s="432">
        <v>8</v>
      </c>
      <c r="Q259" s="432">
        <v>464</v>
      </c>
      <c r="R259" s="534">
        <v>0.13793103448275862</v>
      </c>
      <c r="S259" s="433">
        <v>58</v>
      </c>
    </row>
    <row r="260" spans="1:19" ht="14.4" customHeight="1" x14ac:dyDescent="0.3">
      <c r="A260" s="428" t="s">
        <v>678</v>
      </c>
      <c r="B260" s="429" t="s">
        <v>679</v>
      </c>
      <c r="C260" s="429" t="s">
        <v>416</v>
      </c>
      <c r="D260" s="429" t="s">
        <v>666</v>
      </c>
      <c r="E260" s="429" t="s">
        <v>680</v>
      </c>
      <c r="F260" s="429" t="s">
        <v>683</v>
      </c>
      <c r="G260" s="429" t="s">
        <v>684</v>
      </c>
      <c r="H260" s="432"/>
      <c r="I260" s="432"/>
      <c r="J260" s="429"/>
      <c r="K260" s="429"/>
      <c r="L260" s="432"/>
      <c r="M260" s="432"/>
      <c r="N260" s="429"/>
      <c r="O260" s="429"/>
      <c r="P260" s="432">
        <v>2</v>
      </c>
      <c r="Q260" s="432">
        <v>262</v>
      </c>
      <c r="R260" s="534"/>
      <c r="S260" s="433">
        <v>131</v>
      </c>
    </row>
    <row r="261" spans="1:19" ht="14.4" customHeight="1" x14ac:dyDescent="0.3">
      <c r="A261" s="428" t="s">
        <v>678</v>
      </c>
      <c r="B261" s="429" t="s">
        <v>679</v>
      </c>
      <c r="C261" s="429" t="s">
        <v>416</v>
      </c>
      <c r="D261" s="429" t="s">
        <v>666</v>
      </c>
      <c r="E261" s="429" t="s">
        <v>680</v>
      </c>
      <c r="F261" s="429" t="s">
        <v>689</v>
      </c>
      <c r="G261" s="429" t="s">
        <v>690</v>
      </c>
      <c r="H261" s="432">
        <v>1</v>
      </c>
      <c r="I261" s="432">
        <v>384</v>
      </c>
      <c r="J261" s="429"/>
      <c r="K261" s="429">
        <v>384</v>
      </c>
      <c r="L261" s="432"/>
      <c r="M261" s="432"/>
      <c r="N261" s="429"/>
      <c r="O261" s="429"/>
      <c r="P261" s="432"/>
      <c r="Q261" s="432"/>
      <c r="R261" s="534"/>
      <c r="S261" s="433"/>
    </row>
    <row r="262" spans="1:19" ht="14.4" customHeight="1" x14ac:dyDescent="0.3">
      <c r="A262" s="428" t="s">
        <v>678</v>
      </c>
      <c r="B262" s="429" t="s">
        <v>679</v>
      </c>
      <c r="C262" s="429" t="s">
        <v>416</v>
      </c>
      <c r="D262" s="429" t="s">
        <v>666</v>
      </c>
      <c r="E262" s="429" t="s">
        <v>680</v>
      </c>
      <c r="F262" s="429" t="s">
        <v>691</v>
      </c>
      <c r="G262" s="429" t="s">
        <v>692</v>
      </c>
      <c r="H262" s="432"/>
      <c r="I262" s="432"/>
      <c r="J262" s="429"/>
      <c r="K262" s="429"/>
      <c r="L262" s="432">
        <v>6</v>
      </c>
      <c r="M262" s="432">
        <v>1074</v>
      </c>
      <c r="N262" s="429">
        <v>1</v>
      </c>
      <c r="O262" s="429">
        <v>179</v>
      </c>
      <c r="P262" s="432"/>
      <c r="Q262" s="432"/>
      <c r="R262" s="534"/>
      <c r="S262" s="433"/>
    </row>
    <row r="263" spans="1:19" ht="14.4" customHeight="1" x14ac:dyDescent="0.3">
      <c r="A263" s="428" t="s">
        <v>678</v>
      </c>
      <c r="B263" s="429" t="s">
        <v>679</v>
      </c>
      <c r="C263" s="429" t="s">
        <v>416</v>
      </c>
      <c r="D263" s="429" t="s">
        <v>666</v>
      </c>
      <c r="E263" s="429" t="s">
        <v>680</v>
      </c>
      <c r="F263" s="429" t="s">
        <v>693</v>
      </c>
      <c r="G263" s="429" t="s">
        <v>694</v>
      </c>
      <c r="H263" s="432">
        <v>1</v>
      </c>
      <c r="I263" s="432">
        <v>533</v>
      </c>
      <c r="J263" s="429"/>
      <c r="K263" s="429">
        <v>533</v>
      </c>
      <c r="L263" s="432"/>
      <c r="M263" s="432"/>
      <c r="N263" s="429"/>
      <c r="O263" s="429"/>
      <c r="P263" s="432"/>
      <c r="Q263" s="432"/>
      <c r="R263" s="534"/>
      <c r="S263" s="433"/>
    </row>
    <row r="264" spans="1:19" ht="14.4" customHeight="1" x14ac:dyDescent="0.3">
      <c r="A264" s="428" t="s">
        <v>678</v>
      </c>
      <c r="B264" s="429" t="s">
        <v>679</v>
      </c>
      <c r="C264" s="429" t="s">
        <v>416</v>
      </c>
      <c r="D264" s="429" t="s">
        <v>666</v>
      </c>
      <c r="E264" s="429" t="s">
        <v>680</v>
      </c>
      <c r="F264" s="429" t="s">
        <v>695</v>
      </c>
      <c r="G264" s="429" t="s">
        <v>696</v>
      </c>
      <c r="H264" s="432">
        <v>1</v>
      </c>
      <c r="I264" s="432">
        <v>322</v>
      </c>
      <c r="J264" s="429">
        <v>0.16019900497512438</v>
      </c>
      <c r="K264" s="429">
        <v>322</v>
      </c>
      <c r="L264" s="432">
        <v>6</v>
      </c>
      <c r="M264" s="432">
        <v>2010</v>
      </c>
      <c r="N264" s="429">
        <v>1</v>
      </c>
      <c r="O264" s="429">
        <v>335</v>
      </c>
      <c r="P264" s="432"/>
      <c r="Q264" s="432"/>
      <c r="R264" s="534"/>
      <c r="S264" s="433"/>
    </row>
    <row r="265" spans="1:19" ht="14.4" customHeight="1" x14ac:dyDescent="0.3">
      <c r="A265" s="428" t="s">
        <v>678</v>
      </c>
      <c r="B265" s="429" t="s">
        <v>679</v>
      </c>
      <c r="C265" s="429" t="s">
        <v>416</v>
      </c>
      <c r="D265" s="429" t="s">
        <v>666</v>
      </c>
      <c r="E265" s="429" t="s">
        <v>680</v>
      </c>
      <c r="F265" s="429" t="s">
        <v>699</v>
      </c>
      <c r="G265" s="429" t="s">
        <v>700</v>
      </c>
      <c r="H265" s="432"/>
      <c r="I265" s="432"/>
      <c r="J265" s="429"/>
      <c r="K265" s="429"/>
      <c r="L265" s="432">
        <v>32</v>
      </c>
      <c r="M265" s="432">
        <v>11168</v>
      </c>
      <c r="N265" s="429">
        <v>1</v>
      </c>
      <c r="O265" s="429">
        <v>349</v>
      </c>
      <c r="P265" s="432">
        <v>1</v>
      </c>
      <c r="Q265" s="432">
        <v>349</v>
      </c>
      <c r="R265" s="534">
        <v>3.125E-2</v>
      </c>
      <c r="S265" s="433">
        <v>349</v>
      </c>
    </row>
    <row r="266" spans="1:19" ht="14.4" customHeight="1" x14ac:dyDescent="0.3">
      <c r="A266" s="428" t="s">
        <v>678</v>
      </c>
      <c r="B266" s="429" t="s">
        <v>679</v>
      </c>
      <c r="C266" s="429" t="s">
        <v>416</v>
      </c>
      <c r="D266" s="429" t="s">
        <v>666</v>
      </c>
      <c r="E266" s="429" t="s">
        <v>680</v>
      </c>
      <c r="F266" s="429" t="s">
        <v>705</v>
      </c>
      <c r="G266" s="429" t="s">
        <v>706</v>
      </c>
      <c r="H266" s="432"/>
      <c r="I266" s="432"/>
      <c r="J266" s="429"/>
      <c r="K266" s="429"/>
      <c r="L266" s="432">
        <v>2</v>
      </c>
      <c r="M266" s="432">
        <v>98</v>
      </c>
      <c r="N266" s="429">
        <v>1</v>
      </c>
      <c r="O266" s="429">
        <v>49</v>
      </c>
      <c r="P266" s="432"/>
      <c r="Q266" s="432"/>
      <c r="R266" s="534"/>
      <c r="S266" s="433"/>
    </row>
    <row r="267" spans="1:19" ht="14.4" customHeight="1" x14ac:dyDescent="0.3">
      <c r="A267" s="428" t="s">
        <v>678</v>
      </c>
      <c r="B267" s="429" t="s">
        <v>679</v>
      </c>
      <c r="C267" s="429" t="s">
        <v>416</v>
      </c>
      <c r="D267" s="429" t="s">
        <v>666</v>
      </c>
      <c r="E267" s="429" t="s">
        <v>680</v>
      </c>
      <c r="F267" s="429" t="s">
        <v>707</v>
      </c>
      <c r="G267" s="429" t="s">
        <v>708</v>
      </c>
      <c r="H267" s="432"/>
      <c r="I267" s="432"/>
      <c r="J267" s="429"/>
      <c r="K267" s="429"/>
      <c r="L267" s="432">
        <v>2</v>
      </c>
      <c r="M267" s="432">
        <v>774</v>
      </c>
      <c r="N267" s="429">
        <v>1</v>
      </c>
      <c r="O267" s="429">
        <v>387</v>
      </c>
      <c r="P267" s="432"/>
      <c r="Q267" s="432"/>
      <c r="R267" s="534"/>
      <c r="S267" s="433"/>
    </row>
    <row r="268" spans="1:19" ht="14.4" customHeight="1" x14ac:dyDescent="0.3">
      <c r="A268" s="428" t="s">
        <v>678</v>
      </c>
      <c r="B268" s="429" t="s">
        <v>679</v>
      </c>
      <c r="C268" s="429" t="s">
        <v>416</v>
      </c>
      <c r="D268" s="429" t="s">
        <v>666</v>
      </c>
      <c r="E268" s="429" t="s">
        <v>680</v>
      </c>
      <c r="F268" s="429" t="s">
        <v>713</v>
      </c>
      <c r="G268" s="429" t="s">
        <v>714</v>
      </c>
      <c r="H268" s="432"/>
      <c r="I268" s="432"/>
      <c r="J268" s="429"/>
      <c r="K268" s="429"/>
      <c r="L268" s="432">
        <v>3</v>
      </c>
      <c r="M268" s="432">
        <v>2112</v>
      </c>
      <c r="N268" s="429">
        <v>1</v>
      </c>
      <c r="O268" s="429">
        <v>704</v>
      </c>
      <c r="P268" s="432"/>
      <c r="Q268" s="432"/>
      <c r="R268" s="534"/>
      <c r="S268" s="433"/>
    </row>
    <row r="269" spans="1:19" ht="14.4" customHeight="1" x14ac:dyDescent="0.3">
      <c r="A269" s="428" t="s">
        <v>678</v>
      </c>
      <c r="B269" s="429" t="s">
        <v>679</v>
      </c>
      <c r="C269" s="429" t="s">
        <v>416</v>
      </c>
      <c r="D269" s="429" t="s">
        <v>666</v>
      </c>
      <c r="E269" s="429" t="s">
        <v>680</v>
      </c>
      <c r="F269" s="429" t="s">
        <v>717</v>
      </c>
      <c r="G269" s="429" t="s">
        <v>718</v>
      </c>
      <c r="H269" s="432">
        <v>7</v>
      </c>
      <c r="I269" s="432">
        <v>1995</v>
      </c>
      <c r="J269" s="429">
        <v>0.59659090909090906</v>
      </c>
      <c r="K269" s="429">
        <v>285</v>
      </c>
      <c r="L269" s="432">
        <v>11</v>
      </c>
      <c r="M269" s="432">
        <v>3344</v>
      </c>
      <c r="N269" s="429">
        <v>1</v>
      </c>
      <c r="O269" s="429">
        <v>304</v>
      </c>
      <c r="P269" s="432">
        <v>5</v>
      </c>
      <c r="Q269" s="432">
        <v>1525</v>
      </c>
      <c r="R269" s="534">
        <v>0.45604066985645936</v>
      </c>
      <c r="S269" s="433">
        <v>305</v>
      </c>
    </row>
    <row r="270" spans="1:19" ht="14.4" customHeight="1" x14ac:dyDescent="0.3">
      <c r="A270" s="428" t="s">
        <v>678</v>
      </c>
      <c r="B270" s="429" t="s">
        <v>679</v>
      </c>
      <c r="C270" s="429" t="s">
        <v>416</v>
      </c>
      <c r="D270" s="429" t="s">
        <v>666</v>
      </c>
      <c r="E270" s="429" t="s">
        <v>680</v>
      </c>
      <c r="F270" s="429" t="s">
        <v>721</v>
      </c>
      <c r="G270" s="429" t="s">
        <v>722</v>
      </c>
      <c r="H270" s="432">
        <v>22</v>
      </c>
      <c r="I270" s="432">
        <v>10164</v>
      </c>
      <c r="J270" s="429">
        <v>0.51437246963562755</v>
      </c>
      <c r="K270" s="429">
        <v>462</v>
      </c>
      <c r="L270" s="432">
        <v>40</v>
      </c>
      <c r="M270" s="432">
        <v>19760</v>
      </c>
      <c r="N270" s="429">
        <v>1</v>
      </c>
      <c r="O270" s="429">
        <v>494</v>
      </c>
      <c r="P270" s="432">
        <v>14</v>
      </c>
      <c r="Q270" s="432">
        <v>6916</v>
      </c>
      <c r="R270" s="534">
        <v>0.35</v>
      </c>
      <c r="S270" s="433">
        <v>494</v>
      </c>
    </row>
    <row r="271" spans="1:19" ht="14.4" customHeight="1" x14ac:dyDescent="0.3">
      <c r="A271" s="428" t="s">
        <v>678</v>
      </c>
      <c r="B271" s="429" t="s">
        <v>679</v>
      </c>
      <c r="C271" s="429" t="s">
        <v>416</v>
      </c>
      <c r="D271" s="429" t="s">
        <v>666</v>
      </c>
      <c r="E271" s="429" t="s">
        <v>680</v>
      </c>
      <c r="F271" s="429" t="s">
        <v>723</v>
      </c>
      <c r="G271" s="429" t="s">
        <v>724</v>
      </c>
      <c r="H271" s="432">
        <v>26</v>
      </c>
      <c r="I271" s="432">
        <v>9256</v>
      </c>
      <c r="J271" s="429">
        <v>0.58177247014456313</v>
      </c>
      <c r="K271" s="429">
        <v>356</v>
      </c>
      <c r="L271" s="432">
        <v>43</v>
      </c>
      <c r="M271" s="432">
        <v>15910</v>
      </c>
      <c r="N271" s="429">
        <v>1</v>
      </c>
      <c r="O271" s="429">
        <v>370</v>
      </c>
      <c r="P271" s="432">
        <v>16</v>
      </c>
      <c r="Q271" s="432">
        <v>5920</v>
      </c>
      <c r="R271" s="534">
        <v>0.37209302325581395</v>
      </c>
      <c r="S271" s="433">
        <v>370</v>
      </c>
    </row>
    <row r="272" spans="1:19" ht="14.4" customHeight="1" x14ac:dyDescent="0.3">
      <c r="A272" s="428" t="s">
        <v>678</v>
      </c>
      <c r="B272" s="429" t="s">
        <v>679</v>
      </c>
      <c r="C272" s="429" t="s">
        <v>416</v>
      </c>
      <c r="D272" s="429" t="s">
        <v>666</v>
      </c>
      <c r="E272" s="429" t="s">
        <v>680</v>
      </c>
      <c r="F272" s="429" t="s">
        <v>729</v>
      </c>
      <c r="G272" s="429" t="s">
        <v>730</v>
      </c>
      <c r="H272" s="432">
        <v>5</v>
      </c>
      <c r="I272" s="432">
        <v>525</v>
      </c>
      <c r="J272" s="429">
        <v>0.47297297297297297</v>
      </c>
      <c r="K272" s="429">
        <v>105</v>
      </c>
      <c r="L272" s="432">
        <v>10</v>
      </c>
      <c r="M272" s="432">
        <v>1110</v>
      </c>
      <c r="N272" s="429">
        <v>1</v>
      </c>
      <c r="O272" s="429">
        <v>111</v>
      </c>
      <c r="P272" s="432">
        <v>4</v>
      </c>
      <c r="Q272" s="432">
        <v>444</v>
      </c>
      <c r="R272" s="534">
        <v>0.4</v>
      </c>
      <c r="S272" s="433">
        <v>111</v>
      </c>
    </row>
    <row r="273" spans="1:19" ht="14.4" customHeight="1" x14ac:dyDescent="0.3">
      <c r="A273" s="428" t="s">
        <v>678</v>
      </c>
      <c r="B273" s="429" t="s">
        <v>679</v>
      </c>
      <c r="C273" s="429" t="s">
        <v>416</v>
      </c>
      <c r="D273" s="429" t="s">
        <v>666</v>
      </c>
      <c r="E273" s="429" t="s">
        <v>680</v>
      </c>
      <c r="F273" s="429" t="s">
        <v>733</v>
      </c>
      <c r="G273" s="429" t="s">
        <v>734</v>
      </c>
      <c r="H273" s="432"/>
      <c r="I273" s="432"/>
      <c r="J273" s="429"/>
      <c r="K273" s="429"/>
      <c r="L273" s="432">
        <v>4</v>
      </c>
      <c r="M273" s="432">
        <v>1980</v>
      </c>
      <c r="N273" s="429">
        <v>1</v>
      </c>
      <c r="O273" s="429">
        <v>495</v>
      </c>
      <c r="P273" s="432"/>
      <c r="Q273" s="432"/>
      <c r="R273" s="534"/>
      <c r="S273" s="433"/>
    </row>
    <row r="274" spans="1:19" ht="14.4" customHeight="1" x14ac:dyDescent="0.3">
      <c r="A274" s="428" t="s">
        <v>678</v>
      </c>
      <c r="B274" s="429" t="s">
        <v>679</v>
      </c>
      <c r="C274" s="429" t="s">
        <v>416</v>
      </c>
      <c r="D274" s="429" t="s">
        <v>666</v>
      </c>
      <c r="E274" s="429" t="s">
        <v>680</v>
      </c>
      <c r="F274" s="429" t="s">
        <v>735</v>
      </c>
      <c r="G274" s="429" t="s">
        <v>736</v>
      </c>
      <c r="H274" s="432"/>
      <c r="I274" s="432"/>
      <c r="J274" s="429"/>
      <c r="K274" s="429"/>
      <c r="L274" s="432">
        <v>1</v>
      </c>
      <c r="M274" s="432">
        <v>1283</v>
      </c>
      <c r="N274" s="429">
        <v>1</v>
      </c>
      <c r="O274" s="429">
        <v>1283</v>
      </c>
      <c r="P274" s="432"/>
      <c r="Q274" s="432"/>
      <c r="R274" s="534"/>
      <c r="S274" s="433"/>
    </row>
    <row r="275" spans="1:19" ht="14.4" customHeight="1" x14ac:dyDescent="0.3">
      <c r="A275" s="428" t="s">
        <v>678</v>
      </c>
      <c r="B275" s="429" t="s">
        <v>679</v>
      </c>
      <c r="C275" s="429" t="s">
        <v>416</v>
      </c>
      <c r="D275" s="429" t="s">
        <v>666</v>
      </c>
      <c r="E275" s="429" t="s">
        <v>680</v>
      </c>
      <c r="F275" s="429" t="s">
        <v>737</v>
      </c>
      <c r="G275" s="429" t="s">
        <v>738</v>
      </c>
      <c r="H275" s="432">
        <v>6</v>
      </c>
      <c r="I275" s="432">
        <v>2622</v>
      </c>
      <c r="J275" s="429">
        <v>0.52272727272727271</v>
      </c>
      <c r="K275" s="429">
        <v>437</v>
      </c>
      <c r="L275" s="432">
        <v>11</v>
      </c>
      <c r="M275" s="432">
        <v>5016</v>
      </c>
      <c r="N275" s="429">
        <v>1</v>
      </c>
      <c r="O275" s="429">
        <v>456</v>
      </c>
      <c r="P275" s="432">
        <v>4</v>
      </c>
      <c r="Q275" s="432">
        <v>1824</v>
      </c>
      <c r="R275" s="534">
        <v>0.36363636363636365</v>
      </c>
      <c r="S275" s="433">
        <v>456</v>
      </c>
    </row>
    <row r="276" spans="1:19" ht="14.4" customHeight="1" x14ac:dyDescent="0.3">
      <c r="A276" s="428" t="s">
        <v>678</v>
      </c>
      <c r="B276" s="429" t="s">
        <v>679</v>
      </c>
      <c r="C276" s="429" t="s">
        <v>416</v>
      </c>
      <c r="D276" s="429" t="s">
        <v>666</v>
      </c>
      <c r="E276" s="429" t="s">
        <v>680</v>
      </c>
      <c r="F276" s="429" t="s">
        <v>739</v>
      </c>
      <c r="G276" s="429" t="s">
        <v>740</v>
      </c>
      <c r="H276" s="432">
        <v>90</v>
      </c>
      <c r="I276" s="432">
        <v>4860</v>
      </c>
      <c r="J276" s="429">
        <v>0.82150101419878296</v>
      </c>
      <c r="K276" s="429">
        <v>54</v>
      </c>
      <c r="L276" s="432">
        <v>102</v>
      </c>
      <c r="M276" s="432">
        <v>5916</v>
      </c>
      <c r="N276" s="429">
        <v>1</v>
      </c>
      <c r="O276" s="429">
        <v>58</v>
      </c>
      <c r="P276" s="432">
        <v>38</v>
      </c>
      <c r="Q276" s="432">
        <v>2204</v>
      </c>
      <c r="R276" s="534">
        <v>0.37254901960784315</v>
      </c>
      <c r="S276" s="433">
        <v>58</v>
      </c>
    </row>
    <row r="277" spans="1:19" ht="14.4" customHeight="1" x14ac:dyDescent="0.3">
      <c r="A277" s="428" t="s">
        <v>678</v>
      </c>
      <c r="B277" s="429" t="s">
        <v>679</v>
      </c>
      <c r="C277" s="429" t="s">
        <v>416</v>
      </c>
      <c r="D277" s="429" t="s">
        <v>666</v>
      </c>
      <c r="E277" s="429" t="s">
        <v>680</v>
      </c>
      <c r="F277" s="429" t="s">
        <v>745</v>
      </c>
      <c r="G277" s="429" t="s">
        <v>746</v>
      </c>
      <c r="H277" s="432">
        <v>20</v>
      </c>
      <c r="I277" s="432">
        <v>3380</v>
      </c>
      <c r="J277" s="429">
        <v>0.87792207792207788</v>
      </c>
      <c r="K277" s="429">
        <v>169</v>
      </c>
      <c r="L277" s="432">
        <v>22</v>
      </c>
      <c r="M277" s="432">
        <v>3850</v>
      </c>
      <c r="N277" s="429">
        <v>1</v>
      </c>
      <c r="O277" s="429">
        <v>175</v>
      </c>
      <c r="P277" s="432">
        <v>11</v>
      </c>
      <c r="Q277" s="432">
        <v>1936</v>
      </c>
      <c r="R277" s="534">
        <v>0.50285714285714289</v>
      </c>
      <c r="S277" s="433">
        <v>176</v>
      </c>
    </row>
    <row r="278" spans="1:19" ht="14.4" customHeight="1" x14ac:dyDescent="0.3">
      <c r="A278" s="428" t="s">
        <v>678</v>
      </c>
      <c r="B278" s="429" t="s">
        <v>679</v>
      </c>
      <c r="C278" s="429" t="s">
        <v>416</v>
      </c>
      <c r="D278" s="429" t="s">
        <v>666</v>
      </c>
      <c r="E278" s="429" t="s">
        <v>680</v>
      </c>
      <c r="F278" s="429" t="s">
        <v>747</v>
      </c>
      <c r="G278" s="429" t="s">
        <v>748</v>
      </c>
      <c r="H278" s="432"/>
      <c r="I278" s="432"/>
      <c r="J278" s="429"/>
      <c r="K278" s="429"/>
      <c r="L278" s="432">
        <v>14</v>
      </c>
      <c r="M278" s="432">
        <v>1190</v>
      </c>
      <c r="N278" s="429">
        <v>1</v>
      </c>
      <c r="O278" s="429">
        <v>85</v>
      </c>
      <c r="P278" s="432"/>
      <c r="Q278" s="432"/>
      <c r="R278" s="534"/>
      <c r="S278" s="433"/>
    </row>
    <row r="279" spans="1:19" ht="14.4" customHeight="1" x14ac:dyDescent="0.3">
      <c r="A279" s="428" t="s">
        <v>678</v>
      </c>
      <c r="B279" s="429" t="s">
        <v>679</v>
      </c>
      <c r="C279" s="429" t="s">
        <v>416</v>
      </c>
      <c r="D279" s="429" t="s">
        <v>666</v>
      </c>
      <c r="E279" s="429" t="s">
        <v>680</v>
      </c>
      <c r="F279" s="429" t="s">
        <v>755</v>
      </c>
      <c r="G279" s="429" t="s">
        <v>756</v>
      </c>
      <c r="H279" s="432"/>
      <c r="I279" s="432"/>
      <c r="J279" s="429"/>
      <c r="K279" s="429"/>
      <c r="L279" s="432">
        <v>4</v>
      </c>
      <c r="M279" s="432">
        <v>4044</v>
      </c>
      <c r="N279" s="429">
        <v>1</v>
      </c>
      <c r="O279" s="429">
        <v>1011</v>
      </c>
      <c r="P279" s="432">
        <v>3</v>
      </c>
      <c r="Q279" s="432">
        <v>3036</v>
      </c>
      <c r="R279" s="534">
        <v>0.75074183976261133</v>
      </c>
      <c r="S279" s="433">
        <v>1012</v>
      </c>
    </row>
    <row r="280" spans="1:19" ht="14.4" customHeight="1" x14ac:dyDescent="0.3">
      <c r="A280" s="428" t="s">
        <v>678</v>
      </c>
      <c r="B280" s="429" t="s">
        <v>679</v>
      </c>
      <c r="C280" s="429" t="s">
        <v>416</v>
      </c>
      <c r="D280" s="429" t="s">
        <v>666</v>
      </c>
      <c r="E280" s="429" t="s">
        <v>680</v>
      </c>
      <c r="F280" s="429" t="s">
        <v>759</v>
      </c>
      <c r="G280" s="429" t="s">
        <v>760</v>
      </c>
      <c r="H280" s="432"/>
      <c r="I280" s="432"/>
      <c r="J280" s="429"/>
      <c r="K280" s="429"/>
      <c r="L280" s="432">
        <v>4</v>
      </c>
      <c r="M280" s="432">
        <v>9176</v>
      </c>
      <c r="N280" s="429">
        <v>1</v>
      </c>
      <c r="O280" s="429">
        <v>2294</v>
      </c>
      <c r="P280" s="432"/>
      <c r="Q280" s="432"/>
      <c r="R280" s="534"/>
      <c r="S280" s="433"/>
    </row>
    <row r="281" spans="1:19" ht="14.4" customHeight="1" x14ac:dyDescent="0.3">
      <c r="A281" s="428" t="s">
        <v>678</v>
      </c>
      <c r="B281" s="429" t="s">
        <v>679</v>
      </c>
      <c r="C281" s="429" t="s">
        <v>416</v>
      </c>
      <c r="D281" s="429" t="s">
        <v>666</v>
      </c>
      <c r="E281" s="429" t="s">
        <v>680</v>
      </c>
      <c r="F281" s="429" t="s">
        <v>761</v>
      </c>
      <c r="G281" s="429" t="s">
        <v>762</v>
      </c>
      <c r="H281" s="432"/>
      <c r="I281" s="432"/>
      <c r="J281" s="429"/>
      <c r="K281" s="429"/>
      <c r="L281" s="432">
        <v>2</v>
      </c>
      <c r="M281" s="432">
        <v>526</v>
      </c>
      <c r="N281" s="429">
        <v>1</v>
      </c>
      <c r="O281" s="429">
        <v>263</v>
      </c>
      <c r="P281" s="432"/>
      <c r="Q281" s="432"/>
      <c r="R281" s="534"/>
      <c r="S281" s="433"/>
    </row>
    <row r="282" spans="1:19" ht="14.4" customHeight="1" x14ac:dyDescent="0.3">
      <c r="A282" s="428" t="s">
        <v>678</v>
      </c>
      <c r="B282" s="429" t="s">
        <v>679</v>
      </c>
      <c r="C282" s="429" t="s">
        <v>416</v>
      </c>
      <c r="D282" s="429" t="s">
        <v>667</v>
      </c>
      <c r="E282" s="429" t="s">
        <v>680</v>
      </c>
      <c r="F282" s="429" t="s">
        <v>683</v>
      </c>
      <c r="G282" s="429" t="s">
        <v>684</v>
      </c>
      <c r="H282" s="432"/>
      <c r="I282" s="432"/>
      <c r="J282" s="429"/>
      <c r="K282" s="429"/>
      <c r="L282" s="432">
        <v>2</v>
      </c>
      <c r="M282" s="432">
        <v>262</v>
      </c>
      <c r="N282" s="429">
        <v>1</v>
      </c>
      <c r="O282" s="429">
        <v>131</v>
      </c>
      <c r="P282" s="432"/>
      <c r="Q282" s="432"/>
      <c r="R282" s="534"/>
      <c r="S282" s="433"/>
    </row>
    <row r="283" spans="1:19" ht="14.4" customHeight="1" x14ac:dyDescent="0.3">
      <c r="A283" s="428" t="s">
        <v>678</v>
      </c>
      <c r="B283" s="429" t="s">
        <v>679</v>
      </c>
      <c r="C283" s="429" t="s">
        <v>416</v>
      </c>
      <c r="D283" s="429" t="s">
        <v>667</v>
      </c>
      <c r="E283" s="429" t="s">
        <v>680</v>
      </c>
      <c r="F283" s="429" t="s">
        <v>685</v>
      </c>
      <c r="G283" s="429" t="s">
        <v>686</v>
      </c>
      <c r="H283" s="432"/>
      <c r="I283" s="432"/>
      <c r="J283" s="429"/>
      <c r="K283" s="429"/>
      <c r="L283" s="432">
        <v>1</v>
      </c>
      <c r="M283" s="432">
        <v>189</v>
      </c>
      <c r="N283" s="429">
        <v>1</v>
      </c>
      <c r="O283" s="429">
        <v>189</v>
      </c>
      <c r="P283" s="432"/>
      <c r="Q283" s="432"/>
      <c r="R283" s="534"/>
      <c r="S283" s="433"/>
    </row>
    <row r="284" spans="1:19" ht="14.4" customHeight="1" x14ac:dyDescent="0.3">
      <c r="A284" s="428" t="s">
        <v>678</v>
      </c>
      <c r="B284" s="429" t="s">
        <v>679</v>
      </c>
      <c r="C284" s="429" t="s">
        <v>416</v>
      </c>
      <c r="D284" s="429" t="s">
        <v>667</v>
      </c>
      <c r="E284" s="429" t="s">
        <v>680</v>
      </c>
      <c r="F284" s="429" t="s">
        <v>695</v>
      </c>
      <c r="G284" s="429" t="s">
        <v>696</v>
      </c>
      <c r="H284" s="432"/>
      <c r="I284" s="432"/>
      <c r="J284" s="429"/>
      <c r="K284" s="429"/>
      <c r="L284" s="432">
        <v>2</v>
      </c>
      <c r="M284" s="432">
        <v>670</v>
      </c>
      <c r="N284" s="429">
        <v>1</v>
      </c>
      <c r="O284" s="429">
        <v>335</v>
      </c>
      <c r="P284" s="432"/>
      <c r="Q284" s="432"/>
      <c r="R284" s="534"/>
      <c r="S284" s="433"/>
    </row>
    <row r="285" spans="1:19" ht="14.4" customHeight="1" x14ac:dyDescent="0.3">
      <c r="A285" s="428" t="s">
        <v>678</v>
      </c>
      <c r="B285" s="429" t="s">
        <v>679</v>
      </c>
      <c r="C285" s="429" t="s">
        <v>416</v>
      </c>
      <c r="D285" s="429" t="s">
        <v>667</v>
      </c>
      <c r="E285" s="429" t="s">
        <v>680</v>
      </c>
      <c r="F285" s="429" t="s">
        <v>699</v>
      </c>
      <c r="G285" s="429" t="s">
        <v>700</v>
      </c>
      <c r="H285" s="432"/>
      <c r="I285" s="432"/>
      <c r="J285" s="429"/>
      <c r="K285" s="429"/>
      <c r="L285" s="432">
        <v>12</v>
      </c>
      <c r="M285" s="432">
        <v>4188</v>
      </c>
      <c r="N285" s="429">
        <v>1</v>
      </c>
      <c r="O285" s="429">
        <v>349</v>
      </c>
      <c r="P285" s="432"/>
      <c r="Q285" s="432"/>
      <c r="R285" s="534"/>
      <c r="S285" s="433"/>
    </row>
    <row r="286" spans="1:19" ht="14.4" customHeight="1" x14ac:dyDescent="0.3">
      <c r="A286" s="428" t="s">
        <v>678</v>
      </c>
      <c r="B286" s="429" t="s">
        <v>679</v>
      </c>
      <c r="C286" s="429" t="s">
        <v>416</v>
      </c>
      <c r="D286" s="429" t="s">
        <v>667</v>
      </c>
      <c r="E286" s="429" t="s">
        <v>680</v>
      </c>
      <c r="F286" s="429" t="s">
        <v>717</v>
      </c>
      <c r="G286" s="429" t="s">
        <v>718</v>
      </c>
      <c r="H286" s="432"/>
      <c r="I286" s="432"/>
      <c r="J286" s="429"/>
      <c r="K286" s="429"/>
      <c r="L286" s="432">
        <v>3</v>
      </c>
      <c r="M286" s="432">
        <v>912</v>
      </c>
      <c r="N286" s="429">
        <v>1</v>
      </c>
      <c r="O286" s="429">
        <v>304</v>
      </c>
      <c r="P286" s="432"/>
      <c r="Q286" s="432"/>
      <c r="R286" s="534"/>
      <c r="S286" s="433"/>
    </row>
    <row r="287" spans="1:19" ht="14.4" customHeight="1" x14ac:dyDescent="0.3">
      <c r="A287" s="428" t="s">
        <v>678</v>
      </c>
      <c r="B287" s="429" t="s">
        <v>679</v>
      </c>
      <c r="C287" s="429" t="s">
        <v>416</v>
      </c>
      <c r="D287" s="429" t="s">
        <v>667</v>
      </c>
      <c r="E287" s="429" t="s">
        <v>680</v>
      </c>
      <c r="F287" s="429" t="s">
        <v>723</v>
      </c>
      <c r="G287" s="429" t="s">
        <v>724</v>
      </c>
      <c r="H287" s="432"/>
      <c r="I287" s="432"/>
      <c r="J287" s="429"/>
      <c r="K287" s="429"/>
      <c r="L287" s="432">
        <v>3</v>
      </c>
      <c r="M287" s="432">
        <v>1110</v>
      </c>
      <c r="N287" s="429">
        <v>1</v>
      </c>
      <c r="O287" s="429">
        <v>370</v>
      </c>
      <c r="P287" s="432"/>
      <c r="Q287" s="432"/>
      <c r="R287" s="534"/>
      <c r="S287" s="433"/>
    </row>
    <row r="288" spans="1:19" ht="14.4" customHeight="1" x14ac:dyDescent="0.3">
      <c r="A288" s="428" t="s">
        <v>678</v>
      </c>
      <c r="B288" s="429" t="s">
        <v>679</v>
      </c>
      <c r="C288" s="429" t="s">
        <v>416</v>
      </c>
      <c r="D288" s="429" t="s">
        <v>667</v>
      </c>
      <c r="E288" s="429" t="s">
        <v>680</v>
      </c>
      <c r="F288" s="429" t="s">
        <v>745</v>
      </c>
      <c r="G288" s="429" t="s">
        <v>746</v>
      </c>
      <c r="H288" s="432"/>
      <c r="I288" s="432"/>
      <c r="J288" s="429"/>
      <c r="K288" s="429"/>
      <c r="L288" s="432">
        <v>7</v>
      </c>
      <c r="M288" s="432">
        <v>1225</v>
      </c>
      <c r="N288" s="429">
        <v>1</v>
      </c>
      <c r="O288" s="429">
        <v>175</v>
      </c>
      <c r="P288" s="432"/>
      <c r="Q288" s="432"/>
      <c r="R288" s="534"/>
      <c r="S288" s="433"/>
    </row>
    <row r="289" spans="1:19" ht="14.4" customHeight="1" x14ac:dyDescent="0.3">
      <c r="A289" s="428" t="s">
        <v>678</v>
      </c>
      <c r="B289" s="429" t="s">
        <v>679</v>
      </c>
      <c r="C289" s="429" t="s">
        <v>416</v>
      </c>
      <c r="D289" s="429" t="s">
        <v>668</v>
      </c>
      <c r="E289" s="429" t="s">
        <v>680</v>
      </c>
      <c r="F289" s="429" t="s">
        <v>681</v>
      </c>
      <c r="G289" s="429" t="s">
        <v>682</v>
      </c>
      <c r="H289" s="432">
        <v>24</v>
      </c>
      <c r="I289" s="432">
        <v>1296</v>
      </c>
      <c r="J289" s="429">
        <v>0.50783699059561127</v>
      </c>
      <c r="K289" s="429">
        <v>54</v>
      </c>
      <c r="L289" s="432">
        <v>44</v>
      </c>
      <c r="M289" s="432">
        <v>2552</v>
      </c>
      <c r="N289" s="429">
        <v>1</v>
      </c>
      <c r="O289" s="429">
        <v>58</v>
      </c>
      <c r="P289" s="432">
        <v>16</v>
      </c>
      <c r="Q289" s="432">
        <v>928</v>
      </c>
      <c r="R289" s="534">
        <v>0.36363636363636365</v>
      </c>
      <c r="S289" s="433">
        <v>58</v>
      </c>
    </row>
    <row r="290" spans="1:19" ht="14.4" customHeight="1" x14ac:dyDescent="0.3">
      <c r="A290" s="428" t="s">
        <v>678</v>
      </c>
      <c r="B290" s="429" t="s">
        <v>679</v>
      </c>
      <c r="C290" s="429" t="s">
        <v>416</v>
      </c>
      <c r="D290" s="429" t="s">
        <v>668</v>
      </c>
      <c r="E290" s="429" t="s">
        <v>680</v>
      </c>
      <c r="F290" s="429" t="s">
        <v>691</v>
      </c>
      <c r="G290" s="429" t="s">
        <v>692</v>
      </c>
      <c r="H290" s="432">
        <v>4</v>
      </c>
      <c r="I290" s="432">
        <v>688</v>
      </c>
      <c r="J290" s="429">
        <v>0.76871508379888265</v>
      </c>
      <c r="K290" s="429">
        <v>172</v>
      </c>
      <c r="L290" s="432">
        <v>5</v>
      </c>
      <c r="M290" s="432">
        <v>895</v>
      </c>
      <c r="N290" s="429">
        <v>1</v>
      </c>
      <c r="O290" s="429">
        <v>179</v>
      </c>
      <c r="P290" s="432"/>
      <c r="Q290" s="432"/>
      <c r="R290" s="534"/>
      <c r="S290" s="433"/>
    </row>
    <row r="291" spans="1:19" ht="14.4" customHeight="1" x14ac:dyDescent="0.3">
      <c r="A291" s="428" t="s">
        <v>678</v>
      </c>
      <c r="B291" s="429" t="s">
        <v>679</v>
      </c>
      <c r="C291" s="429" t="s">
        <v>416</v>
      </c>
      <c r="D291" s="429" t="s">
        <v>668</v>
      </c>
      <c r="E291" s="429" t="s">
        <v>680</v>
      </c>
      <c r="F291" s="429" t="s">
        <v>695</v>
      </c>
      <c r="G291" s="429" t="s">
        <v>696</v>
      </c>
      <c r="H291" s="432">
        <v>2</v>
      </c>
      <c r="I291" s="432">
        <v>644</v>
      </c>
      <c r="J291" s="429">
        <v>0.2746268656716418</v>
      </c>
      <c r="K291" s="429">
        <v>322</v>
      </c>
      <c r="L291" s="432">
        <v>7</v>
      </c>
      <c r="M291" s="432">
        <v>2345</v>
      </c>
      <c r="N291" s="429">
        <v>1</v>
      </c>
      <c r="O291" s="429">
        <v>335</v>
      </c>
      <c r="P291" s="432"/>
      <c r="Q291" s="432"/>
      <c r="R291" s="534"/>
      <c r="S291" s="433"/>
    </row>
    <row r="292" spans="1:19" ht="14.4" customHeight="1" x14ac:dyDescent="0.3">
      <c r="A292" s="428" t="s">
        <v>678</v>
      </c>
      <c r="B292" s="429" t="s">
        <v>679</v>
      </c>
      <c r="C292" s="429" t="s">
        <v>416</v>
      </c>
      <c r="D292" s="429" t="s">
        <v>668</v>
      </c>
      <c r="E292" s="429" t="s">
        <v>680</v>
      </c>
      <c r="F292" s="429" t="s">
        <v>699</v>
      </c>
      <c r="G292" s="429" t="s">
        <v>700</v>
      </c>
      <c r="H292" s="432">
        <v>3</v>
      </c>
      <c r="I292" s="432">
        <v>1023</v>
      </c>
      <c r="J292" s="429">
        <v>0.15427537324687077</v>
      </c>
      <c r="K292" s="429">
        <v>341</v>
      </c>
      <c r="L292" s="432">
        <v>19</v>
      </c>
      <c r="M292" s="432">
        <v>6631</v>
      </c>
      <c r="N292" s="429">
        <v>1</v>
      </c>
      <c r="O292" s="429">
        <v>349</v>
      </c>
      <c r="P292" s="432">
        <v>3</v>
      </c>
      <c r="Q292" s="432">
        <v>1047</v>
      </c>
      <c r="R292" s="534">
        <v>0.15789473684210525</v>
      </c>
      <c r="S292" s="433">
        <v>349</v>
      </c>
    </row>
    <row r="293" spans="1:19" ht="14.4" customHeight="1" x14ac:dyDescent="0.3">
      <c r="A293" s="428" t="s">
        <v>678</v>
      </c>
      <c r="B293" s="429" t="s">
        <v>679</v>
      </c>
      <c r="C293" s="429" t="s">
        <v>416</v>
      </c>
      <c r="D293" s="429" t="s">
        <v>668</v>
      </c>
      <c r="E293" s="429" t="s">
        <v>680</v>
      </c>
      <c r="F293" s="429" t="s">
        <v>705</v>
      </c>
      <c r="G293" s="429" t="s">
        <v>706</v>
      </c>
      <c r="H293" s="432"/>
      <c r="I293" s="432"/>
      <c r="J293" s="429"/>
      <c r="K293" s="429"/>
      <c r="L293" s="432">
        <v>7</v>
      </c>
      <c r="M293" s="432">
        <v>343</v>
      </c>
      <c r="N293" s="429">
        <v>1</v>
      </c>
      <c r="O293" s="429">
        <v>49</v>
      </c>
      <c r="P293" s="432">
        <v>2</v>
      </c>
      <c r="Q293" s="432">
        <v>98</v>
      </c>
      <c r="R293" s="534">
        <v>0.2857142857142857</v>
      </c>
      <c r="S293" s="433">
        <v>49</v>
      </c>
    </row>
    <row r="294" spans="1:19" ht="14.4" customHeight="1" x14ac:dyDescent="0.3">
      <c r="A294" s="428" t="s">
        <v>678</v>
      </c>
      <c r="B294" s="429" t="s">
        <v>679</v>
      </c>
      <c r="C294" s="429" t="s">
        <v>416</v>
      </c>
      <c r="D294" s="429" t="s">
        <v>668</v>
      </c>
      <c r="E294" s="429" t="s">
        <v>680</v>
      </c>
      <c r="F294" s="429" t="s">
        <v>707</v>
      </c>
      <c r="G294" s="429" t="s">
        <v>708</v>
      </c>
      <c r="H294" s="432">
        <v>8</v>
      </c>
      <c r="I294" s="432">
        <v>3008</v>
      </c>
      <c r="J294" s="429">
        <v>1.2954349698535745</v>
      </c>
      <c r="K294" s="429">
        <v>376</v>
      </c>
      <c r="L294" s="432">
        <v>6</v>
      </c>
      <c r="M294" s="432">
        <v>2322</v>
      </c>
      <c r="N294" s="429">
        <v>1</v>
      </c>
      <c r="O294" s="429">
        <v>387</v>
      </c>
      <c r="P294" s="432"/>
      <c r="Q294" s="432"/>
      <c r="R294" s="534"/>
      <c r="S294" s="433"/>
    </row>
    <row r="295" spans="1:19" ht="14.4" customHeight="1" x14ac:dyDescent="0.3">
      <c r="A295" s="428" t="s">
        <v>678</v>
      </c>
      <c r="B295" s="429" t="s">
        <v>679</v>
      </c>
      <c r="C295" s="429" t="s">
        <v>416</v>
      </c>
      <c r="D295" s="429" t="s">
        <v>668</v>
      </c>
      <c r="E295" s="429" t="s">
        <v>680</v>
      </c>
      <c r="F295" s="429" t="s">
        <v>709</v>
      </c>
      <c r="G295" s="429" t="s">
        <v>710</v>
      </c>
      <c r="H295" s="432">
        <v>5</v>
      </c>
      <c r="I295" s="432">
        <v>185</v>
      </c>
      <c r="J295" s="429">
        <v>0.97368421052631582</v>
      </c>
      <c r="K295" s="429">
        <v>37</v>
      </c>
      <c r="L295" s="432">
        <v>5</v>
      </c>
      <c r="M295" s="432">
        <v>190</v>
      </c>
      <c r="N295" s="429">
        <v>1</v>
      </c>
      <c r="O295" s="429">
        <v>38</v>
      </c>
      <c r="P295" s="432"/>
      <c r="Q295" s="432"/>
      <c r="R295" s="534"/>
      <c r="S295" s="433"/>
    </row>
    <row r="296" spans="1:19" ht="14.4" customHeight="1" x14ac:dyDescent="0.3">
      <c r="A296" s="428" t="s">
        <v>678</v>
      </c>
      <c r="B296" s="429" t="s">
        <v>679</v>
      </c>
      <c r="C296" s="429" t="s">
        <v>416</v>
      </c>
      <c r="D296" s="429" t="s">
        <v>668</v>
      </c>
      <c r="E296" s="429" t="s">
        <v>680</v>
      </c>
      <c r="F296" s="429" t="s">
        <v>713</v>
      </c>
      <c r="G296" s="429" t="s">
        <v>714</v>
      </c>
      <c r="H296" s="432">
        <v>22</v>
      </c>
      <c r="I296" s="432">
        <v>14872</v>
      </c>
      <c r="J296" s="429">
        <v>0.49127906976744184</v>
      </c>
      <c r="K296" s="429">
        <v>676</v>
      </c>
      <c r="L296" s="432">
        <v>43</v>
      </c>
      <c r="M296" s="432">
        <v>30272</v>
      </c>
      <c r="N296" s="429">
        <v>1</v>
      </c>
      <c r="O296" s="429">
        <v>704</v>
      </c>
      <c r="P296" s="432">
        <v>12</v>
      </c>
      <c r="Q296" s="432">
        <v>8460</v>
      </c>
      <c r="R296" s="534">
        <v>0.27946617336152219</v>
      </c>
      <c r="S296" s="433">
        <v>705</v>
      </c>
    </row>
    <row r="297" spans="1:19" ht="14.4" customHeight="1" x14ac:dyDescent="0.3">
      <c r="A297" s="428" t="s">
        <v>678</v>
      </c>
      <c r="B297" s="429" t="s">
        <v>679</v>
      </c>
      <c r="C297" s="429" t="s">
        <v>416</v>
      </c>
      <c r="D297" s="429" t="s">
        <v>668</v>
      </c>
      <c r="E297" s="429" t="s">
        <v>680</v>
      </c>
      <c r="F297" s="429" t="s">
        <v>717</v>
      </c>
      <c r="G297" s="429" t="s">
        <v>718</v>
      </c>
      <c r="H297" s="432">
        <v>9</v>
      </c>
      <c r="I297" s="432">
        <v>2565</v>
      </c>
      <c r="J297" s="429">
        <v>0.6026785714285714</v>
      </c>
      <c r="K297" s="429">
        <v>285</v>
      </c>
      <c r="L297" s="432">
        <v>14</v>
      </c>
      <c r="M297" s="432">
        <v>4256</v>
      </c>
      <c r="N297" s="429">
        <v>1</v>
      </c>
      <c r="O297" s="429">
        <v>304</v>
      </c>
      <c r="P297" s="432">
        <v>5</v>
      </c>
      <c r="Q297" s="432">
        <v>1525</v>
      </c>
      <c r="R297" s="534">
        <v>0.35831766917293234</v>
      </c>
      <c r="S297" s="433">
        <v>305</v>
      </c>
    </row>
    <row r="298" spans="1:19" ht="14.4" customHeight="1" x14ac:dyDescent="0.3">
      <c r="A298" s="428" t="s">
        <v>678</v>
      </c>
      <c r="B298" s="429" t="s">
        <v>679</v>
      </c>
      <c r="C298" s="429" t="s">
        <v>416</v>
      </c>
      <c r="D298" s="429" t="s">
        <v>668</v>
      </c>
      <c r="E298" s="429" t="s">
        <v>680</v>
      </c>
      <c r="F298" s="429" t="s">
        <v>721</v>
      </c>
      <c r="G298" s="429" t="s">
        <v>722</v>
      </c>
      <c r="H298" s="432">
        <v>4</v>
      </c>
      <c r="I298" s="432">
        <v>1848</v>
      </c>
      <c r="J298" s="429">
        <v>0.53441295546558709</v>
      </c>
      <c r="K298" s="429">
        <v>462</v>
      </c>
      <c r="L298" s="432">
        <v>7</v>
      </c>
      <c r="M298" s="432">
        <v>3458</v>
      </c>
      <c r="N298" s="429">
        <v>1</v>
      </c>
      <c r="O298" s="429">
        <v>494</v>
      </c>
      <c r="P298" s="432">
        <v>3</v>
      </c>
      <c r="Q298" s="432">
        <v>1482</v>
      </c>
      <c r="R298" s="534">
        <v>0.42857142857142855</v>
      </c>
      <c r="S298" s="433">
        <v>494</v>
      </c>
    </row>
    <row r="299" spans="1:19" ht="14.4" customHeight="1" x14ac:dyDescent="0.3">
      <c r="A299" s="428" t="s">
        <v>678</v>
      </c>
      <c r="B299" s="429" t="s">
        <v>679</v>
      </c>
      <c r="C299" s="429" t="s">
        <v>416</v>
      </c>
      <c r="D299" s="429" t="s">
        <v>668</v>
      </c>
      <c r="E299" s="429" t="s">
        <v>680</v>
      </c>
      <c r="F299" s="429" t="s">
        <v>723</v>
      </c>
      <c r="G299" s="429" t="s">
        <v>724</v>
      </c>
      <c r="H299" s="432">
        <v>13</v>
      </c>
      <c r="I299" s="432">
        <v>4628</v>
      </c>
      <c r="J299" s="429">
        <v>0.59562419562419566</v>
      </c>
      <c r="K299" s="429">
        <v>356</v>
      </c>
      <c r="L299" s="432">
        <v>21</v>
      </c>
      <c r="M299" s="432">
        <v>7770</v>
      </c>
      <c r="N299" s="429">
        <v>1</v>
      </c>
      <c r="O299" s="429">
        <v>370</v>
      </c>
      <c r="P299" s="432">
        <v>8</v>
      </c>
      <c r="Q299" s="432">
        <v>2960</v>
      </c>
      <c r="R299" s="534">
        <v>0.38095238095238093</v>
      </c>
      <c r="S299" s="433">
        <v>370</v>
      </c>
    </row>
    <row r="300" spans="1:19" ht="14.4" customHeight="1" x14ac:dyDescent="0.3">
      <c r="A300" s="428" t="s">
        <v>678</v>
      </c>
      <c r="B300" s="429" t="s">
        <v>679</v>
      </c>
      <c r="C300" s="429" t="s">
        <v>416</v>
      </c>
      <c r="D300" s="429" t="s">
        <v>668</v>
      </c>
      <c r="E300" s="429" t="s">
        <v>680</v>
      </c>
      <c r="F300" s="429" t="s">
        <v>733</v>
      </c>
      <c r="G300" s="429" t="s">
        <v>734</v>
      </c>
      <c r="H300" s="432">
        <v>2</v>
      </c>
      <c r="I300" s="432">
        <v>926</v>
      </c>
      <c r="J300" s="429">
        <v>0.26724386724386723</v>
      </c>
      <c r="K300" s="429">
        <v>463</v>
      </c>
      <c r="L300" s="432">
        <v>7</v>
      </c>
      <c r="M300" s="432">
        <v>3465</v>
      </c>
      <c r="N300" s="429">
        <v>1</v>
      </c>
      <c r="O300" s="429">
        <v>495</v>
      </c>
      <c r="P300" s="432"/>
      <c r="Q300" s="432"/>
      <c r="R300" s="534"/>
      <c r="S300" s="433"/>
    </row>
    <row r="301" spans="1:19" ht="14.4" customHeight="1" x14ac:dyDescent="0.3">
      <c r="A301" s="428" t="s">
        <v>678</v>
      </c>
      <c r="B301" s="429" t="s">
        <v>679</v>
      </c>
      <c r="C301" s="429" t="s">
        <v>416</v>
      </c>
      <c r="D301" s="429" t="s">
        <v>668</v>
      </c>
      <c r="E301" s="429" t="s">
        <v>680</v>
      </c>
      <c r="F301" s="429" t="s">
        <v>735</v>
      </c>
      <c r="G301" s="429" t="s">
        <v>736</v>
      </c>
      <c r="H301" s="432"/>
      <c r="I301" s="432"/>
      <c r="J301" s="429"/>
      <c r="K301" s="429"/>
      <c r="L301" s="432">
        <v>1</v>
      </c>
      <c r="M301" s="432">
        <v>1283</v>
      </c>
      <c r="N301" s="429">
        <v>1</v>
      </c>
      <c r="O301" s="429">
        <v>1283</v>
      </c>
      <c r="P301" s="432"/>
      <c r="Q301" s="432"/>
      <c r="R301" s="534"/>
      <c r="S301" s="433"/>
    </row>
    <row r="302" spans="1:19" ht="14.4" customHeight="1" x14ac:dyDescent="0.3">
      <c r="A302" s="428" t="s">
        <v>678</v>
      </c>
      <c r="B302" s="429" t="s">
        <v>679</v>
      </c>
      <c r="C302" s="429" t="s">
        <v>416</v>
      </c>
      <c r="D302" s="429" t="s">
        <v>668</v>
      </c>
      <c r="E302" s="429" t="s">
        <v>680</v>
      </c>
      <c r="F302" s="429" t="s">
        <v>737</v>
      </c>
      <c r="G302" s="429" t="s">
        <v>738</v>
      </c>
      <c r="H302" s="432"/>
      <c r="I302" s="432"/>
      <c r="J302" s="429"/>
      <c r="K302" s="429"/>
      <c r="L302" s="432">
        <v>3</v>
      </c>
      <c r="M302" s="432">
        <v>1368</v>
      </c>
      <c r="N302" s="429">
        <v>1</v>
      </c>
      <c r="O302" s="429">
        <v>456</v>
      </c>
      <c r="P302" s="432"/>
      <c r="Q302" s="432"/>
      <c r="R302" s="534"/>
      <c r="S302" s="433"/>
    </row>
    <row r="303" spans="1:19" ht="14.4" customHeight="1" x14ac:dyDescent="0.3">
      <c r="A303" s="428" t="s">
        <v>678</v>
      </c>
      <c r="B303" s="429" t="s">
        <v>679</v>
      </c>
      <c r="C303" s="429" t="s">
        <v>416</v>
      </c>
      <c r="D303" s="429" t="s">
        <v>668</v>
      </c>
      <c r="E303" s="429" t="s">
        <v>680</v>
      </c>
      <c r="F303" s="429" t="s">
        <v>739</v>
      </c>
      <c r="G303" s="429" t="s">
        <v>740</v>
      </c>
      <c r="H303" s="432">
        <v>2</v>
      </c>
      <c r="I303" s="432">
        <v>108</v>
      </c>
      <c r="J303" s="429"/>
      <c r="K303" s="429">
        <v>54</v>
      </c>
      <c r="L303" s="432"/>
      <c r="M303" s="432"/>
      <c r="N303" s="429"/>
      <c r="O303" s="429"/>
      <c r="P303" s="432"/>
      <c r="Q303" s="432"/>
      <c r="R303" s="534"/>
      <c r="S303" s="433"/>
    </row>
    <row r="304" spans="1:19" ht="14.4" customHeight="1" x14ac:dyDescent="0.3">
      <c r="A304" s="428" t="s">
        <v>678</v>
      </c>
      <c r="B304" s="429" t="s">
        <v>679</v>
      </c>
      <c r="C304" s="429" t="s">
        <v>416</v>
      </c>
      <c r="D304" s="429" t="s">
        <v>668</v>
      </c>
      <c r="E304" s="429" t="s">
        <v>680</v>
      </c>
      <c r="F304" s="429" t="s">
        <v>745</v>
      </c>
      <c r="G304" s="429" t="s">
        <v>746</v>
      </c>
      <c r="H304" s="432">
        <v>2</v>
      </c>
      <c r="I304" s="432">
        <v>338</v>
      </c>
      <c r="J304" s="429">
        <v>0.96571428571428575</v>
      </c>
      <c r="K304" s="429">
        <v>169</v>
      </c>
      <c r="L304" s="432">
        <v>2</v>
      </c>
      <c r="M304" s="432">
        <v>350</v>
      </c>
      <c r="N304" s="429">
        <v>1</v>
      </c>
      <c r="O304" s="429">
        <v>175</v>
      </c>
      <c r="P304" s="432">
        <v>4</v>
      </c>
      <c r="Q304" s="432">
        <v>704</v>
      </c>
      <c r="R304" s="534">
        <v>2.0114285714285716</v>
      </c>
      <c r="S304" s="433">
        <v>176</v>
      </c>
    </row>
    <row r="305" spans="1:19" ht="14.4" customHeight="1" x14ac:dyDescent="0.3">
      <c r="A305" s="428" t="s">
        <v>678</v>
      </c>
      <c r="B305" s="429" t="s">
        <v>679</v>
      </c>
      <c r="C305" s="429" t="s">
        <v>416</v>
      </c>
      <c r="D305" s="429" t="s">
        <v>668</v>
      </c>
      <c r="E305" s="429" t="s">
        <v>680</v>
      </c>
      <c r="F305" s="429" t="s">
        <v>747</v>
      </c>
      <c r="G305" s="429" t="s">
        <v>748</v>
      </c>
      <c r="H305" s="432">
        <v>99</v>
      </c>
      <c r="I305" s="432">
        <v>8019</v>
      </c>
      <c r="J305" s="429">
        <v>0.5970960536113179</v>
      </c>
      <c r="K305" s="429">
        <v>81</v>
      </c>
      <c r="L305" s="432">
        <v>158</v>
      </c>
      <c r="M305" s="432">
        <v>13430</v>
      </c>
      <c r="N305" s="429">
        <v>1</v>
      </c>
      <c r="O305" s="429">
        <v>85</v>
      </c>
      <c r="P305" s="432">
        <v>42</v>
      </c>
      <c r="Q305" s="432">
        <v>3570</v>
      </c>
      <c r="R305" s="534">
        <v>0.26582278481012656</v>
      </c>
      <c r="S305" s="433">
        <v>85</v>
      </c>
    </row>
    <row r="306" spans="1:19" ht="14.4" customHeight="1" x14ac:dyDescent="0.3">
      <c r="A306" s="428" t="s">
        <v>678</v>
      </c>
      <c r="B306" s="429" t="s">
        <v>679</v>
      </c>
      <c r="C306" s="429" t="s">
        <v>416</v>
      </c>
      <c r="D306" s="429" t="s">
        <v>668</v>
      </c>
      <c r="E306" s="429" t="s">
        <v>680</v>
      </c>
      <c r="F306" s="429" t="s">
        <v>753</v>
      </c>
      <c r="G306" s="429" t="s">
        <v>754</v>
      </c>
      <c r="H306" s="432"/>
      <c r="I306" s="432"/>
      <c r="J306" s="429"/>
      <c r="K306" s="429"/>
      <c r="L306" s="432">
        <v>6</v>
      </c>
      <c r="M306" s="432">
        <v>174</v>
      </c>
      <c r="N306" s="429">
        <v>1</v>
      </c>
      <c r="O306" s="429">
        <v>29</v>
      </c>
      <c r="P306" s="432"/>
      <c r="Q306" s="432"/>
      <c r="R306" s="534"/>
      <c r="S306" s="433"/>
    </row>
    <row r="307" spans="1:19" ht="14.4" customHeight="1" x14ac:dyDescent="0.3">
      <c r="A307" s="428" t="s">
        <v>678</v>
      </c>
      <c r="B307" s="429" t="s">
        <v>679</v>
      </c>
      <c r="C307" s="429" t="s">
        <v>416</v>
      </c>
      <c r="D307" s="429" t="s">
        <v>668</v>
      </c>
      <c r="E307" s="429" t="s">
        <v>680</v>
      </c>
      <c r="F307" s="429" t="s">
        <v>755</v>
      </c>
      <c r="G307" s="429" t="s">
        <v>756</v>
      </c>
      <c r="H307" s="432"/>
      <c r="I307" s="432"/>
      <c r="J307" s="429"/>
      <c r="K307" s="429"/>
      <c r="L307" s="432">
        <v>1</v>
      </c>
      <c r="M307" s="432">
        <v>1011</v>
      </c>
      <c r="N307" s="429">
        <v>1</v>
      </c>
      <c r="O307" s="429">
        <v>1011</v>
      </c>
      <c r="P307" s="432"/>
      <c r="Q307" s="432"/>
      <c r="R307" s="534"/>
      <c r="S307" s="433"/>
    </row>
    <row r="308" spans="1:19" ht="14.4" customHeight="1" x14ac:dyDescent="0.3">
      <c r="A308" s="428" t="s">
        <v>678</v>
      </c>
      <c r="B308" s="429" t="s">
        <v>679</v>
      </c>
      <c r="C308" s="429" t="s">
        <v>416</v>
      </c>
      <c r="D308" s="429" t="s">
        <v>668</v>
      </c>
      <c r="E308" s="429" t="s">
        <v>680</v>
      </c>
      <c r="F308" s="429" t="s">
        <v>757</v>
      </c>
      <c r="G308" s="429" t="s">
        <v>758</v>
      </c>
      <c r="H308" s="432">
        <v>8</v>
      </c>
      <c r="I308" s="432">
        <v>1360</v>
      </c>
      <c r="J308" s="429">
        <v>1.2878787878787878</v>
      </c>
      <c r="K308" s="429">
        <v>170</v>
      </c>
      <c r="L308" s="432">
        <v>6</v>
      </c>
      <c r="M308" s="432">
        <v>1056</v>
      </c>
      <c r="N308" s="429">
        <v>1</v>
      </c>
      <c r="O308" s="429">
        <v>176</v>
      </c>
      <c r="P308" s="432">
        <v>2</v>
      </c>
      <c r="Q308" s="432">
        <v>352</v>
      </c>
      <c r="R308" s="534">
        <v>0.33333333333333331</v>
      </c>
      <c r="S308" s="433">
        <v>176</v>
      </c>
    </row>
    <row r="309" spans="1:19" ht="14.4" customHeight="1" x14ac:dyDescent="0.3">
      <c r="A309" s="428" t="s">
        <v>678</v>
      </c>
      <c r="B309" s="429" t="s">
        <v>679</v>
      </c>
      <c r="C309" s="429" t="s">
        <v>416</v>
      </c>
      <c r="D309" s="429" t="s">
        <v>668</v>
      </c>
      <c r="E309" s="429" t="s">
        <v>680</v>
      </c>
      <c r="F309" s="429" t="s">
        <v>759</v>
      </c>
      <c r="G309" s="429" t="s">
        <v>760</v>
      </c>
      <c r="H309" s="432"/>
      <c r="I309" s="432"/>
      <c r="J309" s="429"/>
      <c r="K309" s="429"/>
      <c r="L309" s="432">
        <v>4</v>
      </c>
      <c r="M309" s="432">
        <v>9176</v>
      </c>
      <c r="N309" s="429">
        <v>1</v>
      </c>
      <c r="O309" s="429">
        <v>2294</v>
      </c>
      <c r="P309" s="432"/>
      <c r="Q309" s="432"/>
      <c r="R309" s="534"/>
      <c r="S309" s="433"/>
    </row>
    <row r="310" spans="1:19" ht="14.4" customHeight="1" x14ac:dyDescent="0.3">
      <c r="A310" s="428" t="s">
        <v>678</v>
      </c>
      <c r="B310" s="429" t="s">
        <v>679</v>
      </c>
      <c r="C310" s="429" t="s">
        <v>416</v>
      </c>
      <c r="D310" s="429" t="s">
        <v>668</v>
      </c>
      <c r="E310" s="429" t="s">
        <v>680</v>
      </c>
      <c r="F310" s="429" t="s">
        <v>761</v>
      </c>
      <c r="G310" s="429" t="s">
        <v>762</v>
      </c>
      <c r="H310" s="432">
        <v>33</v>
      </c>
      <c r="I310" s="432">
        <v>8151</v>
      </c>
      <c r="J310" s="429">
        <v>0.54372623574144485</v>
      </c>
      <c r="K310" s="429">
        <v>247</v>
      </c>
      <c r="L310" s="432">
        <v>57</v>
      </c>
      <c r="M310" s="432">
        <v>14991</v>
      </c>
      <c r="N310" s="429">
        <v>1</v>
      </c>
      <c r="O310" s="429">
        <v>263</v>
      </c>
      <c r="P310" s="432">
        <v>15</v>
      </c>
      <c r="Q310" s="432">
        <v>3960</v>
      </c>
      <c r="R310" s="534">
        <v>0.26415849509705824</v>
      </c>
      <c r="S310" s="433">
        <v>264</v>
      </c>
    </row>
    <row r="311" spans="1:19" ht="14.4" customHeight="1" x14ac:dyDescent="0.3">
      <c r="A311" s="428" t="s">
        <v>678</v>
      </c>
      <c r="B311" s="429" t="s">
        <v>679</v>
      </c>
      <c r="C311" s="429" t="s">
        <v>416</v>
      </c>
      <c r="D311" s="429" t="s">
        <v>668</v>
      </c>
      <c r="E311" s="429" t="s">
        <v>680</v>
      </c>
      <c r="F311" s="429" t="s">
        <v>763</v>
      </c>
      <c r="G311" s="429" t="s">
        <v>764</v>
      </c>
      <c r="H311" s="432"/>
      <c r="I311" s="432"/>
      <c r="J311" s="429"/>
      <c r="K311" s="429"/>
      <c r="L311" s="432">
        <v>1</v>
      </c>
      <c r="M311" s="432">
        <v>2130</v>
      </c>
      <c r="N311" s="429">
        <v>1</v>
      </c>
      <c r="O311" s="429">
        <v>2130</v>
      </c>
      <c r="P311" s="432"/>
      <c r="Q311" s="432"/>
      <c r="R311" s="534"/>
      <c r="S311" s="433"/>
    </row>
    <row r="312" spans="1:19" ht="14.4" customHeight="1" x14ac:dyDescent="0.3">
      <c r="A312" s="428" t="s">
        <v>678</v>
      </c>
      <c r="B312" s="429" t="s">
        <v>679</v>
      </c>
      <c r="C312" s="429" t="s">
        <v>416</v>
      </c>
      <c r="D312" s="429" t="s">
        <v>668</v>
      </c>
      <c r="E312" s="429" t="s">
        <v>680</v>
      </c>
      <c r="F312" s="429" t="s">
        <v>767</v>
      </c>
      <c r="G312" s="429" t="s">
        <v>768</v>
      </c>
      <c r="H312" s="432"/>
      <c r="I312" s="432"/>
      <c r="J312" s="429"/>
      <c r="K312" s="429"/>
      <c r="L312" s="432">
        <v>1</v>
      </c>
      <c r="M312" s="432">
        <v>423</v>
      </c>
      <c r="N312" s="429">
        <v>1</v>
      </c>
      <c r="O312" s="429">
        <v>423</v>
      </c>
      <c r="P312" s="432"/>
      <c r="Q312" s="432"/>
      <c r="R312" s="534"/>
      <c r="S312" s="433"/>
    </row>
    <row r="313" spans="1:19" ht="14.4" customHeight="1" x14ac:dyDescent="0.3">
      <c r="A313" s="428" t="s">
        <v>678</v>
      </c>
      <c r="B313" s="429" t="s">
        <v>679</v>
      </c>
      <c r="C313" s="429" t="s">
        <v>416</v>
      </c>
      <c r="D313" s="429" t="s">
        <v>668</v>
      </c>
      <c r="E313" s="429" t="s">
        <v>680</v>
      </c>
      <c r="F313" s="429" t="s">
        <v>778</v>
      </c>
      <c r="G313" s="429" t="s">
        <v>779</v>
      </c>
      <c r="H313" s="432"/>
      <c r="I313" s="432"/>
      <c r="J313" s="429"/>
      <c r="K313" s="429"/>
      <c r="L313" s="432">
        <v>1</v>
      </c>
      <c r="M313" s="432">
        <v>107</v>
      </c>
      <c r="N313" s="429">
        <v>1</v>
      </c>
      <c r="O313" s="429">
        <v>107</v>
      </c>
      <c r="P313" s="432"/>
      <c r="Q313" s="432"/>
      <c r="R313" s="534"/>
      <c r="S313" s="433"/>
    </row>
    <row r="314" spans="1:19" ht="14.4" customHeight="1" x14ac:dyDescent="0.3">
      <c r="A314" s="428" t="s">
        <v>678</v>
      </c>
      <c r="B314" s="429" t="s">
        <v>679</v>
      </c>
      <c r="C314" s="429" t="s">
        <v>416</v>
      </c>
      <c r="D314" s="429" t="s">
        <v>668</v>
      </c>
      <c r="E314" s="429" t="s">
        <v>680</v>
      </c>
      <c r="F314" s="429" t="s">
        <v>780</v>
      </c>
      <c r="G314" s="429" t="s">
        <v>781</v>
      </c>
      <c r="H314" s="432"/>
      <c r="I314" s="432"/>
      <c r="J314" s="429"/>
      <c r="K314" s="429"/>
      <c r="L314" s="432">
        <v>2</v>
      </c>
      <c r="M314" s="432">
        <v>628</v>
      </c>
      <c r="N314" s="429">
        <v>1</v>
      </c>
      <c r="O314" s="429">
        <v>314</v>
      </c>
      <c r="P314" s="432"/>
      <c r="Q314" s="432"/>
      <c r="R314" s="534"/>
      <c r="S314" s="433"/>
    </row>
    <row r="315" spans="1:19" ht="14.4" customHeight="1" x14ac:dyDescent="0.3">
      <c r="A315" s="428" t="s">
        <v>678</v>
      </c>
      <c r="B315" s="429" t="s">
        <v>679</v>
      </c>
      <c r="C315" s="429" t="s">
        <v>416</v>
      </c>
      <c r="D315" s="429" t="s">
        <v>669</v>
      </c>
      <c r="E315" s="429" t="s">
        <v>680</v>
      </c>
      <c r="F315" s="429" t="s">
        <v>681</v>
      </c>
      <c r="G315" s="429" t="s">
        <v>682</v>
      </c>
      <c r="H315" s="432">
        <v>130</v>
      </c>
      <c r="I315" s="432">
        <v>7020</v>
      </c>
      <c r="J315" s="429"/>
      <c r="K315" s="429">
        <v>54</v>
      </c>
      <c r="L315" s="432"/>
      <c r="M315" s="432"/>
      <c r="N315" s="429"/>
      <c r="O315" s="429"/>
      <c r="P315" s="432"/>
      <c r="Q315" s="432"/>
      <c r="R315" s="534"/>
      <c r="S315" s="433"/>
    </row>
    <row r="316" spans="1:19" ht="14.4" customHeight="1" x14ac:dyDescent="0.3">
      <c r="A316" s="428" t="s">
        <v>678</v>
      </c>
      <c r="B316" s="429" t="s">
        <v>679</v>
      </c>
      <c r="C316" s="429" t="s">
        <v>416</v>
      </c>
      <c r="D316" s="429" t="s">
        <v>669</v>
      </c>
      <c r="E316" s="429" t="s">
        <v>680</v>
      </c>
      <c r="F316" s="429" t="s">
        <v>683</v>
      </c>
      <c r="G316" s="429" t="s">
        <v>684</v>
      </c>
      <c r="H316" s="432">
        <v>6</v>
      </c>
      <c r="I316" s="432">
        <v>738</v>
      </c>
      <c r="J316" s="429"/>
      <c r="K316" s="429">
        <v>123</v>
      </c>
      <c r="L316" s="432"/>
      <c r="M316" s="432"/>
      <c r="N316" s="429"/>
      <c r="O316" s="429"/>
      <c r="P316" s="432"/>
      <c r="Q316" s="432"/>
      <c r="R316" s="534"/>
      <c r="S316" s="433"/>
    </row>
    <row r="317" spans="1:19" ht="14.4" customHeight="1" x14ac:dyDescent="0.3">
      <c r="A317" s="428" t="s">
        <v>678</v>
      </c>
      <c r="B317" s="429" t="s">
        <v>679</v>
      </c>
      <c r="C317" s="429" t="s">
        <v>416</v>
      </c>
      <c r="D317" s="429" t="s">
        <v>669</v>
      </c>
      <c r="E317" s="429" t="s">
        <v>680</v>
      </c>
      <c r="F317" s="429" t="s">
        <v>691</v>
      </c>
      <c r="G317" s="429" t="s">
        <v>692</v>
      </c>
      <c r="H317" s="432">
        <v>44</v>
      </c>
      <c r="I317" s="432">
        <v>7568</v>
      </c>
      <c r="J317" s="429"/>
      <c r="K317" s="429">
        <v>172</v>
      </c>
      <c r="L317" s="432"/>
      <c r="M317" s="432"/>
      <c r="N317" s="429"/>
      <c r="O317" s="429"/>
      <c r="P317" s="432"/>
      <c r="Q317" s="432"/>
      <c r="R317" s="534"/>
      <c r="S317" s="433"/>
    </row>
    <row r="318" spans="1:19" ht="14.4" customHeight="1" x14ac:dyDescent="0.3">
      <c r="A318" s="428" t="s">
        <v>678</v>
      </c>
      <c r="B318" s="429" t="s">
        <v>679</v>
      </c>
      <c r="C318" s="429" t="s">
        <v>416</v>
      </c>
      <c r="D318" s="429" t="s">
        <v>669</v>
      </c>
      <c r="E318" s="429" t="s">
        <v>680</v>
      </c>
      <c r="F318" s="429" t="s">
        <v>695</v>
      </c>
      <c r="G318" s="429" t="s">
        <v>696</v>
      </c>
      <c r="H318" s="432">
        <v>16</v>
      </c>
      <c r="I318" s="432">
        <v>5152</v>
      </c>
      <c r="J318" s="429"/>
      <c r="K318" s="429">
        <v>322</v>
      </c>
      <c r="L318" s="432"/>
      <c r="M318" s="432"/>
      <c r="N318" s="429"/>
      <c r="O318" s="429"/>
      <c r="P318" s="432"/>
      <c r="Q318" s="432"/>
      <c r="R318" s="534"/>
      <c r="S318" s="433"/>
    </row>
    <row r="319" spans="1:19" ht="14.4" customHeight="1" x14ac:dyDescent="0.3">
      <c r="A319" s="428" t="s">
        <v>678</v>
      </c>
      <c r="B319" s="429" t="s">
        <v>679</v>
      </c>
      <c r="C319" s="429" t="s">
        <v>416</v>
      </c>
      <c r="D319" s="429" t="s">
        <v>669</v>
      </c>
      <c r="E319" s="429" t="s">
        <v>680</v>
      </c>
      <c r="F319" s="429" t="s">
        <v>699</v>
      </c>
      <c r="G319" s="429" t="s">
        <v>700</v>
      </c>
      <c r="H319" s="432">
        <v>68</v>
      </c>
      <c r="I319" s="432">
        <v>23188</v>
      </c>
      <c r="J319" s="429"/>
      <c r="K319" s="429">
        <v>341</v>
      </c>
      <c r="L319" s="432"/>
      <c r="M319" s="432"/>
      <c r="N319" s="429"/>
      <c r="O319" s="429"/>
      <c r="P319" s="432"/>
      <c r="Q319" s="432"/>
      <c r="R319" s="534"/>
      <c r="S319" s="433"/>
    </row>
    <row r="320" spans="1:19" ht="14.4" customHeight="1" x14ac:dyDescent="0.3">
      <c r="A320" s="428" t="s">
        <v>678</v>
      </c>
      <c r="B320" s="429" t="s">
        <v>679</v>
      </c>
      <c r="C320" s="429" t="s">
        <v>416</v>
      </c>
      <c r="D320" s="429" t="s">
        <v>669</v>
      </c>
      <c r="E320" s="429" t="s">
        <v>680</v>
      </c>
      <c r="F320" s="429" t="s">
        <v>713</v>
      </c>
      <c r="G320" s="429" t="s">
        <v>714</v>
      </c>
      <c r="H320" s="432">
        <v>2</v>
      </c>
      <c r="I320" s="432">
        <v>1352</v>
      </c>
      <c r="J320" s="429"/>
      <c r="K320" s="429">
        <v>676</v>
      </c>
      <c r="L320" s="432"/>
      <c r="M320" s="432"/>
      <c r="N320" s="429"/>
      <c r="O320" s="429"/>
      <c r="P320" s="432"/>
      <c r="Q320" s="432"/>
      <c r="R320" s="534"/>
      <c r="S320" s="433"/>
    </row>
    <row r="321" spans="1:19" ht="14.4" customHeight="1" x14ac:dyDescent="0.3">
      <c r="A321" s="428" t="s">
        <v>678</v>
      </c>
      <c r="B321" s="429" t="s">
        <v>679</v>
      </c>
      <c r="C321" s="429" t="s">
        <v>416</v>
      </c>
      <c r="D321" s="429" t="s">
        <v>669</v>
      </c>
      <c r="E321" s="429" t="s">
        <v>680</v>
      </c>
      <c r="F321" s="429" t="s">
        <v>717</v>
      </c>
      <c r="G321" s="429" t="s">
        <v>718</v>
      </c>
      <c r="H321" s="432">
        <v>52</v>
      </c>
      <c r="I321" s="432">
        <v>14820</v>
      </c>
      <c r="J321" s="429"/>
      <c r="K321" s="429">
        <v>285</v>
      </c>
      <c r="L321" s="432"/>
      <c r="M321" s="432"/>
      <c r="N321" s="429"/>
      <c r="O321" s="429"/>
      <c r="P321" s="432"/>
      <c r="Q321" s="432"/>
      <c r="R321" s="534"/>
      <c r="S321" s="433"/>
    </row>
    <row r="322" spans="1:19" ht="14.4" customHeight="1" x14ac:dyDescent="0.3">
      <c r="A322" s="428" t="s">
        <v>678</v>
      </c>
      <c r="B322" s="429" t="s">
        <v>679</v>
      </c>
      <c r="C322" s="429" t="s">
        <v>416</v>
      </c>
      <c r="D322" s="429" t="s">
        <v>669</v>
      </c>
      <c r="E322" s="429" t="s">
        <v>680</v>
      </c>
      <c r="F322" s="429" t="s">
        <v>721</v>
      </c>
      <c r="G322" s="429" t="s">
        <v>722</v>
      </c>
      <c r="H322" s="432">
        <v>90</v>
      </c>
      <c r="I322" s="432">
        <v>41580</v>
      </c>
      <c r="J322" s="429"/>
      <c r="K322" s="429">
        <v>462</v>
      </c>
      <c r="L322" s="432"/>
      <c r="M322" s="432"/>
      <c r="N322" s="429"/>
      <c r="O322" s="429"/>
      <c r="P322" s="432"/>
      <c r="Q322" s="432"/>
      <c r="R322" s="534"/>
      <c r="S322" s="433"/>
    </row>
    <row r="323" spans="1:19" ht="14.4" customHeight="1" x14ac:dyDescent="0.3">
      <c r="A323" s="428" t="s">
        <v>678</v>
      </c>
      <c r="B323" s="429" t="s">
        <v>679</v>
      </c>
      <c r="C323" s="429" t="s">
        <v>416</v>
      </c>
      <c r="D323" s="429" t="s">
        <v>669</v>
      </c>
      <c r="E323" s="429" t="s">
        <v>680</v>
      </c>
      <c r="F323" s="429" t="s">
        <v>723</v>
      </c>
      <c r="G323" s="429" t="s">
        <v>724</v>
      </c>
      <c r="H323" s="432">
        <v>126</v>
      </c>
      <c r="I323" s="432">
        <v>44856</v>
      </c>
      <c r="J323" s="429"/>
      <c r="K323" s="429">
        <v>356</v>
      </c>
      <c r="L323" s="432"/>
      <c r="M323" s="432"/>
      <c r="N323" s="429"/>
      <c r="O323" s="429"/>
      <c r="P323" s="432"/>
      <c r="Q323" s="432"/>
      <c r="R323" s="534"/>
      <c r="S323" s="433"/>
    </row>
    <row r="324" spans="1:19" ht="14.4" customHeight="1" x14ac:dyDescent="0.3">
      <c r="A324" s="428" t="s">
        <v>678</v>
      </c>
      <c r="B324" s="429" t="s">
        <v>679</v>
      </c>
      <c r="C324" s="429" t="s">
        <v>416</v>
      </c>
      <c r="D324" s="429" t="s">
        <v>669</v>
      </c>
      <c r="E324" s="429" t="s">
        <v>680</v>
      </c>
      <c r="F324" s="429" t="s">
        <v>729</v>
      </c>
      <c r="G324" s="429" t="s">
        <v>730</v>
      </c>
      <c r="H324" s="432">
        <v>22</v>
      </c>
      <c r="I324" s="432">
        <v>2310</v>
      </c>
      <c r="J324" s="429"/>
      <c r="K324" s="429">
        <v>105</v>
      </c>
      <c r="L324" s="432"/>
      <c r="M324" s="432"/>
      <c r="N324" s="429"/>
      <c r="O324" s="429"/>
      <c r="P324" s="432"/>
      <c r="Q324" s="432"/>
      <c r="R324" s="534"/>
      <c r="S324" s="433"/>
    </row>
    <row r="325" spans="1:19" ht="14.4" customHeight="1" x14ac:dyDescent="0.3">
      <c r="A325" s="428" t="s">
        <v>678</v>
      </c>
      <c r="B325" s="429" t="s">
        <v>679</v>
      </c>
      <c r="C325" s="429" t="s">
        <v>416</v>
      </c>
      <c r="D325" s="429" t="s">
        <v>669</v>
      </c>
      <c r="E325" s="429" t="s">
        <v>680</v>
      </c>
      <c r="F325" s="429" t="s">
        <v>731</v>
      </c>
      <c r="G325" s="429" t="s">
        <v>732</v>
      </c>
      <c r="H325" s="432">
        <v>2</v>
      </c>
      <c r="I325" s="432">
        <v>234</v>
      </c>
      <c r="J325" s="429"/>
      <c r="K325" s="429">
        <v>117</v>
      </c>
      <c r="L325" s="432"/>
      <c r="M325" s="432"/>
      <c r="N325" s="429"/>
      <c r="O325" s="429"/>
      <c r="P325" s="432"/>
      <c r="Q325" s="432"/>
      <c r="R325" s="534"/>
      <c r="S325" s="433"/>
    </row>
    <row r="326" spans="1:19" ht="14.4" customHeight="1" x14ac:dyDescent="0.3">
      <c r="A326" s="428" t="s">
        <v>678</v>
      </c>
      <c r="B326" s="429" t="s">
        <v>679</v>
      </c>
      <c r="C326" s="429" t="s">
        <v>416</v>
      </c>
      <c r="D326" s="429" t="s">
        <v>669</v>
      </c>
      <c r="E326" s="429" t="s">
        <v>680</v>
      </c>
      <c r="F326" s="429" t="s">
        <v>737</v>
      </c>
      <c r="G326" s="429" t="s">
        <v>738</v>
      </c>
      <c r="H326" s="432">
        <v>25</v>
      </c>
      <c r="I326" s="432">
        <v>10925</v>
      </c>
      <c r="J326" s="429"/>
      <c r="K326" s="429">
        <v>437</v>
      </c>
      <c r="L326" s="432"/>
      <c r="M326" s="432"/>
      <c r="N326" s="429"/>
      <c r="O326" s="429"/>
      <c r="P326" s="432"/>
      <c r="Q326" s="432"/>
      <c r="R326" s="534"/>
      <c r="S326" s="433"/>
    </row>
    <row r="327" spans="1:19" ht="14.4" customHeight="1" x14ac:dyDescent="0.3">
      <c r="A327" s="428" t="s">
        <v>678</v>
      </c>
      <c r="B327" s="429" t="s">
        <v>679</v>
      </c>
      <c r="C327" s="429" t="s">
        <v>416</v>
      </c>
      <c r="D327" s="429" t="s">
        <v>669</v>
      </c>
      <c r="E327" s="429" t="s">
        <v>680</v>
      </c>
      <c r="F327" s="429" t="s">
        <v>739</v>
      </c>
      <c r="G327" s="429" t="s">
        <v>740</v>
      </c>
      <c r="H327" s="432">
        <v>252</v>
      </c>
      <c r="I327" s="432">
        <v>13608</v>
      </c>
      <c r="J327" s="429"/>
      <c r="K327" s="429">
        <v>54</v>
      </c>
      <c r="L327" s="432"/>
      <c r="M327" s="432"/>
      <c r="N327" s="429"/>
      <c r="O327" s="429"/>
      <c r="P327" s="432"/>
      <c r="Q327" s="432"/>
      <c r="R327" s="534"/>
      <c r="S327" s="433"/>
    </row>
    <row r="328" spans="1:19" ht="14.4" customHeight="1" x14ac:dyDescent="0.3">
      <c r="A328" s="428" t="s">
        <v>678</v>
      </c>
      <c r="B328" s="429" t="s">
        <v>679</v>
      </c>
      <c r="C328" s="429" t="s">
        <v>416</v>
      </c>
      <c r="D328" s="429" t="s">
        <v>669</v>
      </c>
      <c r="E328" s="429" t="s">
        <v>680</v>
      </c>
      <c r="F328" s="429" t="s">
        <v>745</v>
      </c>
      <c r="G328" s="429" t="s">
        <v>746</v>
      </c>
      <c r="H328" s="432">
        <v>98</v>
      </c>
      <c r="I328" s="432">
        <v>16562</v>
      </c>
      <c r="J328" s="429"/>
      <c r="K328" s="429">
        <v>169</v>
      </c>
      <c r="L328" s="432"/>
      <c r="M328" s="432"/>
      <c r="N328" s="429"/>
      <c r="O328" s="429"/>
      <c r="P328" s="432"/>
      <c r="Q328" s="432"/>
      <c r="R328" s="534"/>
      <c r="S328" s="433"/>
    </row>
    <row r="329" spans="1:19" ht="14.4" customHeight="1" x14ac:dyDescent="0.3">
      <c r="A329" s="428" t="s">
        <v>678</v>
      </c>
      <c r="B329" s="429" t="s">
        <v>679</v>
      </c>
      <c r="C329" s="429" t="s">
        <v>416</v>
      </c>
      <c r="D329" s="429" t="s">
        <v>669</v>
      </c>
      <c r="E329" s="429" t="s">
        <v>680</v>
      </c>
      <c r="F329" s="429" t="s">
        <v>747</v>
      </c>
      <c r="G329" s="429" t="s">
        <v>748</v>
      </c>
      <c r="H329" s="432">
        <v>8</v>
      </c>
      <c r="I329" s="432">
        <v>648</v>
      </c>
      <c r="J329" s="429"/>
      <c r="K329" s="429">
        <v>81</v>
      </c>
      <c r="L329" s="432"/>
      <c r="M329" s="432"/>
      <c r="N329" s="429"/>
      <c r="O329" s="429"/>
      <c r="P329" s="432"/>
      <c r="Q329" s="432"/>
      <c r="R329" s="534"/>
      <c r="S329" s="433"/>
    </row>
    <row r="330" spans="1:19" ht="14.4" customHeight="1" x14ac:dyDescent="0.3">
      <c r="A330" s="428" t="s">
        <v>678</v>
      </c>
      <c r="B330" s="429" t="s">
        <v>679</v>
      </c>
      <c r="C330" s="429" t="s">
        <v>416</v>
      </c>
      <c r="D330" s="429" t="s">
        <v>669</v>
      </c>
      <c r="E330" s="429" t="s">
        <v>680</v>
      </c>
      <c r="F330" s="429" t="s">
        <v>757</v>
      </c>
      <c r="G330" s="429" t="s">
        <v>758</v>
      </c>
      <c r="H330" s="432">
        <v>1</v>
      </c>
      <c r="I330" s="432">
        <v>170</v>
      </c>
      <c r="J330" s="429"/>
      <c r="K330" s="429">
        <v>170</v>
      </c>
      <c r="L330" s="432"/>
      <c r="M330" s="432"/>
      <c r="N330" s="429"/>
      <c r="O330" s="429"/>
      <c r="P330" s="432"/>
      <c r="Q330" s="432"/>
      <c r="R330" s="534"/>
      <c r="S330" s="433"/>
    </row>
    <row r="331" spans="1:19" ht="14.4" customHeight="1" x14ac:dyDescent="0.3">
      <c r="A331" s="428" t="s">
        <v>678</v>
      </c>
      <c r="B331" s="429" t="s">
        <v>679</v>
      </c>
      <c r="C331" s="429" t="s">
        <v>416</v>
      </c>
      <c r="D331" s="429" t="s">
        <v>669</v>
      </c>
      <c r="E331" s="429" t="s">
        <v>680</v>
      </c>
      <c r="F331" s="429" t="s">
        <v>761</v>
      </c>
      <c r="G331" s="429" t="s">
        <v>762</v>
      </c>
      <c r="H331" s="432">
        <v>3</v>
      </c>
      <c r="I331" s="432">
        <v>741</v>
      </c>
      <c r="J331" s="429"/>
      <c r="K331" s="429">
        <v>247</v>
      </c>
      <c r="L331" s="432"/>
      <c r="M331" s="432"/>
      <c r="N331" s="429"/>
      <c r="O331" s="429"/>
      <c r="P331" s="432"/>
      <c r="Q331" s="432"/>
      <c r="R331" s="534"/>
      <c r="S331" s="433"/>
    </row>
    <row r="332" spans="1:19" ht="14.4" customHeight="1" x14ac:dyDescent="0.3">
      <c r="A332" s="428" t="s">
        <v>678</v>
      </c>
      <c r="B332" s="429" t="s">
        <v>679</v>
      </c>
      <c r="C332" s="429" t="s">
        <v>416</v>
      </c>
      <c r="D332" s="429" t="s">
        <v>669</v>
      </c>
      <c r="E332" s="429" t="s">
        <v>680</v>
      </c>
      <c r="F332" s="429" t="s">
        <v>763</v>
      </c>
      <c r="G332" s="429" t="s">
        <v>764</v>
      </c>
      <c r="H332" s="432">
        <v>29</v>
      </c>
      <c r="I332" s="432">
        <v>58348</v>
      </c>
      <c r="J332" s="429"/>
      <c r="K332" s="429">
        <v>2012</v>
      </c>
      <c r="L332" s="432"/>
      <c r="M332" s="432"/>
      <c r="N332" s="429"/>
      <c r="O332" s="429"/>
      <c r="P332" s="432"/>
      <c r="Q332" s="432"/>
      <c r="R332" s="534"/>
      <c r="S332" s="433"/>
    </row>
    <row r="333" spans="1:19" ht="14.4" customHeight="1" x14ac:dyDescent="0.3">
      <c r="A333" s="428" t="s">
        <v>678</v>
      </c>
      <c r="B333" s="429" t="s">
        <v>679</v>
      </c>
      <c r="C333" s="429" t="s">
        <v>416</v>
      </c>
      <c r="D333" s="429" t="s">
        <v>669</v>
      </c>
      <c r="E333" s="429" t="s">
        <v>680</v>
      </c>
      <c r="F333" s="429" t="s">
        <v>774</v>
      </c>
      <c r="G333" s="429" t="s">
        <v>775</v>
      </c>
      <c r="H333" s="432">
        <v>4</v>
      </c>
      <c r="I333" s="432">
        <v>1076</v>
      </c>
      <c r="J333" s="429"/>
      <c r="K333" s="429">
        <v>269</v>
      </c>
      <c r="L333" s="432"/>
      <c r="M333" s="432"/>
      <c r="N333" s="429"/>
      <c r="O333" s="429"/>
      <c r="P333" s="432"/>
      <c r="Q333" s="432"/>
      <c r="R333" s="534"/>
      <c r="S333" s="433"/>
    </row>
    <row r="334" spans="1:19" ht="14.4" customHeight="1" x14ac:dyDescent="0.3">
      <c r="A334" s="428" t="s">
        <v>678</v>
      </c>
      <c r="B334" s="429" t="s">
        <v>679</v>
      </c>
      <c r="C334" s="429" t="s">
        <v>416</v>
      </c>
      <c r="D334" s="429" t="s">
        <v>670</v>
      </c>
      <c r="E334" s="429" t="s">
        <v>680</v>
      </c>
      <c r="F334" s="429" t="s">
        <v>681</v>
      </c>
      <c r="G334" s="429" t="s">
        <v>682</v>
      </c>
      <c r="H334" s="432">
        <v>198</v>
      </c>
      <c r="I334" s="432">
        <v>10692</v>
      </c>
      <c r="J334" s="429">
        <v>0.74936921783010935</v>
      </c>
      <c r="K334" s="429">
        <v>54</v>
      </c>
      <c r="L334" s="432">
        <v>246</v>
      </c>
      <c r="M334" s="432">
        <v>14268</v>
      </c>
      <c r="N334" s="429">
        <v>1</v>
      </c>
      <c r="O334" s="429">
        <v>58</v>
      </c>
      <c r="P334" s="432">
        <v>55</v>
      </c>
      <c r="Q334" s="432">
        <v>3190</v>
      </c>
      <c r="R334" s="534">
        <v>0.22357723577235772</v>
      </c>
      <c r="S334" s="433">
        <v>58</v>
      </c>
    </row>
    <row r="335" spans="1:19" ht="14.4" customHeight="1" x14ac:dyDescent="0.3">
      <c r="A335" s="428" t="s">
        <v>678</v>
      </c>
      <c r="B335" s="429" t="s">
        <v>679</v>
      </c>
      <c r="C335" s="429" t="s">
        <v>416</v>
      </c>
      <c r="D335" s="429" t="s">
        <v>670</v>
      </c>
      <c r="E335" s="429" t="s">
        <v>680</v>
      </c>
      <c r="F335" s="429" t="s">
        <v>683</v>
      </c>
      <c r="G335" s="429" t="s">
        <v>684</v>
      </c>
      <c r="H335" s="432">
        <v>20</v>
      </c>
      <c r="I335" s="432">
        <v>2460</v>
      </c>
      <c r="J335" s="429">
        <v>0.93893129770992367</v>
      </c>
      <c r="K335" s="429">
        <v>123</v>
      </c>
      <c r="L335" s="432">
        <v>20</v>
      </c>
      <c r="M335" s="432">
        <v>2620</v>
      </c>
      <c r="N335" s="429">
        <v>1</v>
      </c>
      <c r="O335" s="429">
        <v>131</v>
      </c>
      <c r="P335" s="432">
        <v>10</v>
      </c>
      <c r="Q335" s="432">
        <v>1310</v>
      </c>
      <c r="R335" s="534">
        <v>0.5</v>
      </c>
      <c r="S335" s="433">
        <v>131</v>
      </c>
    </row>
    <row r="336" spans="1:19" ht="14.4" customHeight="1" x14ac:dyDescent="0.3">
      <c r="A336" s="428" t="s">
        <v>678</v>
      </c>
      <c r="B336" s="429" t="s">
        <v>679</v>
      </c>
      <c r="C336" s="429" t="s">
        <v>416</v>
      </c>
      <c r="D336" s="429" t="s">
        <v>670</v>
      </c>
      <c r="E336" s="429" t="s">
        <v>680</v>
      </c>
      <c r="F336" s="429" t="s">
        <v>685</v>
      </c>
      <c r="G336" s="429" t="s">
        <v>686</v>
      </c>
      <c r="H336" s="432"/>
      <c r="I336" s="432"/>
      <c r="J336" s="429"/>
      <c r="K336" s="429"/>
      <c r="L336" s="432">
        <v>2</v>
      </c>
      <c r="M336" s="432">
        <v>378</v>
      </c>
      <c r="N336" s="429">
        <v>1</v>
      </c>
      <c r="O336" s="429">
        <v>189</v>
      </c>
      <c r="P336" s="432"/>
      <c r="Q336" s="432"/>
      <c r="R336" s="534"/>
      <c r="S336" s="433"/>
    </row>
    <row r="337" spans="1:19" ht="14.4" customHeight="1" x14ac:dyDescent="0.3">
      <c r="A337" s="428" t="s">
        <v>678</v>
      </c>
      <c r="B337" s="429" t="s">
        <v>679</v>
      </c>
      <c r="C337" s="429" t="s">
        <v>416</v>
      </c>
      <c r="D337" s="429" t="s">
        <v>670</v>
      </c>
      <c r="E337" s="429" t="s">
        <v>680</v>
      </c>
      <c r="F337" s="429" t="s">
        <v>691</v>
      </c>
      <c r="G337" s="429" t="s">
        <v>692</v>
      </c>
      <c r="H337" s="432">
        <v>73</v>
      </c>
      <c r="I337" s="432">
        <v>12556</v>
      </c>
      <c r="J337" s="429">
        <v>1.2306184455552289</v>
      </c>
      <c r="K337" s="429">
        <v>172</v>
      </c>
      <c r="L337" s="432">
        <v>57</v>
      </c>
      <c r="M337" s="432">
        <v>10203</v>
      </c>
      <c r="N337" s="429">
        <v>1</v>
      </c>
      <c r="O337" s="429">
        <v>179</v>
      </c>
      <c r="P337" s="432">
        <v>22</v>
      </c>
      <c r="Q337" s="432">
        <v>3960</v>
      </c>
      <c r="R337" s="534">
        <v>0.38812114084092914</v>
      </c>
      <c r="S337" s="433">
        <v>180</v>
      </c>
    </row>
    <row r="338" spans="1:19" ht="14.4" customHeight="1" x14ac:dyDescent="0.3">
      <c r="A338" s="428" t="s">
        <v>678</v>
      </c>
      <c r="B338" s="429" t="s">
        <v>679</v>
      </c>
      <c r="C338" s="429" t="s">
        <v>416</v>
      </c>
      <c r="D338" s="429" t="s">
        <v>670</v>
      </c>
      <c r="E338" s="429" t="s">
        <v>680</v>
      </c>
      <c r="F338" s="429" t="s">
        <v>693</v>
      </c>
      <c r="G338" s="429" t="s">
        <v>694</v>
      </c>
      <c r="H338" s="432"/>
      <c r="I338" s="432"/>
      <c r="J338" s="429"/>
      <c r="K338" s="429"/>
      <c r="L338" s="432"/>
      <c r="M338" s="432"/>
      <c r="N338" s="429"/>
      <c r="O338" s="429"/>
      <c r="P338" s="432">
        <v>2</v>
      </c>
      <c r="Q338" s="432">
        <v>1138</v>
      </c>
      <c r="R338" s="534"/>
      <c r="S338" s="433">
        <v>569</v>
      </c>
    </row>
    <row r="339" spans="1:19" ht="14.4" customHeight="1" x14ac:dyDescent="0.3">
      <c r="A339" s="428" t="s">
        <v>678</v>
      </c>
      <c r="B339" s="429" t="s">
        <v>679</v>
      </c>
      <c r="C339" s="429" t="s">
        <v>416</v>
      </c>
      <c r="D339" s="429" t="s">
        <v>670</v>
      </c>
      <c r="E339" s="429" t="s">
        <v>680</v>
      </c>
      <c r="F339" s="429" t="s">
        <v>695</v>
      </c>
      <c r="G339" s="429" t="s">
        <v>696</v>
      </c>
      <c r="H339" s="432">
        <v>10</v>
      </c>
      <c r="I339" s="432">
        <v>3220</v>
      </c>
      <c r="J339" s="429">
        <v>0.50589159465828748</v>
      </c>
      <c r="K339" s="429">
        <v>322</v>
      </c>
      <c r="L339" s="432">
        <v>19</v>
      </c>
      <c r="M339" s="432">
        <v>6365</v>
      </c>
      <c r="N339" s="429">
        <v>1</v>
      </c>
      <c r="O339" s="429">
        <v>335</v>
      </c>
      <c r="P339" s="432">
        <v>5</v>
      </c>
      <c r="Q339" s="432">
        <v>1680</v>
      </c>
      <c r="R339" s="534">
        <v>0.26394344069128045</v>
      </c>
      <c r="S339" s="433">
        <v>336</v>
      </c>
    </row>
    <row r="340" spans="1:19" ht="14.4" customHeight="1" x14ac:dyDescent="0.3">
      <c r="A340" s="428" t="s">
        <v>678</v>
      </c>
      <c r="B340" s="429" t="s">
        <v>679</v>
      </c>
      <c r="C340" s="429" t="s">
        <v>416</v>
      </c>
      <c r="D340" s="429" t="s">
        <v>670</v>
      </c>
      <c r="E340" s="429" t="s">
        <v>680</v>
      </c>
      <c r="F340" s="429" t="s">
        <v>699</v>
      </c>
      <c r="G340" s="429" t="s">
        <v>700</v>
      </c>
      <c r="H340" s="432">
        <v>62</v>
      </c>
      <c r="I340" s="432">
        <v>21142</v>
      </c>
      <c r="J340" s="429">
        <v>0.94654369627507162</v>
      </c>
      <c r="K340" s="429">
        <v>341</v>
      </c>
      <c r="L340" s="432">
        <v>64</v>
      </c>
      <c r="M340" s="432">
        <v>22336</v>
      </c>
      <c r="N340" s="429">
        <v>1</v>
      </c>
      <c r="O340" s="429">
        <v>349</v>
      </c>
      <c r="P340" s="432">
        <v>37</v>
      </c>
      <c r="Q340" s="432">
        <v>12913</v>
      </c>
      <c r="R340" s="534">
        <v>0.578125</v>
      </c>
      <c r="S340" s="433">
        <v>349</v>
      </c>
    </row>
    <row r="341" spans="1:19" ht="14.4" customHeight="1" x14ac:dyDescent="0.3">
      <c r="A341" s="428" t="s">
        <v>678</v>
      </c>
      <c r="B341" s="429" t="s">
        <v>679</v>
      </c>
      <c r="C341" s="429" t="s">
        <v>416</v>
      </c>
      <c r="D341" s="429" t="s">
        <v>670</v>
      </c>
      <c r="E341" s="429" t="s">
        <v>680</v>
      </c>
      <c r="F341" s="429" t="s">
        <v>717</v>
      </c>
      <c r="G341" s="429" t="s">
        <v>718</v>
      </c>
      <c r="H341" s="432">
        <v>92</v>
      </c>
      <c r="I341" s="432">
        <v>26220</v>
      </c>
      <c r="J341" s="429">
        <v>0.99137931034482762</v>
      </c>
      <c r="K341" s="429">
        <v>285</v>
      </c>
      <c r="L341" s="432">
        <v>87</v>
      </c>
      <c r="M341" s="432">
        <v>26448</v>
      </c>
      <c r="N341" s="429">
        <v>1</v>
      </c>
      <c r="O341" s="429">
        <v>304</v>
      </c>
      <c r="P341" s="432">
        <v>13</v>
      </c>
      <c r="Q341" s="432">
        <v>3965</v>
      </c>
      <c r="R341" s="534">
        <v>0.14991681790683606</v>
      </c>
      <c r="S341" s="433">
        <v>305</v>
      </c>
    </row>
    <row r="342" spans="1:19" ht="14.4" customHeight="1" x14ac:dyDescent="0.3">
      <c r="A342" s="428" t="s">
        <v>678</v>
      </c>
      <c r="B342" s="429" t="s">
        <v>679</v>
      </c>
      <c r="C342" s="429" t="s">
        <v>416</v>
      </c>
      <c r="D342" s="429" t="s">
        <v>670</v>
      </c>
      <c r="E342" s="429" t="s">
        <v>680</v>
      </c>
      <c r="F342" s="429" t="s">
        <v>721</v>
      </c>
      <c r="G342" s="429" t="s">
        <v>722</v>
      </c>
      <c r="H342" s="432">
        <v>122</v>
      </c>
      <c r="I342" s="432">
        <v>56364</v>
      </c>
      <c r="J342" s="429">
        <v>0.83282602913797688</v>
      </c>
      <c r="K342" s="429">
        <v>462</v>
      </c>
      <c r="L342" s="432">
        <v>137</v>
      </c>
      <c r="M342" s="432">
        <v>67678</v>
      </c>
      <c r="N342" s="429">
        <v>1</v>
      </c>
      <c r="O342" s="429">
        <v>494</v>
      </c>
      <c r="P342" s="432">
        <v>60</v>
      </c>
      <c r="Q342" s="432">
        <v>29640</v>
      </c>
      <c r="R342" s="534">
        <v>0.43795620437956206</v>
      </c>
      <c r="S342" s="433">
        <v>494</v>
      </c>
    </row>
    <row r="343" spans="1:19" ht="14.4" customHeight="1" x14ac:dyDescent="0.3">
      <c r="A343" s="428" t="s">
        <v>678</v>
      </c>
      <c r="B343" s="429" t="s">
        <v>679</v>
      </c>
      <c r="C343" s="429" t="s">
        <v>416</v>
      </c>
      <c r="D343" s="429" t="s">
        <v>670</v>
      </c>
      <c r="E343" s="429" t="s">
        <v>680</v>
      </c>
      <c r="F343" s="429" t="s">
        <v>723</v>
      </c>
      <c r="G343" s="429" t="s">
        <v>724</v>
      </c>
      <c r="H343" s="432">
        <v>175</v>
      </c>
      <c r="I343" s="432">
        <v>62300</v>
      </c>
      <c r="J343" s="429">
        <v>0.98466887940572156</v>
      </c>
      <c r="K343" s="429">
        <v>356</v>
      </c>
      <c r="L343" s="432">
        <v>171</v>
      </c>
      <c r="M343" s="432">
        <v>63270</v>
      </c>
      <c r="N343" s="429">
        <v>1</v>
      </c>
      <c r="O343" s="429">
        <v>370</v>
      </c>
      <c r="P343" s="432">
        <v>62</v>
      </c>
      <c r="Q343" s="432">
        <v>22940</v>
      </c>
      <c r="R343" s="534">
        <v>0.36257309941520466</v>
      </c>
      <c r="S343" s="433">
        <v>370</v>
      </c>
    </row>
    <row r="344" spans="1:19" ht="14.4" customHeight="1" x14ac:dyDescent="0.3">
      <c r="A344" s="428" t="s">
        <v>678</v>
      </c>
      <c r="B344" s="429" t="s">
        <v>679</v>
      </c>
      <c r="C344" s="429" t="s">
        <v>416</v>
      </c>
      <c r="D344" s="429" t="s">
        <v>670</v>
      </c>
      <c r="E344" s="429" t="s">
        <v>680</v>
      </c>
      <c r="F344" s="429" t="s">
        <v>725</v>
      </c>
      <c r="G344" s="429" t="s">
        <v>726</v>
      </c>
      <c r="H344" s="432">
        <v>3</v>
      </c>
      <c r="I344" s="432">
        <v>8751</v>
      </c>
      <c r="J344" s="429">
        <v>0.23486312399355877</v>
      </c>
      <c r="K344" s="429">
        <v>2917</v>
      </c>
      <c r="L344" s="432">
        <v>12</v>
      </c>
      <c r="M344" s="432">
        <v>37260</v>
      </c>
      <c r="N344" s="429">
        <v>1</v>
      </c>
      <c r="O344" s="429">
        <v>3105</v>
      </c>
      <c r="P344" s="432">
        <v>3</v>
      </c>
      <c r="Q344" s="432">
        <v>9324</v>
      </c>
      <c r="R344" s="534">
        <v>0.25024154589371983</v>
      </c>
      <c r="S344" s="433">
        <v>3108</v>
      </c>
    </row>
    <row r="345" spans="1:19" ht="14.4" customHeight="1" x14ac:dyDescent="0.3">
      <c r="A345" s="428" t="s">
        <v>678</v>
      </c>
      <c r="B345" s="429" t="s">
        <v>679</v>
      </c>
      <c r="C345" s="429" t="s">
        <v>416</v>
      </c>
      <c r="D345" s="429" t="s">
        <v>670</v>
      </c>
      <c r="E345" s="429" t="s">
        <v>680</v>
      </c>
      <c r="F345" s="429" t="s">
        <v>729</v>
      </c>
      <c r="G345" s="429" t="s">
        <v>730</v>
      </c>
      <c r="H345" s="432">
        <v>36</v>
      </c>
      <c r="I345" s="432">
        <v>3780</v>
      </c>
      <c r="J345" s="429">
        <v>1.6216216216216217</v>
      </c>
      <c r="K345" s="429">
        <v>105</v>
      </c>
      <c r="L345" s="432">
        <v>21</v>
      </c>
      <c r="M345" s="432">
        <v>2331</v>
      </c>
      <c r="N345" s="429">
        <v>1</v>
      </c>
      <c r="O345" s="429">
        <v>111</v>
      </c>
      <c r="P345" s="432">
        <v>10</v>
      </c>
      <c r="Q345" s="432">
        <v>1110</v>
      </c>
      <c r="R345" s="534">
        <v>0.47619047619047616</v>
      </c>
      <c r="S345" s="433">
        <v>111</v>
      </c>
    </row>
    <row r="346" spans="1:19" ht="14.4" customHeight="1" x14ac:dyDescent="0.3">
      <c r="A346" s="428" t="s">
        <v>678</v>
      </c>
      <c r="B346" s="429" t="s">
        <v>679</v>
      </c>
      <c r="C346" s="429" t="s">
        <v>416</v>
      </c>
      <c r="D346" s="429" t="s">
        <v>670</v>
      </c>
      <c r="E346" s="429" t="s">
        <v>680</v>
      </c>
      <c r="F346" s="429" t="s">
        <v>731</v>
      </c>
      <c r="G346" s="429" t="s">
        <v>732</v>
      </c>
      <c r="H346" s="432">
        <v>1</v>
      </c>
      <c r="I346" s="432">
        <v>117</v>
      </c>
      <c r="J346" s="429"/>
      <c r="K346" s="429">
        <v>117</v>
      </c>
      <c r="L346" s="432"/>
      <c r="M346" s="432"/>
      <c r="N346" s="429"/>
      <c r="O346" s="429"/>
      <c r="P346" s="432"/>
      <c r="Q346" s="432"/>
      <c r="R346" s="534"/>
      <c r="S346" s="433"/>
    </row>
    <row r="347" spans="1:19" ht="14.4" customHeight="1" x14ac:dyDescent="0.3">
      <c r="A347" s="428" t="s">
        <v>678</v>
      </c>
      <c r="B347" s="429" t="s">
        <v>679</v>
      </c>
      <c r="C347" s="429" t="s">
        <v>416</v>
      </c>
      <c r="D347" s="429" t="s">
        <v>670</v>
      </c>
      <c r="E347" s="429" t="s">
        <v>680</v>
      </c>
      <c r="F347" s="429" t="s">
        <v>735</v>
      </c>
      <c r="G347" s="429" t="s">
        <v>736</v>
      </c>
      <c r="H347" s="432">
        <v>1</v>
      </c>
      <c r="I347" s="432">
        <v>1268</v>
      </c>
      <c r="J347" s="429">
        <v>0.98830865159781767</v>
      </c>
      <c r="K347" s="429">
        <v>1268</v>
      </c>
      <c r="L347" s="432">
        <v>1</v>
      </c>
      <c r="M347" s="432">
        <v>1283</v>
      </c>
      <c r="N347" s="429">
        <v>1</v>
      </c>
      <c r="O347" s="429">
        <v>1283</v>
      </c>
      <c r="P347" s="432">
        <v>1</v>
      </c>
      <c r="Q347" s="432">
        <v>1285</v>
      </c>
      <c r="R347" s="534">
        <v>1.0015588464536243</v>
      </c>
      <c r="S347" s="433">
        <v>1285</v>
      </c>
    </row>
    <row r="348" spans="1:19" ht="14.4" customHeight="1" x14ac:dyDescent="0.3">
      <c r="A348" s="428" t="s">
        <v>678</v>
      </c>
      <c r="B348" s="429" t="s">
        <v>679</v>
      </c>
      <c r="C348" s="429" t="s">
        <v>416</v>
      </c>
      <c r="D348" s="429" t="s">
        <v>670</v>
      </c>
      <c r="E348" s="429" t="s">
        <v>680</v>
      </c>
      <c r="F348" s="429" t="s">
        <v>737</v>
      </c>
      <c r="G348" s="429" t="s">
        <v>738</v>
      </c>
      <c r="H348" s="432">
        <v>44</v>
      </c>
      <c r="I348" s="432">
        <v>19228</v>
      </c>
      <c r="J348" s="429">
        <v>1.1712962962962963</v>
      </c>
      <c r="K348" s="429">
        <v>437</v>
      </c>
      <c r="L348" s="432">
        <v>36</v>
      </c>
      <c r="M348" s="432">
        <v>16416</v>
      </c>
      <c r="N348" s="429">
        <v>1</v>
      </c>
      <c r="O348" s="429">
        <v>456</v>
      </c>
      <c r="P348" s="432">
        <v>14</v>
      </c>
      <c r="Q348" s="432">
        <v>6384</v>
      </c>
      <c r="R348" s="534">
        <v>0.3888888888888889</v>
      </c>
      <c r="S348" s="433">
        <v>456</v>
      </c>
    </row>
    <row r="349" spans="1:19" ht="14.4" customHeight="1" x14ac:dyDescent="0.3">
      <c r="A349" s="428" t="s">
        <v>678</v>
      </c>
      <c r="B349" s="429" t="s">
        <v>679</v>
      </c>
      <c r="C349" s="429" t="s">
        <v>416</v>
      </c>
      <c r="D349" s="429" t="s">
        <v>670</v>
      </c>
      <c r="E349" s="429" t="s">
        <v>680</v>
      </c>
      <c r="F349" s="429" t="s">
        <v>739</v>
      </c>
      <c r="G349" s="429" t="s">
        <v>740</v>
      </c>
      <c r="H349" s="432">
        <v>300</v>
      </c>
      <c r="I349" s="432">
        <v>16200</v>
      </c>
      <c r="J349" s="429">
        <v>0.80261593341260407</v>
      </c>
      <c r="K349" s="429">
        <v>54</v>
      </c>
      <c r="L349" s="432">
        <v>348</v>
      </c>
      <c r="M349" s="432">
        <v>20184</v>
      </c>
      <c r="N349" s="429">
        <v>1</v>
      </c>
      <c r="O349" s="429">
        <v>58</v>
      </c>
      <c r="P349" s="432">
        <v>112</v>
      </c>
      <c r="Q349" s="432">
        <v>6496</v>
      </c>
      <c r="R349" s="534">
        <v>0.32183908045977011</v>
      </c>
      <c r="S349" s="433">
        <v>58</v>
      </c>
    </row>
    <row r="350" spans="1:19" ht="14.4" customHeight="1" x14ac:dyDescent="0.3">
      <c r="A350" s="428" t="s">
        <v>678</v>
      </c>
      <c r="B350" s="429" t="s">
        <v>679</v>
      </c>
      <c r="C350" s="429" t="s">
        <v>416</v>
      </c>
      <c r="D350" s="429" t="s">
        <v>670</v>
      </c>
      <c r="E350" s="429" t="s">
        <v>680</v>
      </c>
      <c r="F350" s="429" t="s">
        <v>741</v>
      </c>
      <c r="G350" s="429" t="s">
        <v>742</v>
      </c>
      <c r="H350" s="432"/>
      <c r="I350" s="432"/>
      <c r="J350" s="429"/>
      <c r="K350" s="429"/>
      <c r="L350" s="432"/>
      <c r="M350" s="432"/>
      <c r="N350" s="429"/>
      <c r="O350" s="429"/>
      <c r="P350" s="432">
        <v>13</v>
      </c>
      <c r="Q350" s="432">
        <v>28249</v>
      </c>
      <c r="R350" s="534"/>
      <c r="S350" s="433">
        <v>2173</v>
      </c>
    </row>
    <row r="351" spans="1:19" ht="14.4" customHeight="1" x14ac:dyDescent="0.3">
      <c r="A351" s="428" t="s">
        <v>678</v>
      </c>
      <c r="B351" s="429" t="s">
        <v>679</v>
      </c>
      <c r="C351" s="429" t="s">
        <v>416</v>
      </c>
      <c r="D351" s="429" t="s">
        <v>670</v>
      </c>
      <c r="E351" s="429" t="s">
        <v>680</v>
      </c>
      <c r="F351" s="429" t="s">
        <v>745</v>
      </c>
      <c r="G351" s="429" t="s">
        <v>746</v>
      </c>
      <c r="H351" s="432">
        <v>153</v>
      </c>
      <c r="I351" s="432">
        <v>25857</v>
      </c>
      <c r="J351" s="429">
        <v>1.0405231388329981</v>
      </c>
      <c r="K351" s="429">
        <v>169</v>
      </c>
      <c r="L351" s="432">
        <v>142</v>
      </c>
      <c r="M351" s="432">
        <v>24850</v>
      </c>
      <c r="N351" s="429">
        <v>1</v>
      </c>
      <c r="O351" s="429">
        <v>175</v>
      </c>
      <c r="P351" s="432">
        <v>80</v>
      </c>
      <c r="Q351" s="432">
        <v>14080</v>
      </c>
      <c r="R351" s="534">
        <v>0.56659959758551304</v>
      </c>
      <c r="S351" s="433">
        <v>176</v>
      </c>
    </row>
    <row r="352" spans="1:19" ht="14.4" customHeight="1" x14ac:dyDescent="0.3">
      <c r="A352" s="428" t="s">
        <v>678</v>
      </c>
      <c r="B352" s="429" t="s">
        <v>679</v>
      </c>
      <c r="C352" s="429" t="s">
        <v>416</v>
      </c>
      <c r="D352" s="429" t="s">
        <v>670</v>
      </c>
      <c r="E352" s="429" t="s">
        <v>680</v>
      </c>
      <c r="F352" s="429" t="s">
        <v>751</v>
      </c>
      <c r="G352" s="429" t="s">
        <v>752</v>
      </c>
      <c r="H352" s="432"/>
      <c r="I352" s="432"/>
      <c r="J352" s="429"/>
      <c r="K352" s="429"/>
      <c r="L352" s="432"/>
      <c r="M352" s="432"/>
      <c r="N352" s="429"/>
      <c r="O352" s="429"/>
      <c r="P352" s="432">
        <v>1</v>
      </c>
      <c r="Q352" s="432">
        <v>170</v>
      </c>
      <c r="R352" s="534"/>
      <c r="S352" s="433">
        <v>170</v>
      </c>
    </row>
    <row r="353" spans="1:19" ht="14.4" customHeight="1" x14ac:dyDescent="0.3">
      <c r="A353" s="428" t="s">
        <v>678</v>
      </c>
      <c r="B353" s="429" t="s">
        <v>679</v>
      </c>
      <c r="C353" s="429" t="s">
        <v>416</v>
      </c>
      <c r="D353" s="429" t="s">
        <v>670</v>
      </c>
      <c r="E353" s="429" t="s">
        <v>680</v>
      </c>
      <c r="F353" s="429" t="s">
        <v>755</v>
      </c>
      <c r="G353" s="429" t="s">
        <v>756</v>
      </c>
      <c r="H353" s="432">
        <v>1</v>
      </c>
      <c r="I353" s="432">
        <v>1008</v>
      </c>
      <c r="J353" s="429">
        <v>0.14243323442136499</v>
      </c>
      <c r="K353" s="429">
        <v>1008</v>
      </c>
      <c r="L353" s="432">
        <v>7</v>
      </c>
      <c r="M353" s="432">
        <v>7077</v>
      </c>
      <c r="N353" s="429">
        <v>1</v>
      </c>
      <c r="O353" s="429">
        <v>1011</v>
      </c>
      <c r="P353" s="432">
        <v>3</v>
      </c>
      <c r="Q353" s="432">
        <v>3036</v>
      </c>
      <c r="R353" s="534">
        <v>0.42899533700720643</v>
      </c>
      <c r="S353" s="433">
        <v>1012</v>
      </c>
    </row>
    <row r="354" spans="1:19" ht="14.4" customHeight="1" x14ac:dyDescent="0.3">
      <c r="A354" s="428" t="s">
        <v>678</v>
      </c>
      <c r="B354" s="429" t="s">
        <v>679</v>
      </c>
      <c r="C354" s="429" t="s">
        <v>416</v>
      </c>
      <c r="D354" s="429" t="s">
        <v>670</v>
      </c>
      <c r="E354" s="429" t="s">
        <v>680</v>
      </c>
      <c r="F354" s="429" t="s">
        <v>759</v>
      </c>
      <c r="G354" s="429" t="s">
        <v>760</v>
      </c>
      <c r="H354" s="432">
        <v>2</v>
      </c>
      <c r="I354" s="432">
        <v>4528</v>
      </c>
      <c r="J354" s="429">
        <v>0.28197783036492713</v>
      </c>
      <c r="K354" s="429">
        <v>2264</v>
      </c>
      <c r="L354" s="432">
        <v>7</v>
      </c>
      <c r="M354" s="432">
        <v>16058</v>
      </c>
      <c r="N354" s="429">
        <v>1</v>
      </c>
      <c r="O354" s="429">
        <v>2294</v>
      </c>
      <c r="P354" s="432">
        <v>6</v>
      </c>
      <c r="Q354" s="432">
        <v>13782</v>
      </c>
      <c r="R354" s="534">
        <v>0.8582637937476647</v>
      </c>
      <c r="S354" s="433">
        <v>2297</v>
      </c>
    </row>
    <row r="355" spans="1:19" ht="14.4" customHeight="1" x14ac:dyDescent="0.3">
      <c r="A355" s="428" t="s">
        <v>678</v>
      </c>
      <c r="B355" s="429" t="s">
        <v>679</v>
      </c>
      <c r="C355" s="429" t="s">
        <v>416</v>
      </c>
      <c r="D355" s="429" t="s">
        <v>670</v>
      </c>
      <c r="E355" s="429" t="s">
        <v>680</v>
      </c>
      <c r="F355" s="429" t="s">
        <v>763</v>
      </c>
      <c r="G355" s="429" t="s">
        <v>764</v>
      </c>
      <c r="H355" s="432">
        <v>12</v>
      </c>
      <c r="I355" s="432">
        <v>24144</v>
      </c>
      <c r="J355" s="429"/>
      <c r="K355" s="429">
        <v>2012</v>
      </c>
      <c r="L355" s="432"/>
      <c r="M355" s="432"/>
      <c r="N355" s="429"/>
      <c r="O355" s="429"/>
      <c r="P355" s="432">
        <v>25</v>
      </c>
      <c r="Q355" s="432">
        <v>53275</v>
      </c>
      <c r="R355" s="534"/>
      <c r="S355" s="433">
        <v>2131</v>
      </c>
    </row>
    <row r="356" spans="1:19" ht="14.4" customHeight="1" x14ac:dyDescent="0.3">
      <c r="A356" s="428" t="s">
        <v>678</v>
      </c>
      <c r="B356" s="429" t="s">
        <v>679</v>
      </c>
      <c r="C356" s="429" t="s">
        <v>416</v>
      </c>
      <c r="D356" s="429" t="s">
        <v>670</v>
      </c>
      <c r="E356" s="429" t="s">
        <v>680</v>
      </c>
      <c r="F356" s="429" t="s">
        <v>772</v>
      </c>
      <c r="G356" s="429" t="s">
        <v>773</v>
      </c>
      <c r="H356" s="432"/>
      <c r="I356" s="432"/>
      <c r="J356" s="429"/>
      <c r="K356" s="429"/>
      <c r="L356" s="432"/>
      <c r="M356" s="432"/>
      <c r="N356" s="429"/>
      <c r="O356" s="429"/>
      <c r="P356" s="432">
        <v>1</v>
      </c>
      <c r="Q356" s="432">
        <v>1057</v>
      </c>
      <c r="R356" s="534"/>
      <c r="S356" s="433">
        <v>1057</v>
      </c>
    </row>
    <row r="357" spans="1:19" ht="14.4" customHeight="1" x14ac:dyDescent="0.3">
      <c r="A357" s="428" t="s">
        <v>678</v>
      </c>
      <c r="B357" s="429" t="s">
        <v>679</v>
      </c>
      <c r="C357" s="429" t="s">
        <v>416</v>
      </c>
      <c r="D357" s="429" t="s">
        <v>670</v>
      </c>
      <c r="E357" s="429" t="s">
        <v>680</v>
      </c>
      <c r="F357" s="429" t="s">
        <v>774</v>
      </c>
      <c r="G357" s="429" t="s">
        <v>775</v>
      </c>
      <c r="H357" s="432">
        <v>2</v>
      </c>
      <c r="I357" s="432">
        <v>538</v>
      </c>
      <c r="J357" s="429">
        <v>0.93402777777777779</v>
      </c>
      <c r="K357" s="429">
        <v>269</v>
      </c>
      <c r="L357" s="432">
        <v>2</v>
      </c>
      <c r="M357" s="432">
        <v>576</v>
      </c>
      <c r="N357" s="429">
        <v>1</v>
      </c>
      <c r="O357" s="429">
        <v>288</v>
      </c>
      <c r="P357" s="432">
        <v>4</v>
      </c>
      <c r="Q357" s="432">
        <v>1156</v>
      </c>
      <c r="R357" s="534">
        <v>2.0069444444444446</v>
      </c>
      <c r="S357" s="433">
        <v>289</v>
      </c>
    </row>
    <row r="358" spans="1:19" ht="14.4" customHeight="1" x14ac:dyDescent="0.3">
      <c r="A358" s="428" t="s">
        <v>678</v>
      </c>
      <c r="B358" s="429" t="s">
        <v>679</v>
      </c>
      <c r="C358" s="429" t="s">
        <v>416</v>
      </c>
      <c r="D358" s="429" t="s">
        <v>670</v>
      </c>
      <c r="E358" s="429" t="s">
        <v>680</v>
      </c>
      <c r="F358" s="429" t="s">
        <v>782</v>
      </c>
      <c r="G358" s="429" t="s">
        <v>783</v>
      </c>
      <c r="H358" s="432"/>
      <c r="I358" s="432"/>
      <c r="J358" s="429"/>
      <c r="K358" s="429"/>
      <c r="L358" s="432"/>
      <c r="M358" s="432"/>
      <c r="N358" s="429"/>
      <c r="O358" s="429"/>
      <c r="P358" s="432">
        <v>3</v>
      </c>
      <c r="Q358" s="432">
        <v>0</v>
      </c>
      <c r="R358" s="534"/>
      <c r="S358" s="433">
        <v>0</v>
      </c>
    </row>
    <row r="359" spans="1:19" ht="14.4" customHeight="1" x14ac:dyDescent="0.3">
      <c r="A359" s="428" t="s">
        <v>678</v>
      </c>
      <c r="B359" s="429" t="s">
        <v>679</v>
      </c>
      <c r="C359" s="429" t="s">
        <v>416</v>
      </c>
      <c r="D359" s="429" t="s">
        <v>670</v>
      </c>
      <c r="E359" s="429" t="s">
        <v>680</v>
      </c>
      <c r="F359" s="429" t="s">
        <v>784</v>
      </c>
      <c r="G359" s="429" t="s">
        <v>785</v>
      </c>
      <c r="H359" s="432"/>
      <c r="I359" s="432"/>
      <c r="J359" s="429"/>
      <c r="K359" s="429"/>
      <c r="L359" s="432"/>
      <c r="M359" s="432"/>
      <c r="N359" s="429"/>
      <c r="O359" s="429"/>
      <c r="P359" s="432">
        <v>5</v>
      </c>
      <c r="Q359" s="432">
        <v>0</v>
      </c>
      <c r="R359" s="534"/>
      <c r="S359" s="433">
        <v>0</v>
      </c>
    </row>
    <row r="360" spans="1:19" ht="14.4" customHeight="1" x14ac:dyDescent="0.3">
      <c r="A360" s="428" t="s">
        <v>678</v>
      </c>
      <c r="B360" s="429" t="s">
        <v>679</v>
      </c>
      <c r="C360" s="429" t="s">
        <v>416</v>
      </c>
      <c r="D360" s="429" t="s">
        <v>671</v>
      </c>
      <c r="E360" s="429" t="s">
        <v>680</v>
      </c>
      <c r="F360" s="429" t="s">
        <v>707</v>
      </c>
      <c r="G360" s="429" t="s">
        <v>708</v>
      </c>
      <c r="H360" s="432">
        <v>1</v>
      </c>
      <c r="I360" s="432">
        <v>376</v>
      </c>
      <c r="J360" s="429"/>
      <c r="K360" s="429">
        <v>376</v>
      </c>
      <c r="L360" s="432"/>
      <c r="M360" s="432"/>
      <c r="N360" s="429"/>
      <c r="O360" s="429"/>
      <c r="P360" s="432"/>
      <c r="Q360" s="432"/>
      <c r="R360" s="534"/>
      <c r="S360" s="433"/>
    </row>
    <row r="361" spans="1:19" ht="14.4" customHeight="1" x14ac:dyDescent="0.3">
      <c r="A361" s="428" t="s">
        <v>678</v>
      </c>
      <c r="B361" s="429" t="s">
        <v>679</v>
      </c>
      <c r="C361" s="429" t="s">
        <v>416</v>
      </c>
      <c r="D361" s="429" t="s">
        <v>671</v>
      </c>
      <c r="E361" s="429" t="s">
        <v>680</v>
      </c>
      <c r="F361" s="429" t="s">
        <v>709</v>
      </c>
      <c r="G361" s="429" t="s">
        <v>710</v>
      </c>
      <c r="H361" s="432">
        <v>2</v>
      </c>
      <c r="I361" s="432">
        <v>74</v>
      </c>
      <c r="J361" s="429"/>
      <c r="K361" s="429">
        <v>37</v>
      </c>
      <c r="L361" s="432"/>
      <c r="M361" s="432"/>
      <c r="N361" s="429"/>
      <c r="O361" s="429"/>
      <c r="P361" s="432"/>
      <c r="Q361" s="432"/>
      <c r="R361" s="534"/>
      <c r="S361" s="433"/>
    </row>
    <row r="362" spans="1:19" ht="14.4" customHeight="1" x14ac:dyDescent="0.3">
      <c r="A362" s="428" t="s">
        <v>678</v>
      </c>
      <c r="B362" s="429" t="s">
        <v>679</v>
      </c>
      <c r="C362" s="429" t="s">
        <v>416</v>
      </c>
      <c r="D362" s="429" t="s">
        <v>671</v>
      </c>
      <c r="E362" s="429" t="s">
        <v>680</v>
      </c>
      <c r="F362" s="429" t="s">
        <v>713</v>
      </c>
      <c r="G362" s="429" t="s">
        <v>714</v>
      </c>
      <c r="H362" s="432">
        <v>7</v>
      </c>
      <c r="I362" s="432">
        <v>4732</v>
      </c>
      <c r="J362" s="429"/>
      <c r="K362" s="429">
        <v>676</v>
      </c>
      <c r="L362" s="432"/>
      <c r="M362" s="432"/>
      <c r="N362" s="429"/>
      <c r="O362" s="429"/>
      <c r="P362" s="432"/>
      <c r="Q362" s="432"/>
      <c r="R362" s="534"/>
      <c r="S362" s="433"/>
    </row>
    <row r="363" spans="1:19" ht="14.4" customHeight="1" x14ac:dyDescent="0.3">
      <c r="A363" s="428" t="s">
        <v>678</v>
      </c>
      <c r="B363" s="429" t="s">
        <v>679</v>
      </c>
      <c r="C363" s="429" t="s">
        <v>416</v>
      </c>
      <c r="D363" s="429" t="s">
        <v>671</v>
      </c>
      <c r="E363" s="429" t="s">
        <v>680</v>
      </c>
      <c r="F363" s="429" t="s">
        <v>715</v>
      </c>
      <c r="G363" s="429" t="s">
        <v>716</v>
      </c>
      <c r="H363" s="432">
        <v>5</v>
      </c>
      <c r="I363" s="432">
        <v>690</v>
      </c>
      <c r="J363" s="429"/>
      <c r="K363" s="429">
        <v>138</v>
      </c>
      <c r="L363" s="432"/>
      <c r="M363" s="432"/>
      <c r="N363" s="429"/>
      <c r="O363" s="429"/>
      <c r="P363" s="432"/>
      <c r="Q363" s="432"/>
      <c r="R363" s="534"/>
      <c r="S363" s="433"/>
    </row>
    <row r="364" spans="1:19" ht="14.4" customHeight="1" x14ac:dyDescent="0.3">
      <c r="A364" s="428" t="s">
        <v>678</v>
      </c>
      <c r="B364" s="429" t="s">
        <v>679</v>
      </c>
      <c r="C364" s="429" t="s">
        <v>416</v>
      </c>
      <c r="D364" s="429" t="s">
        <v>671</v>
      </c>
      <c r="E364" s="429" t="s">
        <v>680</v>
      </c>
      <c r="F364" s="429" t="s">
        <v>747</v>
      </c>
      <c r="G364" s="429" t="s">
        <v>748</v>
      </c>
      <c r="H364" s="432">
        <v>50</v>
      </c>
      <c r="I364" s="432">
        <v>4050</v>
      </c>
      <c r="J364" s="429"/>
      <c r="K364" s="429">
        <v>81</v>
      </c>
      <c r="L364" s="432"/>
      <c r="M364" s="432"/>
      <c r="N364" s="429"/>
      <c r="O364" s="429"/>
      <c r="P364" s="432"/>
      <c r="Q364" s="432"/>
      <c r="R364" s="534"/>
      <c r="S364" s="433"/>
    </row>
    <row r="365" spans="1:19" ht="14.4" customHeight="1" x14ac:dyDescent="0.3">
      <c r="A365" s="428" t="s">
        <v>678</v>
      </c>
      <c r="B365" s="429" t="s">
        <v>679</v>
      </c>
      <c r="C365" s="429" t="s">
        <v>416</v>
      </c>
      <c r="D365" s="429" t="s">
        <v>671</v>
      </c>
      <c r="E365" s="429" t="s">
        <v>680</v>
      </c>
      <c r="F365" s="429" t="s">
        <v>757</v>
      </c>
      <c r="G365" s="429" t="s">
        <v>758</v>
      </c>
      <c r="H365" s="432">
        <v>5</v>
      </c>
      <c r="I365" s="432">
        <v>850</v>
      </c>
      <c r="J365" s="429"/>
      <c r="K365" s="429">
        <v>170</v>
      </c>
      <c r="L365" s="432"/>
      <c r="M365" s="432"/>
      <c r="N365" s="429"/>
      <c r="O365" s="429"/>
      <c r="P365" s="432"/>
      <c r="Q365" s="432"/>
      <c r="R365" s="534"/>
      <c r="S365" s="433"/>
    </row>
    <row r="366" spans="1:19" ht="14.4" customHeight="1" x14ac:dyDescent="0.3">
      <c r="A366" s="428" t="s">
        <v>678</v>
      </c>
      <c r="B366" s="429" t="s">
        <v>679</v>
      </c>
      <c r="C366" s="429" t="s">
        <v>416</v>
      </c>
      <c r="D366" s="429" t="s">
        <v>671</v>
      </c>
      <c r="E366" s="429" t="s">
        <v>680</v>
      </c>
      <c r="F366" s="429" t="s">
        <v>761</v>
      </c>
      <c r="G366" s="429" t="s">
        <v>762</v>
      </c>
      <c r="H366" s="432">
        <v>13</v>
      </c>
      <c r="I366" s="432">
        <v>3211</v>
      </c>
      <c r="J366" s="429"/>
      <c r="K366" s="429">
        <v>247</v>
      </c>
      <c r="L366" s="432"/>
      <c r="M366" s="432"/>
      <c r="N366" s="429"/>
      <c r="O366" s="429"/>
      <c r="P366" s="432"/>
      <c r="Q366" s="432"/>
      <c r="R366" s="534"/>
      <c r="S366" s="433"/>
    </row>
    <row r="367" spans="1:19" ht="14.4" customHeight="1" x14ac:dyDescent="0.3">
      <c r="A367" s="428" t="s">
        <v>678</v>
      </c>
      <c r="B367" s="429" t="s">
        <v>679</v>
      </c>
      <c r="C367" s="429" t="s">
        <v>416</v>
      </c>
      <c r="D367" s="429" t="s">
        <v>671</v>
      </c>
      <c r="E367" s="429" t="s">
        <v>680</v>
      </c>
      <c r="F367" s="429" t="s">
        <v>780</v>
      </c>
      <c r="G367" s="429" t="s">
        <v>781</v>
      </c>
      <c r="H367" s="432">
        <v>2</v>
      </c>
      <c r="I367" s="432">
        <v>612</v>
      </c>
      <c r="J367" s="429"/>
      <c r="K367" s="429">
        <v>306</v>
      </c>
      <c r="L367" s="432"/>
      <c r="M367" s="432"/>
      <c r="N367" s="429"/>
      <c r="O367" s="429"/>
      <c r="P367" s="432"/>
      <c r="Q367" s="432"/>
      <c r="R367" s="534"/>
      <c r="S367" s="433"/>
    </row>
    <row r="368" spans="1:19" ht="14.4" customHeight="1" x14ac:dyDescent="0.3">
      <c r="A368" s="428" t="s">
        <v>678</v>
      </c>
      <c r="B368" s="429" t="s">
        <v>679</v>
      </c>
      <c r="C368" s="429" t="s">
        <v>416</v>
      </c>
      <c r="D368" s="429" t="s">
        <v>672</v>
      </c>
      <c r="E368" s="429" t="s">
        <v>680</v>
      </c>
      <c r="F368" s="429" t="s">
        <v>681</v>
      </c>
      <c r="G368" s="429" t="s">
        <v>682</v>
      </c>
      <c r="H368" s="432">
        <v>68</v>
      </c>
      <c r="I368" s="432">
        <v>3672</v>
      </c>
      <c r="J368" s="429">
        <v>3.1655172413793102</v>
      </c>
      <c r="K368" s="429">
        <v>54</v>
      </c>
      <c r="L368" s="432">
        <v>20</v>
      </c>
      <c r="M368" s="432">
        <v>1160</v>
      </c>
      <c r="N368" s="429">
        <v>1</v>
      </c>
      <c r="O368" s="429">
        <v>58</v>
      </c>
      <c r="P368" s="432"/>
      <c r="Q368" s="432"/>
      <c r="R368" s="534"/>
      <c r="S368" s="433"/>
    </row>
    <row r="369" spans="1:19" ht="14.4" customHeight="1" x14ac:dyDescent="0.3">
      <c r="A369" s="428" t="s">
        <v>678</v>
      </c>
      <c r="B369" s="429" t="s">
        <v>679</v>
      </c>
      <c r="C369" s="429" t="s">
        <v>416</v>
      </c>
      <c r="D369" s="429" t="s">
        <v>672</v>
      </c>
      <c r="E369" s="429" t="s">
        <v>680</v>
      </c>
      <c r="F369" s="429" t="s">
        <v>683</v>
      </c>
      <c r="G369" s="429" t="s">
        <v>684</v>
      </c>
      <c r="H369" s="432">
        <v>2</v>
      </c>
      <c r="I369" s="432">
        <v>246</v>
      </c>
      <c r="J369" s="429"/>
      <c r="K369" s="429">
        <v>123</v>
      </c>
      <c r="L369" s="432"/>
      <c r="M369" s="432"/>
      <c r="N369" s="429"/>
      <c r="O369" s="429"/>
      <c r="P369" s="432"/>
      <c r="Q369" s="432"/>
      <c r="R369" s="534"/>
      <c r="S369" s="433"/>
    </row>
    <row r="370" spans="1:19" ht="14.4" customHeight="1" x14ac:dyDescent="0.3">
      <c r="A370" s="428" t="s">
        <v>678</v>
      </c>
      <c r="B370" s="429" t="s">
        <v>679</v>
      </c>
      <c r="C370" s="429" t="s">
        <v>416</v>
      </c>
      <c r="D370" s="429" t="s">
        <v>672</v>
      </c>
      <c r="E370" s="429" t="s">
        <v>680</v>
      </c>
      <c r="F370" s="429" t="s">
        <v>691</v>
      </c>
      <c r="G370" s="429" t="s">
        <v>692</v>
      </c>
      <c r="H370" s="432">
        <v>4</v>
      </c>
      <c r="I370" s="432">
        <v>688</v>
      </c>
      <c r="J370" s="429">
        <v>0.64059590316573556</v>
      </c>
      <c r="K370" s="429">
        <v>172</v>
      </c>
      <c r="L370" s="432">
        <v>6</v>
      </c>
      <c r="M370" s="432">
        <v>1074</v>
      </c>
      <c r="N370" s="429">
        <v>1</v>
      </c>
      <c r="O370" s="429">
        <v>179</v>
      </c>
      <c r="P370" s="432"/>
      <c r="Q370" s="432"/>
      <c r="R370" s="534"/>
      <c r="S370" s="433"/>
    </row>
    <row r="371" spans="1:19" ht="14.4" customHeight="1" x14ac:dyDescent="0.3">
      <c r="A371" s="428" t="s">
        <v>678</v>
      </c>
      <c r="B371" s="429" t="s">
        <v>679</v>
      </c>
      <c r="C371" s="429" t="s">
        <v>416</v>
      </c>
      <c r="D371" s="429" t="s">
        <v>672</v>
      </c>
      <c r="E371" s="429" t="s">
        <v>680</v>
      </c>
      <c r="F371" s="429" t="s">
        <v>695</v>
      </c>
      <c r="G371" s="429" t="s">
        <v>696</v>
      </c>
      <c r="H371" s="432">
        <v>6</v>
      </c>
      <c r="I371" s="432">
        <v>1932</v>
      </c>
      <c r="J371" s="429">
        <v>0.72089552238805965</v>
      </c>
      <c r="K371" s="429">
        <v>322</v>
      </c>
      <c r="L371" s="432">
        <v>8</v>
      </c>
      <c r="M371" s="432">
        <v>2680</v>
      </c>
      <c r="N371" s="429">
        <v>1</v>
      </c>
      <c r="O371" s="429">
        <v>335</v>
      </c>
      <c r="P371" s="432"/>
      <c r="Q371" s="432"/>
      <c r="R371" s="534"/>
      <c r="S371" s="433"/>
    </row>
    <row r="372" spans="1:19" ht="14.4" customHeight="1" x14ac:dyDescent="0.3">
      <c r="A372" s="428" t="s">
        <v>678</v>
      </c>
      <c r="B372" s="429" t="s">
        <v>679</v>
      </c>
      <c r="C372" s="429" t="s">
        <v>416</v>
      </c>
      <c r="D372" s="429" t="s">
        <v>672</v>
      </c>
      <c r="E372" s="429" t="s">
        <v>680</v>
      </c>
      <c r="F372" s="429" t="s">
        <v>699</v>
      </c>
      <c r="G372" s="429" t="s">
        <v>700</v>
      </c>
      <c r="H372" s="432">
        <v>18</v>
      </c>
      <c r="I372" s="432">
        <v>6138</v>
      </c>
      <c r="J372" s="429">
        <v>2.9312320916905446</v>
      </c>
      <c r="K372" s="429">
        <v>341</v>
      </c>
      <c r="L372" s="432">
        <v>6</v>
      </c>
      <c r="M372" s="432">
        <v>2094</v>
      </c>
      <c r="N372" s="429">
        <v>1</v>
      </c>
      <c r="O372" s="429">
        <v>349</v>
      </c>
      <c r="P372" s="432">
        <v>6</v>
      </c>
      <c r="Q372" s="432">
        <v>2094</v>
      </c>
      <c r="R372" s="534">
        <v>1</v>
      </c>
      <c r="S372" s="433">
        <v>349</v>
      </c>
    </row>
    <row r="373" spans="1:19" ht="14.4" customHeight="1" x14ac:dyDescent="0.3">
      <c r="A373" s="428" t="s">
        <v>678</v>
      </c>
      <c r="B373" s="429" t="s">
        <v>679</v>
      </c>
      <c r="C373" s="429" t="s">
        <v>416</v>
      </c>
      <c r="D373" s="429" t="s">
        <v>672</v>
      </c>
      <c r="E373" s="429" t="s">
        <v>680</v>
      </c>
      <c r="F373" s="429" t="s">
        <v>705</v>
      </c>
      <c r="G373" s="429" t="s">
        <v>706</v>
      </c>
      <c r="H373" s="432"/>
      <c r="I373" s="432"/>
      <c r="J373" s="429"/>
      <c r="K373" s="429"/>
      <c r="L373" s="432">
        <v>7</v>
      </c>
      <c r="M373" s="432">
        <v>343</v>
      </c>
      <c r="N373" s="429">
        <v>1</v>
      </c>
      <c r="O373" s="429">
        <v>49</v>
      </c>
      <c r="P373" s="432">
        <v>2</v>
      </c>
      <c r="Q373" s="432">
        <v>98</v>
      </c>
      <c r="R373" s="534">
        <v>0.2857142857142857</v>
      </c>
      <c r="S373" s="433">
        <v>49</v>
      </c>
    </row>
    <row r="374" spans="1:19" ht="14.4" customHeight="1" x14ac:dyDescent="0.3">
      <c r="A374" s="428" t="s">
        <v>678</v>
      </c>
      <c r="B374" s="429" t="s">
        <v>679</v>
      </c>
      <c r="C374" s="429" t="s">
        <v>416</v>
      </c>
      <c r="D374" s="429" t="s">
        <v>672</v>
      </c>
      <c r="E374" s="429" t="s">
        <v>680</v>
      </c>
      <c r="F374" s="429" t="s">
        <v>707</v>
      </c>
      <c r="G374" s="429" t="s">
        <v>708</v>
      </c>
      <c r="H374" s="432">
        <v>1</v>
      </c>
      <c r="I374" s="432">
        <v>376</v>
      </c>
      <c r="J374" s="429">
        <v>0.24289405684754523</v>
      </c>
      <c r="K374" s="429">
        <v>376</v>
      </c>
      <c r="L374" s="432">
        <v>4</v>
      </c>
      <c r="M374" s="432">
        <v>1548</v>
      </c>
      <c r="N374" s="429">
        <v>1</v>
      </c>
      <c r="O374" s="429">
        <v>387</v>
      </c>
      <c r="P374" s="432"/>
      <c r="Q374" s="432"/>
      <c r="R374" s="534"/>
      <c r="S374" s="433"/>
    </row>
    <row r="375" spans="1:19" ht="14.4" customHeight="1" x14ac:dyDescent="0.3">
      <c r="A375" s="428" t="s">
        <v>678</v>
      </c>
      <c r="B375" s="429" t="s">
        <v>679</v>
      </c>
      <c r="C375" s="429" t="s">
        <v>416</v>
      </c>
      <c r="D375" s="429" t="s">
        <v>672</v>
      </c>
      <c r="E375" s="429" t="s">
        <v>680</v>
      </c>
      <c r="F375" s="429" t="s">
        <v>709</v>
      </c>
      <c r="G375" s="429" t="s">
        <v>710</v>
      </c>
      <c r="H375" s="432">
        <v>1</v>
      </c>
      <c r="I375" s="432">
        <v>37</v>
      </c>
      <c r="J375" s="429">
        <v>0.97368421052631582</v>
      </c>
      <c r="K375" s="429">
        <v>37</v>
      </c>
      <c r="L375" s="432">
        <v>1</v>
      </c>
      <c r="M375" s="432">
        <v>38</v>
      </c>
      <c r="N375" s="429">
        <v>1</v>
      </c>
      <c r="O375" s="429">
        <v>38</v>
      </c>
      <c r="P375" s="432"/>
      <c r="Q375" s="432"/>
      <c r="R375" s="534"/>
      <c r="S375" s="433"/>
    </row>
    <row r="376" spans="1:19" ht="14.4" customHeight="1" x14ac:dyDescent="0.3">
      <c r="A376" s="428" t="s">
        <v>678</v>
      </c>
      <c r="B376" s="429" t="s">
        <v>679</v>
      </c>
      <c r="C376" s="429" t="s">
        <v>416</v>
      </c>
      <c r="D376" s="429" t="s">
        <v>672</v>
      </c>
      <c r="E376" s="429" t="s">
        <v>680</v>
      </c>
      <c r="F376" s="429" t="s">
        <v>711</v>
      </c>
      <c r="G376" s="429" t="s">
        <v>712</v>
      </c>
      <c r="H376" s="432">
        <v>1</v>
      </c>
      <c r="I376" s="432">
        <v>255</v>
      </c>
      <c r="J376" s="429"/>
      <c r="K376" s="429">
        <v>255</v>
      </c>
      <c r="L376" s="432"/>
      <c r="M376" s="432"/>
      <c r="N376" s="429"/>
      <c r="O376" s="429"/>
      <c r="P376" s="432"/>
      <c r="Q376" s="432"/>
      <c r="R376" s="534"/>
      <c r="S376" s="433"/>
    </row>
    <row r="377" spans="1:19" ht="14.4" customHeight="1" x14ac:dyDescent="0.3">
      <c r="A377" s="428" t="s">
        <v>678</v>
      </c>
      <c r="B377" s="429" t="s">
        <v>679</v>
      </c>
      <c r="C377" s="429" t="s">
        <v>416</v>
      </c>
      <c r="D377" s="429" t="s">
        <v>672</v>
      </c>
      <c r="E377" s="429" t="s">
        <v>680</v>
      </c>
      <c r="F377" s="429" t="s">
        <v>713</v>
      </c>
      <c r="G377" s="429" t="s">
        <v>714</v>
      </c>
      <c r="H377" s="432">
        <v>21</v>
      </c>
      <c r="I377" s="432">
        <v>14196</v>
      </c>
      <c r="J377" s="429">
        <v>1.1202651515151516</v>
      </c>
      <c r="K377" s="429">
        <v>676</v>
      </c>
      <c r="L377" s="432">
        <v>18</v>
      </c>
      <c r="M377" s="432">
        <v>12672</v>
      </c>
      <c r="N377" s="429">
        <v>1</v>
      </c>
      <c r="O377" s="429">
        <v>704</v>
      </c>
      <c r="P377" s="432">
        <v>2</v>
      </c>
      <c r="Q377" s="432">
        <v>1410</v>
      </c>
      <c r="R377" s="534">
        <v>0.11126893939393939</v>
      </c>
      <c r="S377" s="433">
        <v>705</v>
      </c>
    </row>
    <row r="378" spans="1:19" ht="14.4" customHeight="1" x14ac:dyDescent="0.3">
      <c r="A378" s="428" t="s">
        <v>678</v>
      </c>
      <c r="B378" s="429" t="s">
        <v>679</v>
      </c>
      <c r="C378" s="429" t="s">
        <v>416</v>
      </c>
      <c r="D378" s="429" t="s">
        <v>672</v>
      </c>
      <c r="E378" s="429" t="s">
        <v>680</v>
      </c>
      <c r="F378" s="429" t="s">
        <v>715</v>
      </c>
      <c r="G378" s="429" t="s">
        <v>716</v>
      </c>
      <c r="H378" s="432">
        <v>4</v>
      </c>
      <c r="I378" s="432">
        <v>552</v>
      </c>
      <c r="J378" s="429">
        <v>1.8775510204081634</v>
      </c>
      <c r="K378" s="429">
        <v>138</v>
      </c>
      <c r="L378" s="432">
        <v>2</v>
      </c>
      <c r="M378" s="432">
        <v>294</v>
      </c>
      <c r="N378" s="429">
        <v>1</v>
      </c>
      <c r="O378" s="429">
        <v>147</v>
      </c>
      <c r="P378" s="432"/>
      <c r="Q378" s="432"/>
      <c r="R378" s="534"/>
      <c r="S378" s="433"/>
    </row>
    <row r="379" spans="1:19" ht="14.4" customHeight="1" x14ac:dyDescent="0.3">
      <c r="A379" s="428" t="s">
        <v>678</v>
      </c>
      <c r="B379" s="429" t="s">
        <v>679</v>
      </c>
      <c r="C379" s="429" t="s">
        <v>416</v>
      </c>
      <c r="D379" s="429" t="s">
        <v>672</v>
      </c>
      <c r="E379" s="429" t="s">
        <v>680</v>
      </c>
      <c r="F379" s="429" t="s">
        <v>717</v>
      </c>
      <c r="G379" s="429" t="s">
        <v>718</v>
      </c>
      <c r="H379" s="432">
        <v>16</v>
      </c>
      <c r="I379" s="432">
        <v>4560</v>
      </c>
      <c r="J379" s="429">
        <v>3</v>
      </c>
      <c r="K379" s="429">
        <v>285</v>
      </c>
      <c r="L379" s="432">
        <v>5</v>
      </c>
      <c r="M379" s="432">
        <v>1520</v>
      </c>
      <c r="N379" s="429">
        <v>1</v>
      </c>
      <c r="O379" s="429">
        <v>304</v>
      </c>
      <c r="P379" s="432"/>
      <c r="Q379" s="432"/>
      <c r="R379" s="534"/>
      <c r="S379" s="433"/>
    </row>
    <row r="380" spans="1:19" ht="14.4" customHeight="1" x14ac:dyDescent="0.3">
      <c r="A380" s="428" t="s">
        <v>678</v>
      </c>
      <c r="B380" s="429" t="s">
        <v>679</v>
      </c>
      <c r="C380" s="429" t="s">
        <v>416</v>
      </c>
      <c r="D380" s="429" t="s">
        <v>672</v>
      </c>
      <c r="E380" s="429" t="s">
        <v>680</v>
      </c>
      <c r="F380" s="429" t="s">
        <v>721</v>
      </c>
      <c r="G380" s="429" t="s">
        <v>722</v>
      </c>
      <c r="H380" s="432">
        <v>29</v>
      </c>
      <c r="I380" s="432">
        <v>13398</v>
      </c>
      <c r="J380" s="429">
        <v>1.3560728744939272</v>
      </c>
      <c r="K380" s="429">
        <v>462</v>
      </c>
      <c r="L380" s="432">
        <v>20</v>
      </c>
      <c r="M380" s="432">
        <v>9880</v>
      </c>
      <c r="N380" s="429">
        <v>1</v>
      </c>
      <c r="O380" s="429">
        <v>494</v>
      </c>
      <c r="P380" s="432"/>
      <c r="Q380" s="432"/>
      <c r="R380" s="534"/>
      <c r="S380" s="433"/>
    </row>
    <row r="381" spans="1:19" ht="14.4" customHeight="1" x14ac:dyDescent="0.3">
      <c r="A381" s="428" t="s">
        <v>678</v>
      </c>
      <c r="B381" s="429" t="s">
        <v>679</v>
      </c>
      <c r="C381" s="429" t="s">
        <v>416</v>
      </c>
      <c r="D381" s="429" t="s">
        <v>672</v>
      </c>
      <c r="E381" s="429" t="s">
        <v>680</v>
      </c>
      <c r="F381" s="429" t="s">
        <v>723</v>
      </c>
      <c r="G381" s="429" t="s">
        <v>724</v>
      </c>
      <c r="H381" s="432">
        <v>41</v>
      </c>
      <c r="I381" s="432">
        <v>14596</v>
      </c>
      <c r="J381" s="429">
        <v>1.7931203931203932</v>
      </c>
      <c r="K381" s="429">
        <v>356</v>
      </c>
      <c r="L381" s="432">
        <v>22</v>
      </c>
      <c r="M381" s="432">
        <v>8140</v>
      </c>
      <c r="N381" s="429">
        <v>1</v>
      </c>
      <c r="O381" s="429">
        <v>370</v>
      </c>
      <c r="P381" s="432"/>
      <c r="Q381" s="432"/>
      <c r="R381" s="534"/>
      <c r="S381" s="433"/>
    </row>
    <row r="382" spans="1:19" ht="14.4" customHeight="1" x14ac:dyDescent="0.3">
      <c r="A382" s="428" t="s">
        <v>678</v>
      </c>
      <c r="B382" s="429" t="s">
        <v>679</v>
      </c>
      <c r="C382" s="429" t="s">
        <v>416</v>
      </c>
      <c r="D382" s="429" t="s">
        <v>672</v>
      </c>
      <c r="E382" s="429" t="s">
        <v>680</v>
      </c>
      <c r="F382" s="429" t="s">
        <v>729</v>
      </c>
      <c r="G382" s="429" t="s">
        <v>730</v>
      </c>
      <c r="H382" s="432">
        <v>8</v>
      </c>
      <c r="I382" s="432">
        <v>840</v>
      </c>
      <c r="J382" s="429">
        <v>2.5225225225225225</v>
      </c>
      <c r="K382" s="429">
        <v>105</v>
      </c>
      <c r="L382" s="432">
        <v>3</v>
      </c>
      <c r="M382" s="432">
        <v>333</v>
      </c>
      <c r="N382" s="429">
        <v>1</v>
      </c>
      <c r="O382" s="429">
        <v>111</v>
      </c>
      <c r="P382" s="432"/>
      <c r="Q382" s="432"/>
      <c r="R382" s="534"/>
      <c r="S382" s="433"/>
    </row>
    <row r="383" spans="1:19" ht="14.4" customHeight="1" x14ac:dyDescent="0.3">
      <c r="A383" s="428" t="s">
        <v>678</v>
      </c>
      <c r="B383" s="429" t="s">
        <v>679</v>
      </c>
      <c r="C383" s="429" t="s">
        <v>416</v>
      </c>
      <c r="D383" s="429" t="s">
        <v>672</v>
      </c>
      <c r="E383" s="429" t="s">
        <v>680</v>
      </c>
      <c r="F383" s="429" t="s">
        <v>731</v>
      </c>
      <c r="G383" s="429" t="s">
        <v>732</v>
      </c>
      <c r="H383" s="432"/>
      <c r="I383" s="432"/>
      <c r="J383" s="429"/>
      <c r="K383" s="429"/>
      <c r="L383" s="432">
        <v>1</v>
      </c>
      <c r="M383" s="432">
        <v>125</v>
      </c>
      <c r="N383" s="429">
        <v>1</v>
      </c>
      <c r="O383" s="429">
        <v>125</v>
      </c>
      <c r="P383" s="432"/>
      <c r="Q383" s="432"/>
      <c r="R383" s="534"/>
      <c r="S383" s="433"/>
    </row>
    <row r="384" spans="1:19" ht="14.4" customHeight="1" x14ac:dyDescent="0.3">
      <c r="A384" s="428" t="s">
        <v>678</v>
      </c>
      <c r="B384" s="429" t="s">
        <v>679</v>
      </c>
      <c r="C384" s="429" t="s">
        <v>416</v>
      </c>
      <c r="D384" s="429" t="s">
        <v>672</v>
      </c>
      <c r="E384" s="429" t="s">
        <v>680</v>
      </c>
      <c r="F384" s="429" t="s">
        <v>733</v>
      </c>
      <c r="G384" s="429" t="s">
        <v>734</v>
      </c>
      <c r="H384" s="432">
        <v>3</v>
      </c>
      <c r="I384" s="432">
        <v>1389</v>
      </c>
      <c r="J384" s="429">
        <v>0.93535353535353538</v>
      </c>
      <c r="K384" s="429">
        <v>463</v>
      </c>
      <c r="L384" s="432">
        <v>3</v>
      </c>
      <c r="M384" s="432">
        <v>1485</v>
      </c>
      <c r="N384" s="429">
        <v>1</v>
      </c>
      <c r="O384" s="429">
        <v>495</v>
      </c>
      <c r="P384" s="432"/>
      <c r="Q384" s="432"/>
      <c r="R384" s="534"/>
      <c r="S384" s="433"/>
    </row>
    <row r="385" spans="1:19" ht="14.4" customHeight="1" x14ac:dyDescent="0.3">
      <c r="A385" s="428" t="s">
        <v>678</v>
      </c>
      <c r="B385" s="429" t="s">
        <v>679</v>
      </c>
      <c r="C385" s="429" t="s">
        <v>416</v>
      </c>
      <c r="D385" s="429" t="s">
        <v>672</v>
      </c>
      <c r="E385" s="429" t="s">
        <v>680</v>
      </c>
      <c r="F385" s="429" t="s">
        <v>737</v>
      </c>
      <c r="G385" s="429" t="s">
        <v>738</v>
      </c>
      <c r="H385" s="432">
        <v>15</v>
      </c>
      <c r="I385" s="432">
        <v>6555</v>
      </c>
      <c r="J385" s="429">
        <v>4.791666666666667</v>
      </c>
      <c r="K385" s="429">
        <v>437</v>
      </c>
      <c r="L385" s="432">
        <v>3</v>
      </c>
      <c r="M385" s="432">
        <v>1368</v>
      </c>
      <c r="N385" s="429">
        <v>1</v>
      </c>
      <c r="O385" s="429">
        <v>456</v>
      </c>
      <c r="P385" s="432"/>
      <c r="Q385" s="432"/>
      <c r="R385" s="534"/>
      <c r="S385" s="433"/>
    </row>
    <row r="386" spans="1:19" ht="14.4" customHeight="1" x14ac:dyDescent="0.3">
      <c r="A386" s="428" t="s">
        <v>678</v>
      </c>
      <c r="B386" s="429" t="s">
        <v>679</v>
      </c>
      <c r="C386" s="429" t="s">
        <v>416</v>
      </c>
      <c r="D386" s="429" t="s">
        <v>672</v>
      </c>
      <c r="E386" s="429" t="s">
        <v>680</v>
      </c>
      <c r="F386" s="429" t="s">
        <v>739</v>
      </c>
      <c r="G386" s="429" t="s">
        <v>740</v>
      </c>
      <c r="H386" s="432">
        <v>50</v>
      </c>
      <c r="I386" s="432">
        <v>2700</v>
      </c>
      <c r="J386" s="429">
        <v>0.96982758620689657</v>
      </c>
      <c r="K386" s="429">
        <v>54</v>
      </c>
      <c r="L386" s="432">
        <v>48</v>
      </c>
      <c r="M386" s="432">
        <v>2784</v>
      </c>
      <c r="N386" s="429">
        <v>1</v>
      </c>
      <c r="O386" s="429">
        <v>58</v>
      </c>
      <c r="P386" s="432"/>
      <c r="Q386" s="432"/>
      <c r="R386" s="534"/>
      <c r="S386" s="433"/>
    </row>
    <row r="387" spans="1:19" ht="14.4" customHeight="1" x14ac:dyDescent="0.3">
      <c r="A387" s="428" t="s">
        <v>678</v>
      </c>
      <c r="B387" s="429" t="s">
        <v>679</v>
      </c>
      <c r="C387" s="429" t="s">
        <v>416</v>
      </c>
      <c r="D387" s="429" t="s">
        <v>672</v>
      </c>
      <c r="E387" s="429" t="s">
        <v>680</v>
      </c>
      <c r="F387" s="429" t="s">
        <v>745</v>
      </c>
      <c r="G387" s="429" t="s">
        <v>746</v>
      </c>
      <c r="H387" s="432">
        <v>23</v>
      </c>
      <c r="I387" s="432">
        <v>3887</v>
      </c>
      <c r="J387" s="429">
        <v>1.4807619047619047</v>
      </c>
      <c r="K387" s="429">
        <v>169</v>
      </c>
      <c r="L387" s="432">
        <v>15</v>
      </c>
      <c r="M387" s="432">
        <v>2625</v>
      </c>
      <c r="N387" s="429">
        <v>1</v>
      </c>
      <c r="O387" s="429">
        <v>175</v>
      </c>
      <c r="P387" s="432"/>
      <c r="Q387" s="432"/>
      <c r="R387" s="534"/>
      <c r="S387" s="433"/>
    </row>
    <row r="388" spans="1:19" ht="14.4" customHeight="1" x14ac:dyDescent="0.3">
      <c r="A388" s="428" t="s">
        <v>678</v>
      </c>
      <c r="B388" s="429" t="s">
        <v>679</v>
      </c>
      <c r="C388" s="429" t="s">
        <v>416</v>
      </c>
      <c r="D388" s="429" t="s">
        <v>672</v>
      </c>
      <c r="E388" s="429" t="s">
        <v>680</v>
      </c>
      <c r="F388" s="429" t="s">
        <v>747</v>
      </c>
      <c r="G388" s="429" t="s">
        <v>748</v>
      </c>
      <c r="H388" s="432">
        <v>96</v>
      </c>
      <c r="I388" s="432">
        <v>7776</v>
      </c>
      <c r="J388" s="429">
        <v>1.3654082528533802</v>
      </c>
      <c r="K388" s="429">
        <v>81</v>
      </c>
      <c r="L388" s="432">
        <v>67</v>
      </c>
      <c r="M388" s="432">
        <v>5695</v>
      </c>
      <c r="N388" s="429">
        <v>1</v>
      </c>
      <c r="O388" s="429">
        <v>85</v>
      </c>
      <c r="P388" s="432">
        <v>24</v>
      </c>
      <c r="Q388" s="432">
        <v>2040</v>
      </c>
      <c r="R388" s="534">
        <v>0.35820895522388058</v>
      </c>
      <c r="S388" s="433">
        <v>85</v>
      </c>
    </row>
    <row r="389" spans="1:19" ht="14.4" customHeight="1" x14ac:dyDescent="0.3">
      <c r="A389" s="428" t="s">
        <v>678</v>
      </c>
      <c r="B389" s="429" t="s">
        <v>679</v>
      </c>
      <c r="C389" s="429" t="s">
        <v>416</v>
      </c>
      <c r="D389" s="429" t="s">
        <v>672</v>
      </c>
      <c r="E389" s="429" t="s">
        <v>680</v>
      </c>
      <c r="F389" s="429" t="s">
        <v>753</v>
      </c>
      <c r="G389" s="429" t="s">
        <v>754</v>
      </c>
      <c r="H389" s="432"/>
      <c r="I389" s="432"/>
      <c r="J389" s="429"/>
      <c r="K389" s="429"/>
      <c r="L389" s="432">
        <v>1</v>
      </c>
      <c r="M389" s="432">
        <v>29</v>
      </c>
      <c r="N389" s="429">
        <v>1</v>
      </c>
      <c r="O389" s="429">
        <v>29</v>
      </c>
      <c r="P389" s="432"/>
      <c r="Q389" s="432"/>
      <c r="R389" s="534"/>
      <c r="S389" s="433"/>
    </row>
    <row r="390" spans="1:19" ht="14.4" customHeight="1" x14ac:dyDescent="0.3">
      <c r="A390" s="428" t="s">
        <v>678</v>
      </c>
      <c r="B390" s="429" t="s">
        <v>679</v>
      </c>
      <c r="C390" s="429" t="s">
        <v>416</v>
      </c>
      <c r="D390" s="429" t="s">
        <v>672</v>
      </c>
      <c r="E390" s="429" t="s">
        <v>680</v>
      </c>
      <c r="F390" s="429" t="s">
        <v>757</v>
      </c>
      <c r="G390" s="429" t="s">
        <v>758</v>
      </c>
      <c r="H390" s="432">
        <v>7</v>
      </c>
      <c r="I390" s="432">
        <v>1190</v>
      </c>
      <c r="J390" s="429">
        <v>1.3522727272727273</v>
      </c>
      <c r="K390" s="429">
        <v>170</v>
      </c>
      <c r="L390" s="432">
        <v>5</v>
      </c>
      <c r="M390" s="432">
        <v>880</v>
      </c>
      <c r="N390" s="429">
        <v>1</v>
      </c>
      <c r="O390" s="429">
        <v>176</v>
      </c>
      <c r="P390" s="432">
        <v>4</v>
      </c>
      <c r="Q390" s="432">
        <v>704</v>
      </c>
      <c r="R390" s="534">
        <v>0.8</v>
      </c>
      <c r="S390" s="433">
        <v>176</v>
      </c>
    </row>
    <row r="391" spans="1:19" ht="14.4" customHeight="1" x14ac:dyDescent="0.3">
      <c r="A391" s="428" t="s">
        <v>678</v>
      </c>
      <c r="B391" s="429" t="s">
        <v>679</v>
      </c>
      <c r="C391" s="429" t="s">
        <v>416</v>
      </c>
      <c r="D391" s="429" t="s">
        <v>672</v>
      </c>
      <c r="E391" s="429" t="s">
        <v>680</v>
      </c>
      <c r="F391" s="429" t="s">
        <v>761</v>
      </c>
      <c r="G391" s="429" t="s">
        <v>762</v>
      </c>
      <c r="H391" s="432">
        <v>24</v>
      </c>
      <c r="I391" s="432">
        <v>5928</v>
      </c>
      <c r="J391" s="429">
        <v>1.0733297121129821</v>
      </c>
      <c r="K391" s="429">
        <v>247</v>
      </c>
      <c r="L391" s="432">
        <v>21</v>
      </c>
      <c r="M391" s="432">
        <v>5523</v>
      </c>
      <c r="N391" s="429">
        <v>1</v>
      </c>
      <c r="O391" s="429">
        <v>263</v>
      </c>
      <c r="P391" s="432">
        <v>6</v>
      </c>
      <c r="Q391" s="432">
        <v>1584</v>
      </c>
      <c r="R391" s="534">
        <v>0.28680065181966324</v>
      </c>
      <c r="S391" s="433">
        <v>264</v>
      </c>
    </row>
    <row r="392" spans="1:19" ht="14.4" customHeight="1" x14ac:dyDescent="0.3">
      <c r="A392" s="428" t="s">
        <v>678</v>
      </c>
      <c r="B392" s="429" t="s">
        <v>679</v>
      </c>
      <c r="C392" s="429" t="s">
        <v>416</v>
      </c>
      <c r="D392" s="429" t="s">
        <v>672</v>
      </c>
      <c r="E392" s="429" t="s">
        <v>680</v>
      </c>
      <c r="F392" s="429" t="s">
        <v>763</v>
      </c>
      <c r="G392" s="429" t="s">
        <v>764</v>
      </c>
      <c r="H392" s="432"/>
      <c r="I392" s="432"/>
      <c r="J392" s="429"/>
      <c r="K392" s="429"/>
      <c r="L392" s="432">
        <v>1</v>
      </c>
      <c r="M392" s="432">
        <v>2130</v>
      </c>
      <c r="N392" s="429">
        <v>1</v>
      </c>
      <c r="O392" s="429">
        <v>2130</v>
      </c>
      <c r="P392" s="432"/>
      <c r="Q392" s="432"/>
      <c r="R392" s="534"/>
      <c r="S392" s="433"/>
    </row>
    <row r="393" spans="1:19" ht="14.4" customHeight="1" x14ac:dyDescent="0.3">
      <c r="A393" s="428" t="s">
        <v>678</v>
      </c>
      <c r="B393" s="429" t="s">
        <v>679</v>
      </c>
      <c r="C393" s="429" t="s">
        <v>416</v>
      </c>
      <c r="D393" s="429" t="s">
        <v>672</v>
      </c>
      <c r="E393" s="429" t="s">
        <v>680</v>
      </c>
      <c r="F393" s="429" t="s">
        <v>774</v>
      </c>
      <c r="G393" s="429" t="s">
        <v>775</v>
      </c>
      <c r="H393" s="432">
        <v>1</v>
      </c>
      <c r="I393" s="432">
        <v>269</v>
      </c>
      <c r="J393" s="429"/>
      <c r="K393" s="429">
        <v>269</v>
      </c>
      <c r="L393" s="432"/>
      <c r="M393" s="432"/>
      <c r="N393" s="429"/>
      <c r="O393" s="429"/>
      <c r="P393" s="432"/>
      <c r="Q393" s="432"/>
      <c r="R393" s="534"/>
      <c r="S393" s="433"/>
    </row>
    <row r="394" spans="1:19" ht="14.4" customHeight="1" x14ac:dyDescent="0.3">
      <c r="A394" s="428" t="s">
        <v>678</v>
      </c>
      <c r="B394" s="429" t="s">
        <v>679</v>
      </c>
      <c r="C394" s="429" t="s">
        <v>416</v>
      </c>
      <c r="D394" s="429" t="s">
        <v>672</v>
      </c>
      <c r="E394" s="429" t="s">
        <v>680</v>
      </c>
      <c r="F394" s="429" t="s">
        <v>778</v>
      </c>
      <c r="G394" s="429" t="s">
        <v>779</v>
      </c>
      <c r="H394" s="432"/>
      <c r="I394" s="432"/>
      <c r="J394" s="429"/>
      <c r="K394" s="429"/>
      <c r="L394" s="432"/>
      <c r="M394" s="432"/>
      <c r="N394" s="429"/>
      <c r="O394" s="429"/>
      <c r="P394" s="432">
        <v>2</v>
      </c>
      <c r="Q394" s="432">
        <v>214</v>
      </c>
      <c r="R394" s="534"/>
      <c r="S394" s="433">
        <v>107</v>
      </c>
    </row>
    <row r="395" spans="1:19" ht="14.4" customHeight="1" x14ac:dyDescent="0.3">
      <c r="A395" s="428" t="s">
        <v>678</v>
      </c>
      <c r="B395" s="429" t="s">
        <v>679</v>
      </c>
      <c r="C395" s="429" t="s">
        <v>416</v>
      </c>
      <c r="D395" s="429" t="s">
        <v>672</v>
      </c>
      <c r="E395" s="429" t="s">
        <v>680</v>
      </c>
      <c r="F395" s="429" t="s">
        <v>780</v>
      </c>
      <c r="G395" s="429" t="s">
        <v>781</v>
      </c>
      <c r="H395" s="432"/>
      <c r="I395" s="432"/>
      <c r="J395" s="429"/>
      <c r="K395" s="429"/>
      <c r="L395" s="432">
        <v>3</v>
      </c>
      <c r="M395" s="432">
        <v>942</v>
      </c>
      <c r="N395" s="429">
        <v>1</v>
      </c>
      <c r="O395" s="429">
        <v>314</v>
      </c>
      <c r="P395" s="432"/>
      <c r="Q395" s="432"/>
      <c r="R395" s="534"/>
      <c r="S395" s="433"/>
    </row>
    <row r="396" spans="1:19" ht="14.4" customHeight="1" x14ac:dyDescent="0.3">
      <c r="A396" s="428" t="s">
        <v>678</v>
      </c>
      <c r="B396" s="429" t="s">
        <v>679</v>
      </c>
      <c r="C396" s="429" t="s">
        <v>416</v>
      </c>
      <c r="D396" s="429" t="s">
        <v>673</v>
      </c>
      <c r="E396" s="429" t="s">
        <v>680</v>
      </c>
      <c r="F396" s="429" t="s">
        <v>681</v>
      </c>
      <c r="G396" s="429" t="s">
        <v>682</v>
      </c>
      <c r="H396" s="432">
        <v>10</v>
      </c>
      <c r="I396" s="432">
        <v>540</v>
      </c>
      <c r="J396" s="429">
        <v>1.5517241379310345</v>
      </c>
      <c r="K396" s="429">
        <v>54</v>
      </c>
      <c r="L396" s="432">
        <v>6</v>
      </c>
      <c r="M396" s="432">
        <v>348</v>
      </c>
      <c r="N396" s="429">
        <v>1</v>
      </c>
      <c r="O396" s="429">
        <v>58</v>
      </c>
      <c r="P396" s="432">
        <v>4</v>
      </c>
      <c r="Q396" s="432">
        <v>232</v>
      </c>
      <c r="R396" s="534">
        <v>0.66666666666666663</v>
      </c>
      <c r="S396" s="433">
        <v>58</v>
      </c>
    </row>
    <row r="397" spans="1:19" ht="14.4" customHeight="1" x14ac:dyDescent="0.3">
      <c r="A397" s="428" t="s">
        <v>678</v>
      </c>
      <c r="B397" s="429" t="s">
        <v>679</v>
      </c>
      <c r="C397" s="429" t="s">
        <v>416</v>
      </c>
      <c r="D397" s="429" t="s">
        <v>673</v>
      </c>
      <c r="E397" s="429" t="s">
        <v>680</v>
      </c>
      <c r="F397" s="429" t="s">
        <v>691</v>
      </c>
      <c r="G397" s="429" t="s">
        <v>692</v>
      </c>
      <c r="H397" s="432">
        <v>41</v>
      </c>
      <c r="I397" s="432">
        <v>7052</v>
      </c>
      <c r="J397" s="429">
        <v>0.93801542963554141</v>
      </c>
      <c r="K397" s="429">
        <v>172</v>
      </c>
      <c r="L397" s="432">
        <v>42</v>
      </c>
      <c r="M397" s="432">
        <v>7518</v>
      </c>
      <c r="N397" s="429">
        <v>1</v>
      </c>
      <c r="O397" s="429">
        <v>179</v>
      </c>
      <c r="P397" s="432">
        <v>25</v>
      </c>
      <c r="Q397" s="432">
        <v>4500</v>
      </c>
      <c r="R397" s="534">
        <v>0.59856344772545889</v>
      </c>
      <c r="S397" s="433">
        <v>180</v>
      </c>
    </row>
    <row r="398" spans="1:19" ht="14.4" customHeight="1" x14ac:dyDescent="0.3">
      <c r="A398" s="428" t="s">
        <v>678</v>
      </c>
      <c r="B398" s="429" t="s">
        <v>679</v>
      </c>
      <c r="C398" s="429" t="s">
        <v>416</v>
      </c>
      <c r="D398" s="429" t="s">
        <v>673</v>
      </c>
      <c r="E398" s="429" t="s">
        <v>680</v>
      </c>
      <c r="F398" s="429" t="s">
        <v>693</v>
      </c>
      <c r="G398" s="429" t="s">
        <v>694</v>
      </c>
      <c r="H398" s="432"/>
      <c r="I398" s="432"/>
      <c r="J398" s="429"/>
      <c r="K398" s="429"/>
      <c r="L398" s="432"/>
      <c r="M398" s="432"/>
      <c r="N398" s="429"/>
      <c r="O398" s="429"/>
      <c r="P398" s="432">
        <v>2</v>
      </c>
      <c r="Q398" s="432">
        <v>1138</v>
      </c>
      <c r="R398" s="534"/>
      <c r="S398" s="433">
        <v>569</v>
      </c>
    </row>
    <row r="399" spans="1:19" ht="14.4" customHeight="1" x14ac:dyDescent="0.3">
      <c r="A399" s="428" t="s">
        <v>678</v>
      </c>
      <c r="B399" s="429" t="s">
        <v>679</v>
      </c>
      <c r="C399" s="429" t="s">
        <v>416</v>
      </c>
      <c r="D399" s="429" t="s">
        <v>673</v>
      </c>
      <c r="E399" s="429" t="s">
        <v>680</v>
      </c>
      <c r="F399" s="429" t="s">
        <v>695</v>
      </c>
      <c r="G399" s="429" t="s">
        <v>696</v>
      </c>
      <c r="H399" s="432">
        <v>13</v>
      </c>
      <c r="I399" s="432">
        <v>4186</v>
      </c>
      <c r="J399" s="429">
        <v>0.62477611940298505</v>
      </c>
      <c r="K399" s="429">
        <v>322</v>
      </c>
      <c r="L399" s="432">
        <v>20</v>
      </c>
      <c r="M399" s="432">
        <v>6700</v>
      </c>
      <c r="N399" s="429">
        <v>1</v>
      </c>
      <c r="O399" s="429">
        <v>335</v>
      </c>
      <c r="P399" s="432">
        <v>24</v>
      </c>
      <c r="Q399" s="432">
        <v>8064</v>
      </c>
      <c r="R399" s="534">
        <v>1.2035820895522389</v>
      </c>
      <c r="S399" s="433">
        <v>336</v>
      </c>
    </row>
    <row r="400" spans="1:19" ht="14.4" customHeight="1" x14ac:dyDescent="0.3">
      <c r="A400" s="428" t="s">
        <v>678</v>
      </c>
      <c r="B400" s="429" t="s">
        <v>679</v>
      </c>
      <c r="C400" s="429" t="s">
        <v>416</v>
      </c>
      <c r="D400" s="429" t="s">
        <v>673</v>
      </c>
      <c r="E400" s="429" t="s">
        <v>680</v>
      </c>
      <c r="F400" s="429" t="s">
        <v>697</v>
      </c>
      <c r="G400" s="429" t="s">
        <v>698</v>
      </c>
      <c r="H400" s="432">
        <v>4</v>
      </c>
      <c r="I400" s="432">
        <v>1756</v>
      </c>
      <c r="J400" s="429">
        <v>0.7668122270742358</v>
      </c>
      <c r="K400" s="429">
        <v>439</v>
      </c>
      <c r="L400" s="432">
        <v>5</v>
      </c>
      <c r="M400" s="432">
        <v>2290</v>
      </c>
      <c r="N400" s="429">
        <v>1</v>
      </c>
      <c r="O400" s="429">
        <v>458</v>
      </c>
      <c r="P400" s="432">
        <v>4</v>
      </c>
      <c r="Q400" s="432">
        <v>1836</v>
      </c>
      <c r="R400" s="534">
        <v>0.80174672489082965</v>
      </c>
      <c r="S400" s="433">
        <v>459</v>
      </c>
    </row>
    <row r="401" spans="1:19" ht="14.4" customHeight="1" x14ac:dyDescent="0.3">
      <c r="A401" s="428" t="s">
        <v>678</v>
      </c>
      <c r="B401" s="429" t="s">
        <v>679</v>
      </c>
      <c r="C401" s="429" t="s">
        <v>416</v>
      </c>
      <c r="D401" s="429" t="s">
        <v>673</v>
      </c>
      <c r="E401" s="429" t="s">
        <v>680</v>
      </c>
      <c r="F401" s="429" t="s">
        <v>699</v>
      </c>
      <c r="G401" s="429" t="s">
        <v>700</v>
      </c>
      <c r="H401" s="432">
        <v>278</v>
      </c>
      <c r="I401" s="432">
        <v>94798</v>
      </c>
      <c r="J401" s="429">
        <v>1.0865100286532952</v>
      </c>
      <c r="K401" s="429">
        <v>341</v>
      </c>
      <c r="L401" s="432">
        <v>250</v>
      </c>
      <c r="M401" s="432">
        <v>87250</v>
      </c>
      <c r="N401" s="429">
        <v>1</v>
      </c>
      <c r="O401" s="429">
        <v>349</v>
      </c>
      <c r="P401" s="432">
        <v>133</v>
      </c>
      <c r="Q401" s="432">
        <v>46417</v>
      </c>
      <c r="R401" s="534">
        <v>0.53200000000000003</v>
      </c>
      <c r="S401" s="433">
        <v>349</v>
      </c>
    </row>
    <row r="402" spans="1:19" ht="14.4" customHeight="1" x14ac:dyDescent="0.3">
      <c r="A402" s="428" t="s">
        <v>678</v>
      </c>
      <c r="B402" s="429" t="s">
        <v>679</v>
      </c>
      <c r="C402" s="429" t="s">
        <v>416</v>
      </c>
      <c r="D402" s="429" t="s">
        <v>673</v>
      </c>
      <c r="E402" s="429" t="s">
        <v>680</v>
      </c>
      <c r="F402" s="429" t="s">
        <v>703</v>
      </c>
      <c r="G402" s="429" t="s">
        <v>704</v>
      </c>
      <c r="H402" s="432"/>
      <c r="I402" s="432"/>
      <c r="J402" s="429"/>
      <c r="K402" s="429"/>
      <c r="L402" s="432"/>
      <c r="M402" s="432"/>
      <c r="N402" s="429"/>
      <c r="O402" s="429"/>
      <c r="P402" s="432">
        <v>1</v>
      </c>
      <c r="Q402" s="432">
        <v>6231</v>
      </c>
      <c r="R402" s="534"/>
      <c r="S402" s="433">
        <v>6231</v>
      </c>
    </row>
    <row r="403" spans="1:19" ht="14.4" customHeight="1" x14ac:dyDescent="0.3">
      <c r="A403" s="428" t="s">
        <v>678</v>
      </c>
      <c r="B403" s="429" t="s">
        <v>679</v>
      </c>
      <c r="C403" s="429" t="s">
        <v>416</v>
      </c>
      <c r="D403" s="429" t="s">
        <v>673</v>
      </c>
      <c r="E403" s="429" t="s">
        <v>680</v>
      </c>
      <c r="F403" s="429" t="s">
        <v>717</v>
      </c>
      <c r="G403" s="429" t="s">
        <v>718</v>
      </c>
      <c r="H403" s="432">
        <v>2</v>
      </c>
      <c r="I403" s="432">
        <v>570</v>
      </c>
      <c r="J403" s="429">
        <v>0.625</v>
      </c>
      <c r="K403" s="429">
        <v>285</v>
      </c>
      <c r="L403" s="432">
        <v>3</v>
      </c>
      <c r="M403" s="432">
        <v>912</v>
      </c>
      <c r="N403" s="429">
        <v>1</v>
      </c>
      <c r="O403" s="429">
        <v>304</v>
      </c>
      <c r="P403" s="432"/>
      <c r="Q403" s="432"/>
      <c r="R403" s="534"/>
      <c r="S403" s="433"/>
    </row>
    <row r="404" spans="1:19" ht="14.4" customHeight="1" x14ac:dyDescent="0.3">
      <c r="A404" s="428" t="s">
        <v>678</v>
      </c>
      <c r="B404" s="429" t="s">
        <v>679</v>
      </c>
      <c r="C404" s="429" t="s">
        <v>416</v>
      </c>
      <c r="D404" s="429" t="s">
        <v>673</v>
      </c>
      <c r="E404" s="429" t="s">
        <v>680</v>
      </c>
      <c r="F404" s="429" t="s">
        <v>721</v>
      </c>
      <c r="G404" s="429" t="s">
        <v>722</v>
      </c>
      <c r="H404" s="432">
        <v>3</v>
      </c>
      <c r="I404" s="432">
        <v>1386</v>
      </c>
      <c r="J404" s="429">
        <v>1.402834008097166</v>
      </c>
      <c r="K404" s="429">
        <v>462</v>
      </c>
      <c r="L404" s="432">
        <v>2</v>
      </c>
      <c r="M404" s="432">
        <v>988</v>
      </c>
      <c r="N404" s="429">
        <v>1</v>
      </c>
      <c r="O404" s="429">
        <v>494</v>
      </c>
      <c r="P404" s="432">
        <v>2</v>
      </c>
      <c r="Q404" s="432">
        <v>988</v>
      </c>
      <c r="R404" s="534">
        <v>1</v>
      </c>
      <c r="S404" s="433">
        <v>494</v>
      </c>
    </row>
    <row r="405" spans="1:19" ht="14.4" customHeight="1" x14ac:dyDescent="0.3">
      <c r="A405" s="428" t="s">
        <v>678</v>
      </c>
      <c r="B405" s="429" t="s">
        <v>679</v>
      </c>
      <c r="C405" s="429" t="s">
        <v>416</v>
      </c>
      <c r="D405" s="429" t="s">
        <v>673</v>
      </c>
      <c r="E405" s="429" t="s">
        <v>680</v>
      </c>
      <c r="F405" s="429" t="s">
        <v>723</v>
      </c>
      <c r="G405" s="429" t="s">
        <v>724</v>
      </c>
      <c r="H405" s="432">
        <v>4</v>
      </c>
      <c r="I405" s="432">
        <v>1424</v>
      </c>
      <c r="J405" s="429">
        <v>1.2828828828828829</v>
      </c>
      <c r="K405" s="429">
        <v>356</v>
      </c>
      <c r="L405" s="432">
        <v>3</v>
      </c>
      <c r="M405" s="432">
        <v>1110</v>
      </c>
      <c r="N405" s="429">
        <v>1</v>
      </c>
      <c r="O405" s="429">
        <v>370</v>
      </c>
      <c r="P405" s="432">
        <v>2</v>
      </c>
      <c r="Q405" s="432">
        <v>740</v>
      </c>
      <c r="R405" s="534">
        <v>0.66666666666666663</v>
      </c>
      <c r="S405" s="433">
        <v>370</v>
      </c>
    </row>
    <row r="406" spans="1:19" ht="14.4" customHeight="1" x14ac:dyDescent="0.3">
      <c r="A406" s="428" t="s">
        <v>678</v>
      </c>
      <c r="B406" s="429" t="s">
        <v>679</v>
      </c>
      <c r="C406" s="429" t="s">
        <v>416</v>
      </c>
      <c r="D406" s="429" t="s">
        <v>673</v>
      </c>
      <c r="E406" s="429" t="s">
        <v>680</v>
      </c>
      <c r="F406" s="429" t="s">
        <v>725</v>
      </c>
      <c r="G406" s="429" t="s">
        <v>726</v>
      </c>
      <c r="H406" s="432">
        <v>37</v>
      </c>
      <c r="I406" s="432">
        <v>107929</v>
      </c>
      <c r="J406" s="429">
        <v>1.0862419484702093</v>
      </c>
      <c r="K406" s="429">
        <v>2917</v>
      </c>
      <c r="L406" s="432">
        <v>32</v>
      </c>
      <c r="M406" s="432">
        <v>99360</v>
      </c>
      <c r="N406" s="429">
        <v>1</v>
      </c>
      <c r="O406" s="429">
        <v>3105</v>
      </c>
      <c r="P406" s="432">
        <v>16</v>
      </c>
      <c r="Q406" s="432">
        <v>49728</v>
      </c>
      <c r="R406" s="534">
        <v>0.50048309178743966</v>
      </c>
      <c r="S406" s="433">
        <v>3108</v>
      </c>
    </row>
    <row r="407" spans="1:19" ht="14.4" customHeight="1" x14ac:dyDescent="0.3">
      <c r="A407" s="428" t="s">
        <v>678</v>
      </c>
      <c r="B407" s="429" t="s">
        <v>679</v>
      </c>
      <c r="C407" s="429" t="s">
        <v>416</v>
      </c>
      <c r="D407" s="429" t="s">
        <v>673</v>
      </c>
      <c r="E407" s="429" t="s">
        <v>680</v>
      </c>
      <c r="F407" s="429" t="s">
        <v>729</v>
      </c>
      <c r="G407" s="429" t="s">
        <v>730</v>
      </c>
      <c r="H407" s="432">
        <v>4</v>
      </c>
      <c r="I407" s="432">
        <v>420</v>
      </c>
      <c r="J407" s="429">
        <v>1.8918918918918919</v>
      </c>
      <c r="K407" s="429">
        <v>105</v>
      </c>
      <c r="L407" s="432">
        <v>2</v>
      </c>
      <c r="M407" s="432">
        <v>222</v>
      </c>
      <c r="N407" s="429">
        <v>1</v>
      </c>
      <c r="O407" s="429">
        <v>111</v>
      </c>
      <c r="P407" s="432"/>
      <c r="Q407" s="432"/>
      <c r="R407" s="534"/>
      <c r="S407" s="433"/>
    </row>
    <row r="408" spans="1:19" ht="14.4" customHeight="1" x14ac:dyDescent="0.3">
      <c r="A408" s="428" t="s">
        <v>678</v>
      </c>
      <c r="B408" s="429" t="s">
        <v>679</v>
      </c>
      <c r="C408" s="429" t="s">
        <v>416</v>
      </c>
      <c r="D408" s="429" t="s">
        <v>673</v>
      </c>
      <c r="E408" s="429" t="s">
        <v>680</v>
      </c>
      <c r="F408" s="429" t="s">
        <v>735</v>
      </c>
      <c r="G408" s="429" t="s">
        <v>736</v>
      </c>
      <c r="H408" s="432">
        <v>2</v>
      </c>
      <c r="I408" s="432">
        <v>2536</v>
      </c>
      <c r="J408" s="429">
        <v>0.98830865159781767</v>
      </c>
      <c r="K408" s="429">
        <v>1268</v>
      </c>
      <c r="L408" s="432">
        <v>2</v>
      </c>
      <c r="M408" s="432">
        <v>2566</v>
      </c>
      <c r="N408" s="429">
        <v>1</v>
      </c>
      <c r="O408" s="429">
        <v>1283</v>
      </c>
      <c r="P408" s="432"/>
      <c r="Q408" s="432"/>
      <c r="R408" s="534"/>
      <c r="S408" s="433"/>
    </row>
    <row r="409" spans="1:19" ht="14.4" customHeight="1" x14ac:dyDescent="0.3">
      <c r="A409" s="428" t="s">
        <v>678</v>
      </c>
      <c r="B409" s="429" t="s">
        <v>679</v>
      </c>
      <c r="C409" s="429" t="s">
        <v>416</v>
      </c>
      <c r="D409" s="429" t="s">
        <v>673</v>
      </c>
      <c r="E409" s="429" t="s">
        <v>680</v>
      </c>
      <c r="F409" s="429" t="s">
        <v>737</v>
      </c>
      <c r="G409" s="429" t="s">
        <v>738</v>
      </c>
      <c r="H409" s="432">
        <v>26</v>
      </c>
      <c r="I409" s="432">
        <v>11362</v>
      </c>
      <c r="J409" s="429">
        <v>0.69212962962962965</v>
      </c>
      <c r="K409" s="429">
        <v>437</v>
      </c>
      <c r="L409" s="432">
        <v>36</v>
      </c>
      <c r="M409" s="432">
        <v>16416</v>
      </c>
      <c r="N409" s="429">
        <v>1</v>
      </c>
      <c r="O409" s="429">
        <v>456</v>
      </c>
      <c r="P409" s="432">
        <v>37</v>
      </c>
      <c r="Q409" s="432">
        <v>16872</v>
      </c>
      <c r="R409" s="534">
        <v>1.0277777777777777</v>
      </c>
      <c r="S409" s="433">
        <v>456</v>
      </c>
    </row>
    <row r="410" spans="1:19" ht="14.4" customHeight="1" x14ac:dyDescent="0.3">
      <c r="A410" s="428" t="s">
        <v>678</v>
      </c>
      <c r="B410" s="429" t="s">
        <v>679</v>
      </c>
      <c r="C410" s="429" t="s">
        <v>416</v>
      </c>
      <c r="D410" s="429" t="s">
        <v>673</v>
      </c>
      <c r="E410" s="429" t="s">
        <v>680</v>
      </c>
      <c r="F410" s="429" t="s">
        <v>739</v>
      </c>
      <c r="G410" s="429" t="s">
        <v>740</v>
      </c>
      <c r="H410" s="432"/>
      <c r="I410" s="432"/>
      <c r="J410" s="429"/>
      <c r="K410" s="429"/>
      <c r="L410" s="432">
        <v>4</v>
      </c>
      <c r="M410" s="432">
        <v>232</v>
      </c>
      <c r="N410" s="429">
        <v>1</v>
      </c>
      <c r="O410" s="429">
        <v>58</v>
      </c>
      <c r="P410" s="432"/>
      <c r="Q410" s="432"/>
      <c r="R410" s="534"/>
      <c r="S410" s="433"/>
    </row>
    <row r="411" spans="1:19" ht="14.4" customHeight="1" x14ac:dyDescent="0.3">
      <c r="A411" s="428" t="s">
        <v>678</v>
      </c>
      <c r="B411" s="429" t="s">
        <v>679</v>
      </c>
      <c r="C411" s="429" t="s">
        <v>416</v>
      </c>
      <c r="D411" s="429" t="s">
        <v>673</v>
      </c>
      <c r="E411" s="429" t="s">
        <v>680</v>
      </c>
      <c r="F411" s="429" t="s">
        <v>745</v>
      </c>
      <c r="G411" s="429" t="s">
        <v>746</v>
      </c>
      <c r="H411" s="432">
        <v>6</v>
      </c>
      <c r="I411" s="432">
        <v>1014</v>
      </c>
      <c r="J411" s="429">
        <v>5.7942857142857145</v>
      </c>
      <c r="K411" s="429">
        <v>169</v>
      </c>
      <c r="L411" s="432">
        <v>1</v>
      </c>
      <c r="M411" s="432">
        <v>175</v>
      </c>
      <c r="N411" s="429">
        <v>1</v>
      </c>
      <c r="O411" s="429">
        <v>175</v>
      </c>
      <c r="P411" s="432"/>
      <c r="Q411" s="432"/>
      <c r="R411" s="534"/>
      <c r="S411" s="433"/>
    </row>
    <row r="412" spans="1:19" ht="14.4" customHeight="1" x14ac:dyDescent="0.3">
      <c r="A412" s="428" t="s">
        <v>678</v>
      </c>
      <c r="B412" s="429" t="s">
        <v>679</v>
      </c>
      <c r="C412" s="429" t="s">
        <v>416</v>
      </c>
      <c r="D412" s="429" t="s">
        <v>673</v>
      </c>
      <c r="E412" s="429" t="s">
        <v>680</v>
      </c>
      <c r="F412" s="429" t="s">
        <v>755</v>
      </c>
      <c r="G412" s="429" t="s">
        <v>756</v>
      </c>
      <c r="H412" s="432">
        <v>16</v>
      </c>
      <c r="I412" s="432">
        <v>16128</v>
      </c>
      <c r="J412" s="429">
        <v>1.9940652818991098</v>
      </c>
      <c r="K412" s="429">
        <v>1008</v>
      </c>
      <c r="L412" s="432">
        <v>8</v>
      </c>
      <c r="M412" s="432">
        <v>8088</v>
      </c>
      <c r="N412" s="429">
        <v>1</v>
      </c>
      <c r="O412" s="429">
        <v>1011</v>
      </c>
      <c r="P412" s="432">
        <v>4</v>
      </c>
      <c r="Q412" s="432">
        <v>4048</v>
      </c>
      <c r="R412" s="534">
        <v>0.50049455984174085</v>
      </c>
      <c r="S412" s="433">
        <v>1012</v>
      </c>
    </row>
    <row r="413" spans="1:19" ht="14.4" customHeight="1" x14ac:dyDescent="0.3">
      <c r="A413" s="428" t="s">
        <v>678</v>
      </c>
      <c r="B413" s="429" t="s">
        <v>679</v>
      </c>
      <c r="C413" s="429" t="s">
        <v>416</v>
      </c>
      <c r="D413" s="429" t="s">
        <v>673</v>
      </c>
      <c r="E413" s="429" t="s">
        <v>680</v>
      </c>
      <c r="F413" s="429" t="s">
        <v>759</v>
      </c>
      <c r="G413" s="429" t="s">
        <v>760</v>
      </c>
      <c r="H413" s="432">
        <v>14</v>
      </c>
      <c r="I413" s="432">
        <v>31696</v>
      </c>
      <c r="J413" s="429">
        <v>1.7271142109851787</v>
      </c>
      <c r="K413" s="429">
        <v>2264</v>
      </c>
      <c r="L413" s="432">
        <v>8</v>
      </c>
      <c r="M413" s="432">
        <v>18352</v>
      </c>
      <c r="N413" s="429">
        <v>1</v>
      </c>
      <c r="O413" s="429">
        <v>2294</v>
      </c>
      <c r="P413" s="432"/>
      <c r="Q413" s="432"/>
      <c r="R413" s="534"/>
      <c r="S413" s="433"/>
    </row>
    <row r="414" spans="1:19" ht="14.4" customHeight="1" x14ac:dyDescent="0.3">
      <c r="A414" s="428" t="s">
        <v>678</v>
      </c>
      <c r="B414" s="429" t="s">
        <v>679</v>
      </c>
      <c r="C414" s="429" t="s">
        <v>416</v>
      </c>
      <c r="D414" s="429" t="s">
        <v>673</v>
      </c>
      <c r="E414" s="429" t="s">
        <v>680</v>
      </c>
      <c r="F414" s="429" t="s">
        <v>763</v>
      </c>
      <c r="G414" s="429" t="s">
        <v>764</v>
      </c>
      <c r="H414" s="432">
        <v>28</v>
      </c>
      <c r="I414" s="432">
        <v>56336</v>
      </c>
      <c r="J414" s="429">
        <v>1.2594679186228481</v>
      </c>
      <c r="K414" s="429">
        <v>2012</v>
      </c>
      <c r="L414" s="432">
        <v>21</v>
      </c>
      <c r="M414" s="432">
        <v>44730</v>
      </c>
      <c r="N414" s="429">
        <v>1</v>
      </c>
      <c r="O414" s="429">
        <v>2130</v>
      </c>
      <c r="P414" s="432">
        <v>12</v>
      </c>
      <c r="Q414" s="432">
        <v>25572</v>
      </c>
      <c r="R414" s="534">
        <v>0.57169684775318574</v>
      </c>
      <c r="S414" s="433">
        <v>2131</v>
      </c>
    </row>
    <row r="415" spans="1:19" ht="14.4" customHeight="1" x14ac:dyDescent="0.3">
      <c r="A415" s="428" t="s">
        <v>678</v>
      </c>
      <c r="B415" s="429" t="s">
        <v>679</v>
      </c>
      <c r="C415" s="429" t="s">
        <v>416</v>
      </c>
      <c r="D415" s="429" t="s">
        <v>673</v>
      </c>
      <c r="E415" s="429" t="s">
        <v>680</v>
      </c>
      <c r="F415" s="429" t="s">
        <v>770</v>
      </c>
      <c r="G415" s="429" t="s">
        <v>771</v>
      </c>
      <c r="H415" s="432"/>
      <c r="I415" s="432"/>
      <c r="J415" s="429"/>
      <c r="K415" s="429"/>
      <c r="L415" s="432"/>
      <c r="M415" s="432"/>
      <c r="N415" s="429"/>
      <c r="O415" s="429"/>
      <c r="P415" s="432">
        <v>1</v>
      </c>
      <c r="Q415" s="432">
        <v>5220</v>
      </c>
      <c r="R415" s="534"/>
      <c r="S415" s="433">
        <v>5220</v>
      </c>
    </row>
    <row r="416" spans="1:19" ht="14.4" customHeight="1" x14ac:dyDescent="0.3">
      <c r="A416" s="428" t="s">
        <v>678</v>
      </c>
      <c r="B416" s="429" t="s">
        <v>679</v>
      </c>
      <c r="C416" s="429" t="s">
        <v>416</v>
      </c>
      <c r="D416" s="429" t="s">
        <v>673</v>
      </c>
      <c r="E416" s="429" t="s">
        <v>680</v>
      </c>
      <c r="F416" s="429" t="s">
        <v>774</v>
      </c>
      <c r="G416" s="429" t="s">
        <v>775</v>
      </c>
      <c r="H416" s="432">
        <v>2</v>
      </c>
      <c r="I416" s="432">
        <v>538</v>
      </c>
      <c r="J416" s="429"/>
      <c r="K416" s="429">
        <v>269</v>
      </c>
      <c r="L416" s="432"/>
      <c r="M416" s="432"/>
      <c r="N416" s="429"/>
      <c r="O416" s="429"/>
      <c r="P416" s="432"/>
      <c r="Q416" s="432"/>
      <c r="R416" s="534"/>
      <c r="S416" s="433"/>
    </row>
    <row r="417" spans="1:19" ht="14.4" customHeight="1" x14ac:dyDescent="0.3">
      <c r="A417" s="428" t="s">
        <v>678</v>
      </c>
      <c r="B417" s="429" t="s">
        <v>679</v>
      </c>
      <c r="C417" s="429" t="s">
        <v>416</v>
      </c>
      <c r="D417" s="429" t="s">
        <v>674</v>
      </c>
      <c r="E417" s="429" t="s">
        <v>680</v>
      </c>
      <c r="F417" s="429" t="s">
        <v>681</v>
      </c>
      <c r="G417" s="429" t="s">
        <v>682</v>
      </c>
      <c r="H417" s="432">
        <v>288</v>
      </c>
      <c r="I417" s="432">
        <v>15552</v>
      </c>
      <c r="J417" s="429">
        <v>0.86496106785317017</v>
      </c>
      <c r="K417" s="429">
        <v>54</v>
      </c>
      <c r="L417" s="432">
        <v>310</v>
      </c>
      <c r="M417" s="432">
        <v>17980</v>
      </c>
      <c r="N417" s="429">
        <v>1</v>
      </c>
      <c r="O417" s="429">
        <v>58</v>
      </c>
      <c r="P417" s="432">
        <v>44</v>
      </c>
      <c r="Q417" s="432">
        <v>2552</v>
      </c>
      <c r="R417" s="534">
        <v>0.14193548387096774</v>
      </c>
      <c r="S417" s="433">
        <v>58</v>
      </c>
    </row>
    <row r="418" spans="1:19" ht="14.4" customHeight="1" x14ac:dyDescent="0.3">
      <c r="A418" s="428" t="s">
        <v>678</v>
      </c>
      <c r="B418" s="429" t="s">
        <v>679</v>
      </c>
      <c r="C418" s="429" t="s">
        <v>416</v>
      </c>
      <c r="D418" s="429" t="s">
        <v>674</v>
      </c>
      <c r="E418" s="429" t="s">
        <v>680</v>
      </c>
      <c r="F418" s="429" t="s">
        <v>683</v>
      </c>
      <c r="G418" s="429" t="s">
        <v>684</v>
      </c>
      <c r="H418" s="432">
        <v>18</v>
      </c>
      <c r="I418" s="432">
        <v>2214</v>
      </c>
      <c r="J418" s="429">
        <v>1.6900763358778625</v>
      </c>
      <c r="K418" s="429">
        <v>123</v>
      </c>
      <c r="L418" s="432">
        <v>10</v>
      </c>
      <c r="M418" s="432">
        <v>1310</v>
      </c>
      <c r="N418" s="429">
        <v>1</v>
      </c>
      <c r="O418" s="429">
        <v>131</v>
      </c>
      <c r="P418" s="432"/>
      <c r="Q418" s="432"/>
      <c r="R418" s="534"/>
      <c r="S418" s="433"/>
    </row>
    <row r="419" spans="1:19" ht="14.4" customHeight="1" x14ac:dyDescent="0.3">
      <c r="A419" s="428" t="s">
        <v>678</v>
      </c>
      <c r="B419" s="429" t="s">
        <v>679</v>
      </c>
      <c r="C419" s="429" t="s">
        <v>416</v>
      </c>
      <c r="D419" s="429" t="s">
        <v>674</v>
      </c>
      <c r="E419" s="429" t="s">
        <v>680</v>
      </c>
      <c r="F419" s="429" t="s">
        <v>685</v>
      </c>
      <c r="G419" s="429" t="s">
        <v>686</v>
      </c>
      <c r="H419" s="432">
        <v>1</v>
      </c>
      <c r="I419" s="432">
        <v>177</v>
      </c>
      <c r="J419" s="429"/>
      <c r="K419" s="429">
        <v>177</v>
      </c>
      <c r="L419" s="432"/>
      <c r="M419" s="432"/>
      <c r="N419" s="429"/>
      <c r="O419" s="429"/>
      <c r="P419" s="432"/>
      <c r="Q419" s="432"/>
      <c r="R419" s="534"/>
      <c r="S419" s="433"/>
    </row>
    <row r="420" spans="1:19" ht="14.4" customHeight="1" x14ac:dyDescent="0.3">
      <c r="A420" s="428" t="s">
        <v>678</v>
      </c>
      <c r="B420" s="429" t="s">
        <v>679</v>
      </c>
      <c r="C420" s="429" t="s">
        <v>416</v>
      </c>
      <c r="D420" s="429" t="s">
        <v>674</v>
      </c>
      <c r="E420" s="429" t="s">
        <v>680</v>
      </c>
      <c r="F420" s="429" t="s">
        <v>691</v>
      </c>
      <c r="G420" s="429" t="s">
        <v>692</v>
      </c>
      <c r="H420" s="432">
        <v>52</v>
      </c>
      <c r="I420" s="432">
        <v>8944</v>
      </c>
      <c r="J420" s="429">
        <v>0.67522270874226187</v>
      </c>
      <c r="K420" s="429">
        <v>172</v>
      </c>
      <c r="L420" s="432">
        <v>74</v>
      </c>
      <c r="M420" s="432">
        <v>13246</v>
      </c>
      <c r="N420" s="429">
        <v>1</v>
      </c>
      <c r="O420" s="429">
        <v>179</v>
      </c>
      <c r="P420" s="432">
        <v>25</v>
      </c>
      <c r="Q420" s="432">
        <v>4500</v>
      </c>
      <c r="R420" s="534">
        <v>0.33972520006039558</v>
      </c>
      <c r="S420" s="433">
        <v>180</v>
      </c>
    </row>
    <row r="421" spans="1:19" ht="14.4" customHeight="1" x14ac:dyDescent="0.3">
      <c r="A421" s="428" t="s">
        <v>678</v>
      </c>
      <c r="B421" s="429" t="s">
        <v>679</v>
      </c>
      <c r="C421" s="429" t="s">
        <v>416</v>
      </c>
      <c r="D421" s="429" t="s">
        <v>674</v>
      </c>
      <c r="E421" s="429" t="s">
        <v>680</v>
      </c>
      <c r="F421" s="429" t="s">
        <v>693</v>
      </c>
      <c r="G421" s="429" t="s">
        <v>694</v>
      </c>
      <c r="H421" s="432">
        <v>2</v>
      </c>
      <c r="I421" s="432">
        <v>1066</v>
      </c>
      <c r="J421" s="429">
        <v>1.8734622144112478</v>
      </c>
      <c r="K421" s="429">
        <v>533</v>
      </c>
      <c r="L421" s="432">
        <v>1</v>
      </c>
      <c r="M421" s="432">
        <v>569</v>
      </c>
      <c r="N421" s="429">
        <v>1</v>
      </c>
      <c r="O421" s="429">
        <v>569</v>
      </c>
      <c r="P421" s="432"/>
      <c r="Q421" s="432"/>
      <c r="R421" s="534"/>
      <c r="S421" s="433"/>
    </row>
    <row r="422" spans="1:19" ht="14.4" customHeight="1" x14ac:dyDescent="0.3">
      <c r="A422" s="428" t="s">
        <v>678</v>
      </c>
      <c r="B422" s="429" t="s">
        <v>679</v>
      </c>
      <c r="C422" s="429" t="s">
        <v>416</v>
      </c>
      <c r="D422" s="429" t="s">
        <v>674</v>
      </c>
      <c r="E422" s="429" t="s">
        <v>680</v>
      </c>
      <c r="F422" s="429" t="s">
        <v>695</v>
      </c>
      <c r="G422" s="429" t="s">
        <v>696</v>
      </c>
      <c r="H422" s="432">
        <v>18</v>
      </c>
      <c r="I422" s="432">
        <v>5796</v>
      </c>
      <c r="J422" s="429">
        <v>0.45530243519245878</v>
      </c>
      <c r="K422" s="429">
        <v>322</v>
      </c>
      <c r="L422" s="432">
        <v>38</v>
      </c>
      <c r="M422" s="432">
        <v>12730</v>
      </c>
      <c r="N422" s="429">
        <v>1</v>
      </c>
      <c r="O422" s="429">
        <v>335</v>
      </c>
      <c r="P422" s="432">
        <v>15</v>
      </c>
      <c r="Q422" s="432">
        <v>5040</v>
      </c>
      <c r="R422" s="534">
        <v>0.39591516103692065</v>
      </c>
      <c r="S422" s="433">
        <v>336</v>
      </c>
    </row>
    <row r="423" spans="1:19" ht="14.4" customHeight="1" x14ac:dyDescent="0.3">
      <c r="A423" s="428" t="s">
        <v>678</v>
      </c>
      <c r="B423" s="429" t="s">
        <v>679</v>
      </c>
      <c r="C423" s="429" t="s">
        <v>416</v>
      </c>
      <c r="D423" s="429" t="s">
        <v>674</v>
      </c>
      <c r="E423" s="429" t="s">
        <v>680</v>
      </c>
      <c r="F423" s="429" t="s">
        <v>697</v>
      </c>
      <c r="G423" s="429" t="s">
        <v>698</v>
      </c>
      <c r="H423" s="432">
        <v>2</v>
      </c>
      <c r="I423" s="432">
        <v>878</v>
      </c>
      <c r="J423" s="429"/>
      <c r="K423" s="429">
        <v>439</v>
      </c>
      <c r="L423" s="432"/>
      <c r="M423" s="432"/>
      <c r="N423" s="429"/>
      <c r="O423" s="429"/>
      <c r="P423" s="432"/>
      <c r="Q423" s="432"/>
      <c r="R423" s="534"/>
      <c r="S423" s="433"/>
    </row>
    <row r="424" spans="1:19" ht="14.4" customHeight="1" x14ac:dyDescent="0.3">
      <c r="A424" s="428" t="s">
        <v>678</v>
      </c>
      <c r="B424" s="429" t="s">
        <v>679</v>
      </c>
      <c r="C424" s="429" t="s">
        <v>416</v>
      </c>
      <c r="D424" s="429" t="s">
        <v>674</v>
      </c>
      <c r="E424" s="429" t="s">
        <v>680</v>
      </c>
      <c r="F424" s="429" t="s">
        <v>699</v>
      </c>
      <c r="G424" s="429" t="s">
        <v>700</v>
      </c>
      <c r="H424" s="432">
        <v>71</v>
      </c>
      <c r="I424" s="432">
        <v>24211</v>
      </c>
      <c r="J424" s="429">
        <v>0.99103561195251744</v>
      </c>
      <c r="K424" s="429">
        <v>341</v>
      </c>
      <c r="L424" s="432">
        <v>70</v>
      </c>
      <c r="M424" s="432">
        <v>24430</v>
      </c>
      <c r="N424" s="429">
        <v>1</v>
      </c>
      <c r="O424" s="429">
        <v>349</v>
      </c>
      <c r="P424" s="432">
        <v>43</v>
      </c>
      <c r="Q424" s="432">
        <v>15007</v>
      </c>
      <c r="R424" s="534">
        <v>0.61428571428571432</v>
      </c>
      <c r="S424" s="433">
        <v>349</v>
      </c>
    </row>
    <row r="425" spans="1:19" ht="14.4" customHeight="1" x14ac:dyDescent="0.3">
      <c r="A425" s="428" t="s">
        <v>678</v>
      </c>
      <c r="B425" s="429" t="s">
        <v>679</v>
      </c>
      <c r="C425" s="429" t="s">
        <v>416</v>
      </c>
      <c r="D425" s="429" t="s">
        <v>674</v>
      </c>
      <c r="E425" s="429" t="s">
        <v>680</v>
      </c>
      <c r="F425" s="429" t="s">
        <v>701</v>
      </c>
      <c r="G425" s="429" t="s">
        <v>702</v>
      </c>
      <c r="H425" s="432">
        <v>1</v>
      </c>
      <c r="I425" s="432">
        <v>1598</v>
      </c>
      <c r="J425" s="429">
        <v>0.96672716273442227</v>
      </c>
      <c r="K425" s="429">
        <v>1598</v>
      </c>
      <c r="L425" s="432">
        <v>1</v>
      </c>
      <c r="M425" s="432">
        <v>1653</v>
      </c>
      <c r="N425" s="429">
        <v>1</v>
      </c>
      <c r="O425" s="429">
        <v>1653</v>
      </c>
      <c r="P425" s="432">
        <v>1</v>
      </c>
      <c r="Q425" s="432">
        <v>1653</v>
      </c>
      <c r="R425" s="534">
        <v>1</v>
      </c>
      <c r="S425" s="433">
        <v>1653</v>
      </c>
    </row>
    <row r="426" spans="1:19" ht="14.4" customHeight="1" x14ac:dyDescent="0.3">
      <c r="A426" s="428" t="s">
        <v>678</v>
      </c>
      <c r="B426" s="429" t="s">
        <v>679</v>
      </c>
      <c r="C426" s="429" t="s">
        <v>416</v>
      </c>
      <c r="D426" s="429" t="s">
        <v>674</v>
      </c>
      <c r="E426" s="429" t="s">
        <v>680</v>
      </c>
      <c r="F426" s="429" t="s">
        <v>703</v>
      </c>
      <c r="G426" s="429" t="s">
        <v>704</v>
      </c>
      <c r="H426" s="432">
        <v>1</v>
      </c>
      <c r="I426" s="432">
        <v>5933</v>
      </c>
      <c r="J426" s="429">
        <v>0.47646964343077419</v>
      </c>
      <c r="K426" s="429">
        <v>5933</v>
      </c>
      <c r="L426" s="432">
        <v>2</v>
      </c>
      <c r="M426" s="432">
        <v>12452</v>
      </c>
      <c r="N426" s="429">
        <v>1</v>
      </c>
      <c r="O426" s="429">
        <v>6226</v>
      </c>
      <c r="P426" s="432">
        <v>1</v>
      </c>
      <c r="Q426" s="432">
        <v>6231</v>
      </c>
      <c r="R426" s="534">
        <v>0.50040154192097652</v>
      </c>
      <c r="S426" s="433">
        <v>6231</v>
      </c>
    </row>
    <row r="427" spans="1:19" ht="14.4" customHeight="1" x14ac:dyDescent="0.3">
      <c r="A427" s="428" t="s">
        <v>678</v>
      </c>
      <c r="B427" s="429" t="s">
        <v>679</v>
      </c>
      <c r="C427" s="429" t="s">
        <v>416</v>
      </c>
      <c r="D427" s="429" t="s">
        <v>674</v>
      </c>
      <c r="E427" s="429" t="s">
        <v>680</v>
      </c>
      <c r="F427" s="429" t="s">
        <v>717</v>
      </c>
      <c r="G427" s="429" t="s">
        <v>718</v>
      </c>
      <c r="H427" s="432">
        <v>103</v>
      </c>
      <c r="I427" s="432">
        <v>29355</v>
      </c>
      <c r="J427" s="429">
        <v>1.0272606382978724</v>
      </c>
      <c r="K427" s="429">
        <v>285</v>
      </c>
      <c r="L427" s="432">
        <v>94</v>
      </c>
      <c r="M427" s="432">
        <v>28576</v>
      </c>
      <c r="N427" s="429">
        <v>1</v>
      </c>
      <c r="O427" s="429">
        <v>304</v>
      </c>
      <c r="P427" s="432">
        <v>15</v>
      </c>
      <c r="Q427" s="432">
        <v>4575</v>
      </c>
      <c r="R427" s="534">
        <v>0.16009938409854424</v>
      </c>
      <c r="S427" s="433">
        <v>305</v>
      </c>
    </row>
    <row r="428" spans="1:19" ht="14.4" customHeight="1" x14ac:dyDescent="0.3">
      <c r="A428" s="428" t="s">
        <v>678</v>
      </c>
      <c r="B428" s="429" t="s">
        <v>679</v>
      </c>
      <c r="C428" s="429" t="s">
        <v>416</v>
      </c>
      <c r="D428" s="429" t="s">
        <v>674</v>
      </c>
      <c r="E428" s="429" t="s">
        <v>680</v>
      </c>
      <c r="F428" s="429" t="s">
        <v>721</v>
      </c>
      <c r="G428" s="429" t="s">
        <v>722</v>
      </c>
      <c r="H428" s="432">
        <v>165</v>
      </c>
      <c r="I428" s="432">
        <v>76230</v>
      </c>
      <c r="J428" s="429">
        <v>1.2055604757085021</v>
      </c>
      <c r="K428" s="429">
        <v>462</v>
      </c>
      <c r="L428" s="432">
        <v>128</v>
      </c>
      <c r="M428" s="432">
        <v>63232</v>
      </c>
      <c r="N428" s="429">
        <v>1</v>
      </c>
      <c r="O428" s="429">
        <v>494</v>
      </c>
      <c r="P428" s="432">
        <v>57</v>
      </c>
      <c r="Q428" s="432">
        <v>28158</v>
      </c>
      <c r="R428" s="534">
        <v>0.4453125</v>
      </c>
      <c r="S428" s="433">
        <v>494</v>
      </c>
    </row>
    <row r="429" spans="1:19" ht="14.4" customHeight="1" x14ac:dyDescent="0.3">
      <c r="A429" s="428" t="s">
        <v>678</v>
      </c>
      <c r="B429" s="429" t="s">
        <v>679</v>
      </c>
      <c r="C429" s="429" t="s">
        <v>416</v>
      </c>
      <c r="D429" s="429" t="s">
        <v>674</v>
      </c>
      <c r="E429" s="429" t="s">
        <v>680</v>
      </c>
      <c r="F429" s="429" t="s">
        <v>723</v>
      </c>
      <c r="G429" s="429" t="s">
        <v>724</v>
      </c>
      <c r="H429" s="432">
        <v>205</v>
      </c>
      <c r="I429" s="432">
        <v>72980</v>
      </c>
      <c r="J429" s="429">
        <v>1.1401343540071864</v>
      </c>
      <c r="K429" s="429">
        <v>356</v>
      </c>
      <c r="L429" s="432">
        <v>173</v>
      </c>
      <c r="M429" s="432">
        <v>64010</v>
      </c>
      <c r="N429" s="429">
        <v>1</v>
      </c>
      <c r="O429" s="429">
        <v>370</v>
      </c>
      <c r="P429" s="432">
        <v>57</v>
      </c>
      <c r="Q429" s="432">
        <v>21090</v>
      </c>
      <c r="R429" s="534">
        <v>0.32947976878612717</v>
      </c>
      <c r="S429" s="433">
        <v>370</v>
      </c>
    </row>
    <row r="430" spans="1:19" ht="14.4" customHeight="1" x14ac:dyDescent="0.3">
      <c r="A430" s="428" t="s">
        <v>678</v>
      </c>
      <c r="B430" s="429" t="s">
        <v>679</v>
      </c>
      <c r="C430" s="429" t="s">
        <v>416</v>
      </c>
      <c r="D430" s="429" t="s">
        <v>674</v>
      </c>
      <c r="E430" s="429" t="s">
        <v>680</v>
      </c>
      <c r="F430" s="429" t="s">
        <v>725</v>
      </c>
      <c r="G430" s="429" t="s">
        <v>726</v>
      </c>
      <c r="H430" s="432">
        <v>4</v>
      </c>
      <c r="I430" s="432">
        <v>11668</v>
      </c>
      <c r="J430" s="429">
        <v>0.22104764611158473</v>
      </c>
      <c r="K430" s="429">
        <v>2917</v>
      </c>
      <c r="L430" s="432">
        <v>17</v>
      </c>
      <c r="M430" s="432">
        <v>52785</v>
      </c>
      <c r="N430" s="429">
        <v>1</v>
      </c>
      <c r="O430" s="429">
        <v>3105</v>
      </c>
      <c r="P430" s="432">
        <v>6</v>
      </c>
      <c r="Q430" s="432">
        <v>18648</v>
      </c>
      <c r="R430" s="534">
        <v>0.35328218243819265</v>
      </c>
      <c r="S430" s="433">
        <v>3108</v>
      </c>
    </row>
    <row r="431" spans="1:19" ht="14.4" customHeight="1" x14ac:dyDescent="0.3">
      <c r="A431" s="428" t="s">
        <v>678</v>
      </c>
      <c r="B431" s="429" t="s">
        <v>679</v>
      </c>
      <c r="C431" s="429" t="s">
        <v>416</v>
      </c>
      <c r="D431" s="429" t="s">
        <v>674</v>
      </c>
      <c r="E431" s="429" t="s">
        <v>680</v>
      </c>
      <c r="F431" s="429" t="s">
        <v>729</v>
      </c>
      <c r="G431" s="429" t="s">
        <v>730</v>
      </c>
      <c r="H431" s="432">
        <v>39</v>
      </c>
      <c r="I431" s="432">
        <v>4095</v>
      </c>
      <c r="J431" s="429">
        <v>1.3175675675675675</v>
      </c>
      <c r="K431" s="429">
        <v>105</v>
      </c>
      <c r="L431" s="432">
        <v>28</v>
      </c>
      <c r="M431" s="432">
        <v>3108</v>
      </c>
      <c r="N431" s="429">
        <v>1</v>
      </c>
      <c r="O431" s="429">
        <v>111</v>
      </c>
      <c r="P431" s="432">
        <v>7</v>
      </c>
      <c r="Q431" s="432">
        <v>777</v>
      </c>
      <c r="R431" s="534">
        <v>0.25</v>
      </c>
      <c r="S431" s="433">
        <v>111</v>
      </c>
    </row>
    <row r="432" spans="1:19" ht="14.4" customHeight="1" x14ac:dyDescent="0.3">
      <c r="A432" s="428" t="s">
        <v>678</v>
      </c>
      <c r="B432" s="429" t="s">
        <v>679</v>
      </c>
      <c r="C432" s="429" t="s">
        <v>416</v>
      </c>
      <c r="D432" s="429" t="s">
        <v>674</v>
      </c>
      <c r="E432" s="429" t="s">
        <v>680</v>
      </c>
      <c r="F432" s="429" t="s">
        <v>731</v>
      </c>
      <c r="G432" s="429" t="s">
        <v>732</v>
      </c>
      <c r="H432" s="432">
        <v>3</v>
      </c>
      <c r="I432" s="432">
        <v>351</v>
      </c>
      <c r="J432" s="429"/>
      <c r="K432" s="429">
        <v>117</v>
      </c>
      <c r="L432" s="432"/>
      <c r="M432" s="432"/>
      <c r="N432" s="429"/>
      <c r="O432" s="429"/>
      <c r="P432" s="432"/>
      <c r="Q432" s="432"/>
      <c r="R432" s="534"/>
      <c r="S432" s="433"/>
    </row>
    <row r="433" spans="1:19" ht="14.4" customHeight="1" x14ac:dyDescent="0.3">
      <c r="A433" s="428" t="s">
        <v>678</v>
      </c>
      <c r="B433" s="429" t="s">
        <v>679</v>
      </c>
      <c r="C433" s="429" t="s">
        <v>416</v>
      </c>
      <c r="D433" s="429" t="s">
        <v>674</v>
      </c>
      <c r="E433" s="429" t="s">
        <v>680</v>
      </c>
      <c r="F433" s="429" t="s">
        <v>735</v>
      </c>
      <c r="G433" s="429" t="s">
        <v>736</v>
      </c>
      <c r="H433" s="432">
        <v>1</v>
      </c>
      <c r="I433" s="432">
        <v>1268</v>
      </c>
      <c r="J433" s="429"/>
      <c r="K433" s="429">
        <v>1268</v>
      </c>
      <c r="L433" s="432"/>
      <c r="M433" s="432"/>
      <c r="N433" s="429"/>
      <c r="O433" s="429"/>
      <c r="P433" s="432">
        <v>1</v>
      </c>
      <c r="Q433" s="432">
        <v>1285</v>
      </c>
      <c r="R433" s="534"/>
      <c r="S433" s="433">
        <v>1285</v>
      </c>
    </row>
    <row r="434" spans="1:19" ht="14.4" customHeight="1" x14ac:dyDescent="0.3">
      <c r="A434" s="428" t="s">
        <v>678</v>
      </c>
      <c r="B434" s="429" t="s">
        <v>679</v>
      </c>
      <c r="C434" s="429" t="s">
        <v>416</v>
      </c>
      <c r="D434" s="429" t="s">
        <v>674</v>
      </c>
      <c r="E434" s="429" t="s">
        <v>680</v>
      </c>
      <c r="F434" s="429" t="s">
        <v>737</v>
      </c>
      <c r="G434" s="429" t="s">
        <v>738</v>
      </c>
      <c r="H434" s="432">
        <v>45</v>
      </c>
      <c r="I434" s="432">
        <v>19665</v>
      </c>
      <c r="J434" s="429">
        <v>1.1348684210526316</v>
      </c>
      <c r="K434" s="429">
        <v>437</v>
      </c>
      <c r="L434" s="432">
        <v>38</v>
      </c>
      <c r="M434" s="432">
        <v>17328</v>
      </c>
      <c r="N434" s="429">
        <v>1</v>
      </c>
      <c r="O434" s="429">
        <v>456</v>
      </c>
      <c r="P434" s="432">
        <v>18</v>
      </c>
      <c r="Q434" s="432">
        <v>8208</v>
      </c>
      <c r="R434" s="534">
        <v>0.47368421052631576</v>
      </c>
      <c r="S434" s="433">
        <v>456</v>
      </c>
    </row>
    <row r="435" spans="1:19" ht="14.4" customHeight="1" x14ac:dyDescent="0.3">
      <c r="A435" s="428" t="s">
        <v>678</v>
      </c>
      <c r="B435" s="429" t="s">
        <v>679</v>
      </c>
      <c r="C435" s="429" t="s">
        <v>416</v>
      </c>
      <c r="D435" s="429" t="s">
        <v>674</v>
      </c>
      <c r="E435" s="429" t="s">
        <v>680</v>
      </c>
      <c r="F435" s="429" t="s">
        <v>739</v>
      </c>
      <c r="G435" s="429" t="s">
        <v>740</v>
      </c>
      <c r="H435" s="432">
        <v>338</v>
      </c>
      <c r="I435" s="432">
        <v>18252</v>
      </c>
      <c r="J435" s="429">
        <v>1.4175209692451072</v>
      </c>
      <c r="K435" s="429">
        <v>54</v>
      </c>
      <c r="L435" s="432">
        <v>222</v>
      </c>
      <c r="M435" s="432">
        <v>12876</v>
      </c>
      <c r="N435" s="429">
        <v>1</v>
      </c>
      <c r="O435" s="429">
        <v>58</v>
      </c>
      <c r="P435" s="432">
        <v>122</v>
      </c>
      <c r="Q435" s="432">
        <v>7076</v>
      </c>
      <c r="R435" s="534">
        <v>0.5495495495495496</v>
      </c>
      <c r="S435" s="433">
        <v>58</v>
      </c>
    </row>
    <row r="436" spans="1:19" ht="14.4" customHeight="1" x14ac:dyDescent="0.3">
      <c r="A436" s="428" t="s">
        <v>678</v>
      </c>
      <c r="B436" s="429" t="s">
        <v>679</v>
      </c>
      <c r="C436" s="429" t="s">
        <v>416</v>
      </c>
      <c r="D436" s="429" t="s">
        <v>674</v>
      </c>
      <c r="E436" s="429" t="s">
        <v>680</v>
      </c>
      <c r="F436" s="429" t="s">
        <v>745</v>
      </c>
      <c r="G436" s="429" t="s">
        <v>746</v>
      </c>
      <c r="H436" s="432">
        <v>254</v>
      </c>
      <c r="I436" s="432">
        <v>42926</v>
      </c>
      <c r="J436" s="429">
        <v>1.6686491739552964</v>
      </c>
      <c r="K436" s="429">
        <v>169</v>
      </c>
      <c r="L436" s="432">
        <v>147</v>
      </c>
      <c r="M436" s="432">
        <v>25725</v>
      </c>
      <c r="N436" s="429">
        <v>1</v>
      </c>
      <c r="O436" s="429">
        <v>175</v>
      </c>
      <c r="P436" s="432">
        <v>60</v>
      </c>
      <c r="Q436" s="432">
        <v>10560</v>
      </c>
      <c r="R436" s="534">
        <v>0.41049562682215746</v>
      </c>
      <c r="S436" s="433">
        <v>176</v>
      </c>
    </row>
    <row r="437" spans="1:19" ht="14.4" customHeight="1" x14ac:dyDescent="0.3">
      <c r="A437" s="428" t="s">
        <v>678</v>
      </c>
      <c r="B437" s="429" t="s">
        <v>679</v>
      </c>
      <c r="C437" s="429" t="s">
        <v>416</v>
      </c>
      <c r="D437" s="429" t="s">
        <v>674</v>
      </c>
      <c r="E437" s="429" t="s">
        <v>680</v>
      </c>
      <c r="F437" s="429" t="s">
        <v>751</v>
      </c>
      <c r="G437" s="429" t="s">
        <v>752</v>
      </c>
      <c r="H437" s="432">
        <v>2</v>
      </c>
      <c r="I437" s="432">
        <v>326</v>
      </c>
      <c r="J437" s="429">
        <v>1.9289940828402368</v>
      </c>
      <c r="K437" s="429">
        <v>163</v>
      </c>
      <c r="L437" s="432">
        <v>1</v>
      </c>
      <c r="M437" s="432">
        <v>169</v>
      </c>
      <c r="N437" s="429">
        <v>1</v>
      </c>
      <c r="O437" s="429">
        <v>169</v>
      </c>
      <c r="P437" s="432"/>
      <c r="Q437" s="432"/>
      <c r="R437" s="534"/>
      <c r="S437" s="433"/>
    </row>
    <row r="438" spans="1:19" ht="14.4" customHeight="1" x14ac:dyDescent="0.3">
      <c r="A438" s="428" t="s">
        <v>678</v>
      </c>
      <c r="B438" s="429" t="s">
        <v>679</v>
      </c>
      <c r="C438" s="429" t="s">
        <v>416</v>
      </c>
      <c r="D438" s="429" t="s">
        <v>674</v>
      </c>
      <c r="E438" s="429" t="s">
        <v>680</v>
      </c>
      <c r="F438" s="429" t="s">
        <v>755</v>
      </c>
      <c r="G438" s="429" t="s">
        <v>756</v>
      </c>
      <c r="H438" s="432">
        <v>4</v>
      </c>
      <c r="I438" s="432">
        <v>4032</v>
      </c>
      <c r="J438" s="429">
        <v>1.3293768545994065</v>
      </c>
      <c r="K438" s="429">
        <v>1008</v>
      </c>
      <c r="L438" s="432">
        <v>3</v>
      </c>
      <c r="M438" s="432">
        <v>3033</v>
      </c>
      <c r="N438" s="429">
        <v>1</v>
      </c>
      <c r="O438" s="429">
        <v>1011</v>
      </c>
      <c r="P438" s="432">
        <v>8</v>
      </c>
      <c r="Q438" s="432">
        <v>8096</v>
      </c>
      <c r="R438" s="534">
        <v>2.6693043191559513</v>
      </c>
      <c r="S438" s="433">
        <v>1012</v>
      </c>
    </row>
    <row r="439" spans="1:19" ht="14.4" customHeight="1" x14ac:dyDescent="0.3">
      <c r="A439" s="428" t="s">
        <v>678</v>
      </c>
      <c r="B439" s="429" t="s">
        <v>679</v>
      </c>
      <c r="C439" s="429" t="s">
        <v>416</v>
      </c>
      <c r="D439" s="429" t="s">
        <v>674</v>
      </c>
      <c r="E439" s="429" t="s">
        <v>680</v>
      </c>
      <c r="F439" s="429" t="s">
        <v>759</v>
      </c>
      <c r="G439" s="429" t="s">
        <v>760</v>
      </c>
      <c r="H439" s="432">
        <v>4</v>
      </c>
      <c r="I439" s="432">
        <v>9056</v>
      </c>
      <c r="J439" s="429"/>
      <c r="K439" s="429">
        <v>2264</v>
      </c>
      <c r="L439" s="432"/>
      <c r="M439" s="432"/>
      <c r="N439" s="429"/>
      <c r="O439" s="429"/>
      <c r="P439" s="432">
        <v>4</v>
      </c>
      <c r="Q439" s="432">
        <v>9188</v>
      </c>
      <c r="R439" s="534"/>
      <c r="S439" s="433">
        <v>2297</v>
      </c>
    </row>
    <row r="440" spans="1:19" ht="14.4" customHeight="1" x14ac:dyDescent="0.3">
      <c r="A440" s="428" t="s">
        <v>678</v>
      </c>
      <c r="B440" s="429" t="s">
        <v>679</v>
      </c>
      <c r="C440" s="429" t="s">
        <v>416</v>
      </c>
      <c r="D440" s="429" t="s">
        <v>674</v>
      </c>
      <c r="E440" s="429" t="s">
        <v>680</v>
      </c>
      <c r="F440" s="429" t="s">
        <v>763</v>
      </c>
      <c r="G440" s="429" t="s">
        <v>764</v>
      </c>
      <c r="H440" s="432">
        <v>13</v>
      </c>
      <c r="I440" s="432">
        <v>26156</v>
      </c>
      <c r="J440" s="429"/>
      <c r="K440" s="429">
        <v>2012</v>
      </c>
      <c r="L440" s="432"/>
      <c r="M440" s="432"/>
      <c r="N440" s="429"/>
      <c r="O440" s="429"/>
      <c r="P440" s="432"/>
      <c r="Q440" s="432"/>
      <c r="R440" s="534"/>
      <c r="S440" s="433"/>
    </row>
    <row r="441" spans="1:19" ht="14.4" customHeight="1" x14ac:dyDescent="0.3">
      <c r="A441" s="428" t="s">
        <v>678</v>
      </c>
      <c r="B441" s="429" t="s">
        <v>679</v>
      </c>
      <c r="C441" s="429" t="s">
        <v>416</v>
      </c>
      <c r="D441" s="429" t="s">
        <v>674</v>
      </c>
      <c r="E441" s="429" t="s">
        <v>680</v>
      </c>
      <c r="F441" s="429" t="s">
        <v>770</v>
      </c>
      <c r="G441" s="429" t="s">
        <v>771</v>
      </c>
      <c r="H441" s="432">
        <v>2</v>
      </c>
      <c r="I441" s="432">
        <v>10178</v>
      </c>
      <c r="J441" s="429">
        <v>0.97565184049079756</v>
      </c>
      <c r="K441" s="429">
        <v>5089</v>
      </c>
      <c r="L441" s="432">
        <v>2</v>
      </c>
      <c r="M441" s="432">
        <v>10432</v>
      </c>
      <c r="N441" s="429">
        <v>1</v>
      </c>
      <c r="O441" s="429">
        <v>5216</v>
      </c>
      <c r="P441" s="432">
        <v>1</v>
      </c>
      <c r="Q441" s="432">
        <v>5220</v>
      </c>
      <c r="R441" s="534">
        <v>0.50038343558282206</v>
      </c>
      <c r="S441" s="433">
        <v>5220</v>
      </c>
    </row>
    <row r="442" spans="1:19" ht="14.4" customHeight="1" x14ac:dyDescent="0.3">
      <c r="A442" s="428" t="s">
        <v>678</v>
      </c>
      <c r="B442" s="429" t="s">
        <v>679</v>
      </c>
      <c r="C442" s="429" t="s">
        <v>416</v>
      </c>
      <c r="D442" s="429" t="s">
        <v>674</v>
      </c>
      <c r="E442" s="429" t="s">
        <v>680</v>
      </c>
      <c r="F442" s="429" t="s">
        <v>772</v>
      </c>
      <c r="G442" s="429" t="s">
        <v>773</v>
      </c>
      <c r="H442" s="432"/>
      <c r="I442" s="432"/>
      <c r="J442" s="429"/>
      <c r="K442" s="429"/>
      <c r="L442" s="432"/>
      <c r="M442" s="432"/>
      <c r="N442" s="429"/>
      <c r="O442" s="429"/>
      <c r="P442" s="432">
        <v>4</v>
      </c>
      <c r="Q442" s="432">
        <v>4228</v>
      </c>
      <c r="R442" s="534"/>
      <c r="S442" s="433">
        <v>1057</v>
      </c>
    </row>
    <row r="443" spans="1:19" ht="14.4" customHeight="1" x14ac:dyDescent="0.3">
      <c r="A443" s="428" t="s">
        <v>678</v>
      </c>
      <c r="B443" s="429" t="s">
        <v>679</v>
      </c>
      <c r="C443" s="429" t="s">
        <v>416</v>
      </c>
      <c r="D443" s="429" t="s">
        <v>674</v>
      </c>
      <c r="E443" s="429" t="s">
        <v>680</v>
      </c>
      <c r="F443" s="429" t="s">
        <v>774</v>
      </c>
      <c r="G443" s="429" t="s">
        <v>775</v>
      </c>
      <c r="H443" s="432">
        <v>2</v>
      </c>
      <c r="I443" s="432">
        <v>538</v>
      </c>
      <c r="J443" s="429">
        <v>1.8680555555555556</v>
      </c>
      <c r="K443" s="429">
        <v>269</v>
      </c>
      <c r="L443" s="432">
        <v>1</v>
      </c>
      <c r="M443" s="432">
        <v>288</v>
      </c>
      <c r="N443" s="429">
        <v>1</v>
      </c>
      <c r="O443" s="429">
        <v>288</v>
      </c>
      <c r="P443" s="432"/>
      <c r="Q443" s="432"/>
      <c r="R443" s="534"/>
      <c r="S443" s="433"/>
    </row>
    <row r="444" spans="1:19" ht="14.4" customHeight="1" x14ac:dyDescent="0.3">
      <c r="A444" s="428" t="s">
        <v>678</v>
      </c>
      <c r="B444" s="429" t="s">
        <v>679</v>
      </c>
      <c r="C444" s="429" t="s">
        <v>416</v>
      </c>
      <c r="D444" s="429" t="s">
        <v>675</v>
      </c>
      <c r="E444" s="429" t="s">
        <v>680</v>
      </c>
      <c r="F444" s="429" t="s">
        <v>681</v>
      </c>
      <c r="G444" s="429" t="s">
        <v>682</v>
      </c>
      <c r="H444" s="432">
        <v>142</v>
      </c>
      <c r="I444" s="432">
        <v>7668</v>
      </c>
      <c r="J444" s="429">
        <v>2.1323692992213572</v>
      </c>
      <c r="K444" s="429">
        <v>54</v>
      </c>
      <c r="L444" s="432">
        <v>62</v>
      </c>
      <c r="M444" s="432">
        <v>3596</v>
      </c>
      <c r="N444" s="429">
        <v>1</v>
      </c>
      <c r="O444" s="429">
        <v>58</v>
      </c>
      <c r="P444" s="432">
        <v>42</v>
      </c>
      <c r="Q444" s="432">
        <v>2436</v>
      </c>
      <c r="R444" s="534">
        <v>0.67741935483870963</v>
      </c>
      <c r="S444" s="433">
        <v>58</v>
      </c>
    </row>
    <row r="445" spans="1:19" ht="14.4" customHeight="1" x14ac:dyDescent="0.3">
      <c r="A445" s="428" t="s">
        <v>678</v>
      </c>
      <c r="B445" s="429" t="s">
        <v>679</v>
      </c>
      <c r="C445" s="429" t="s">
        <v>416</v>
      </c>
      <c r="D445" s="429" t="s">
        <v>675</v>
      </c>
      <c r="E445" s="429" t="s">
        <v>680</v>
      </c>
      <c r="F445" s="429" t="s">
        <v>683</v>
      </c>
      <c r="G445" s="429" t="s">
        <v>684</v>
      </c>
      <c r="H445" s="432">
        <v>16</v>
      </c>
      <c r="I445" s="432">
        <v>1968</v>
      </c>
      <c r="J445" s="429">
        <v>3.7557251908396947</v>
      </c>
      <c r="K445" s="429">
        <v>123</v>
      </c>
      <c r="L445" s="432">
        <v>4</v>
      </c>
      <c r="M445" s="432">
        <v>524</v>
      </c>
      <c r="N445" s="429">
        <v>1</v>
      </c>
      <c r="O445" s="429">
        <v>131</v>
      </c>
      <c r="P445" s="432">
        <v>10</v>
      </c>
      <c r="Q445" s="432">
        <v>1310</v>
      </c>
      <c r="R445" s="534">
        <v>2.5</v>
      </c>
      <c r="S445" s="433">
        <v>131</v>
      </c>
    </row>
    <row r="446" spans="1:19" ht="14.4" customHeight="1" x14ac:dyDescent="0.3">
      <c r="A446" s="428" t="s">
        <v>678</v>
      </c>
      <c r="B446" s="429" t="s">
        <v>679</v>
      </c>
      <c r="C446" s="429" t="s">
        <v>416</v>
      </c>
      <c r="D446" s="429" t="s">
        <v>675</v>
      </c>
      <c r="E446" s="429" t="s">
        <v>680</v>
      </c>
      <c r="F446" s="429" t="s">
        <v>685</v>
      </c>
      <c r="G446" s="429" t="s">
        <v>686</v>
      </c>
      <c r="H446" s="432">
        <v>1</v>
      </c>
      <c r="I446" s="432">
        <v>177</v>
      </c>
      <c r="J446" s="429"/>
      <c r="K446" s="429">
        <v>177</v>
      </c>
      <c r="L446" s="432"/>
      <c r="M446" s="432"/>
      <c r="N446" s="429"/>
      <c r="O446" s="429"/>
      <c r="P446" s="432"/>
      <c r="Q446" s="432"/>
      <c r="R446" s="534"/>
      <c r="S446" s="433"/>
    </row>
    <row r="447" spans="1:19" ht="14.4" customHeight="1" x14ac:dyDescent="0.3">
      <c r="A447" s="428" t="s">
        <v>678</v>
      </c>
      <c r="B447" s="429" t="s">
        <v>679</v>
      </c>
      <c r="C447" s="429" t="s">
        <v>416</v>
      </c>
      <c r="D447" s="429" t="s">
        <v>675</v>
      </c>
      <c r="E447" s="429" t="s">
        <v>680</v>
      </c>
      <c r="F447" s="429" t="s">
        <v>691</v>
      </c>
      <c r="G447" s="429" t="s">
        <v>692</v>
      </c>
      <c r="H447" s="432">
        <v>54</v>
      </c>
      <c r="I447" s="432">
        <v>9288</v>
      </c>
      <c r="J447" s="429">
        <v>25.94413407821229</v>
      </c>
      <c r="K447" s="429">
        <v>172</v>
      </c>
      <c r="L447" s="432">
        <v>2</v>
      </c>
      <c r="M447" s="432">
        <v>358</v>
      </c>
      <c r="N447" s="429">
        <v>1</v>
      </c>
      <c r="O447" s="429">
        <v>179</v>
      </c>
      <c r="P447" s="432">
        <v>19</v>
      </c>
      <c r="Q447" s="432">
        <v>3420</v>
      </c>
      <c r="R447" s="534">
        <v>9.5530726256983236</v>
      </c>
      <c r="S447" s="433">
        <v>180</v>
      </c>
    </row>
    <row r="448" spans="1:19" ht="14.4" customHeight="1" x14ac:dyDescent="0.3">
      <c r="A448" s="428" t="s">
        <v>678</v>
      </c>
      <c r="B448" s="429" t="s">
        <v>679</v>
      </c>
      <c r="C448" s="429" t="s">
        <v>416</v>
      </c>
      <c r="D448" s="429" t="s">
        <v>675</v>
      </c>
      <c r="E448" s="429" t="s">
        <v>680</v>
      </c>
      <c r="F448" s="429" t="s">
        <v>695</v>
      </c>
      <c r="G448" s="429" t="s">
        <v>696</v>
      </c>
      <c r="H448" s="432">
        <v>11</v>
      </c>
      <c r="I448" s="432">
        <v>3542</v>
      </c>
      <c r="J448" s="429">
        <v>5.2865671641791048</v>
      </c>
      <c r="K448" s="429">
        <v>322</v>
      </c>
      <c r="L448" s="432">
        <v>2</v>
      </c>
      <c r="M448" s="432">
        <v>670</v>
      </c>
      <c r="N448" s="429">
        <v>1</v>
      </c>
      <c r="O448" s="429">
        <v>335</v>
      </c>
      <c r="P448" s="432">
        <v>6</v>
      </c>
      <c r="Q448" s="432">
        <v>2016</v>
      </c>
      <c r="R448" s="534">
        <v>3.008955223880597</v>
      </c>
      <c r="S448" s="433">
        <v>336</v>
      </c>
    </row>
    <row r="449" spans="1:19" ht="14.4" customHeight="1" x14ac:dyDescent="0.3">
      <c r="A449" s="428" t="s">
        <v>678</v>
      </c>
      <c r="B449" s="429" t="s">
        <v>679</v>
      </c>
      <c r="C449" s="429" t="s">
        <v>416</v>
      </c>
      <c r="D449" s="429" t="s">
        <v>675</v>
      </c>
      <c r="E449" s="429" t="s">
        <v>680</v>
      </c>
      <c r="F449" s="429" t="s">
        <v>699</v>
      </c>
      <c r="G449" s="429" t="s">
        <v>700</v>
      </c>
      <c r="H449" s="432">
        <v>12</v>
      </c>
      <c r="I449" s="432">
        <v>4092</v>
      </c>
      <c r="J449" s="429">
        <v>0.65138490926456538</v>
      </c>
      <c r="K449" s="429">
        <v>341</v>
      </c>
      <c r="L449" s="432">
        <v>18</v>
      </c>
      <c r="M449" s="432">
        <v>6282</v>
      </c>
      <c r="N449" s="429">
        <v>1</v>
      </c>
      <c r="O449" s="429">
        <v>349</v>
      </c>
      <c r="P449" s="432">
        <v>38</v>
      </c>
      <c r="Q449" s="432">
        <v>13262</v>
      </c>
      <c r="R449" s="534">
        <v>2.1111111111111112</v>
      </c>
      <c r="S449" s="433">
        <v>349</v>
      </c>
    </row>
    <row r="450" spans="1:19" ht="14.4" customHeight="1" x14ac:dyDescent="0.3">
      <c r="A450" s="428" t="s">
        <v>678</v>
      </c>
      <c r="B450" s="429" t="s">
        <v>679</v>
      </c>
      <c r="C450" s="429" t="s">
        <v>416</v>
      </c>
      <c r="D450" s="429" t="s">
        <v>675</v>
      </c>
      <c r="E450" s="429" t="s">
        <v>680</v>
      </c>
      <c r="F450" s="429" t="s">
        <v>705</v>
      </c>
      <c r="G450" s="429" t="s">
        <v>706</v>
      </c>
      <c r="H450" s="432"/>
      <c r="I450" s="432"/>
      <c r="J450" s="429"/>
      <c r="K450" s="429"/>
      <c r="L450" s="432">
        <v>6</v>
      </c>
      <c r="M450" s="432">
        <v>294</v>
      </c>
      <c r="N450" s="429">
        <v>1</v>
      </c>
      <c r="O450" s="429">
        <v>49</v>
      </c>
      <c r="P450" s="432"/>
      <c r="Q450" s="432"/>
      <c r="R450" s="534"/>
      <c r="S450" s="433"/>
    </row>
    <row r="451" spans="1:19" ht="14.4" customHeight="1" x14ac:dyDescent="0.3">
      <c r="A451" s="428" t="s">
        <v>678</v>
      </c>
      <c r="B451" s="429" t="s">
        <v>679</v>
      </c>
      <c r="C451" s="429" t="s">
        <v>416</v>
      </c>
      <c r="D451" s="429" t="s">
        <v>675</v>
      </c>
      <c r="E451" s="429" t="s">
        <v>680</v>
      </c>
      <c r="F451" s="429" t="s">
        <v>707</v>
      </c>
      <c r="G451" s="429" t="s">
        <v>708</v>
      </c>
      <c r="H451" s="432"/>
      <c r="I451" s="432"/>
      <c r="J451" s="429"/>
      <c r="K451" s="429"/>
      <c r="L451" s="432">
        <v>2</v>
      </c>
      <c r="M451" s="432">
        <v>774</v>
      </c>
      <c r="N451" s="429">
        <v>1</v>
      </c>
      <c r="O451" s="429">
        <v>387</v>
      </c>
      <c r="P451" s="432"/>
      <c r="Q451" s="432"/>
      <c r="R451" s="534"/>
      <c r="S451" s="433"/>
    </row>
    <row r="452" spans="1:19" ht="14.4" customHeight="1" x14ac:dyDescent="0.3">
      <c r="A452" s="428" t="s">
        <v>678</v>
      </c>
      <c r="B452" s="429" t="s">
        <v>679</v>
      </c>
      <c r="C452" s="429" t="s">
        <v>416</v>
      </c>
      <c r="D452" s="429" t="s">
        <v>675</v>
      </c>
      <c r="E452" s="429" t="s">
        <v>680</v>
      </c>
      <c r="F452" s="429" t="s">
        <v>709</v>
      </c>
      <c r="G452" s="429" t="s">
        <v>710</v>
      </c>
      <c r="H452" s="432"/>
      <c r="I452" s="432"/>
      <c r="J452" s="429"/>
      <c r="K452" s="429"/>
      <c r="L452" s="432">
        <v>3</v>
      </c>
      <c r="M452" s="432">
        <v>114</v>
      </c>
      <c r="N452" s="429">
        <v>1</v>
      </c>
      <c r="O452" s="429">
        <v>38</v>
      </c>
      <c r="P452" s="432"/>
      <c r="Q452" s="432"/>
      <c r="R452" s="534"/>
      <c r="S452" s="433"/>
    </row>
    <row r="453" spans="1:19" ht="14.4" customHeight="1" x14ac:dyDescent="0.3">
      <c r="A453" s="428" t="s">
        <v>678</v>
      </c>
      <c r="B453" s="429" t="s">
        <v>679</v>
      </c>
      <c r="C453" s="429" t="s">
        <v>416</v>
      </c>
      <c r="D453" s="429" t="s">
        <v>675</v>
      </c>
      <c r="E453" s="429" t="s">
        <v>680</v>
      </c>
      <c r="F453" s="429" t="s">
        <v>713</v>
      </c>
      <c r="G453" s="429" t="s">
        <v>714</v>
      </c>
      <c r="H453" s="432"/>
      <c r="I453" s="432"/>
      <c r="J453" s="429"/>
      <c r="K453" s="429"/>
      <c r="L453" s="432">
        <v>5</v>
      </c>
      <c r="M453" s="432">
        <v>3520</v>
      </c>
      <c r="N453" s="429">
        <v>1</v>
      </c>
      <c r="O453" s="429">
        <v>704</v>
      </c>
      <c r="P453" s="432">
        <v>1</v>
      </c>
      <c r="Q453" s="432">
        <v>705</v>
      </c>
      <c r="R453" s="534">
        <v>0.20028409090909091</v>
      </c>
      <c r="S453" s="433">
        <v>705</v>
      </c>
    </row>
    <row r="454" spans="1:19" ht="14.4" customHeight="1" x14ac:dyDescent="0.3">
      <c r="A454" s="428" t="s">
        <v>678</v>
      </c>
      <c r="B454" s="429" t="s">
        <v>679</v>
      </c>
      <c r="C454" s="429" t="s">
        <v>416</v>
      </c>
      <c r="D454" s="429" t="s">
        <v>675</v>
      </c>
      <c r="E454" s="429" t="s">
        <v>680</v>
      </c>
      <c r="F454" s="429" t="s">
        <v>715</v>
      </c>
      <c r="G454" s="429" t="s">
        <v>716</v>
      </c>
      <c r="H454" s="432"/>
      <c r="I454" s="432"/>
      <c r="J454" s="429"/>
      <c r="K454" s="429"/>
      <c r="L454" s="432">
        <v>1</v>
      </c>
      <c r="M454" s="432">
        <v>147</v>
      </c>
      <c r="N454" s="429">
        <v>1</v>
      </c>
      <c r="O454" s="429">
        <v>147</v>
      </c>
      <c r="P454" s="432"/>
      <c r="Q454" s="432"/>
      <c r="R454" s="534"/>
      <c r="S454" s="433"/>
    </row>
    <row r="455" spans="1:19" ht="14.4" customHeight="1" x14ac:dyDescent="0.3">
      <c r="A455" s="428" t="s">
        <v>678</v>
      </c>
      <c r="B455" s="429" t="s">
        <v>679</v>
      </c>
      <c r="C455" s="429" t="s">
        <v>416</v>
      </c>
      <c r="D455" s="429" t="s">
        <v>675</v>
      </c>
      <c r="E455" s="429" t="s">
        <v>680</v>
      </c>
      <c r="F455" s="429" t="s">
        <v>717</v>
      </c>
      <c r="G455" s="429" t="s">
        <v>718</v>
      </c>
      <c r="H455" s="432">
        <v>73</v>
      </c>
      <c r="I455" s="432">
        <v>20805</v>
      </c>
      <c r="J455" s="429">
        <v>2.6322115384615383</v>
      </c>
      <c r="K455" s="429">
        <v>285</v>
      </c>
      <c r="L455" s="432">
        <v>26</v>
      </c>
      <c r="M455" s="432">
        <v>7904</v>
      </c>
      <c r="N455" s="429">
        <v>1</v>
      </c>
      <c r="O455" s="429">
        <v>304</v>
      </c>
      <c r="P455" s="432">
        <v>18</v>
      </c>
      <c r="Q455" s="432">
        <v>5490</v>
      </c>
      <c r="R455" s="534">
        <v>0.69458502024291502</v>
      </c>
      <c r="S455" s="433">
        <v>305</v>
      </c>
    </row>
    <row r="456" spans="1:19" ht="14.4" customHeight="1" x14ac:dyDescent="0.3">
      <c r="A456" s="428" t="s">
        <v>678</v>
      </c>
      <c r="B456" s="429" t="s">
        <v>679</v>
      </c>
      <c r="C456" s="429" t="s">
        <v>416</v>
      </c>
      <c r="D456" s="429" t="s">
        <v>675</v>
      </c>
      <c r="E456" s="429" t="s">
        <v>680</v>
      </c>
      <c r="F456" s="429" t="s">
        <v>721</v>
      </c>
      <c r="G456" s="429" t="s">
        <v>722</v>
      </c>
      <c r="H456" s="432">
        <v>92</v>
      </c>
      <c r="I456" s="432">
        <v>42504</v>
      </c>
      <c r="J456" s="429">
        <v>5.3775303643724692</v>
      </c>
      <c r="K456" s="429">
        <v>462</v>
      </c>
      <c r="L456" s="432">
        <v>16</v>
      </c>
      <c r="M456" s="432">
        <v>7904</v>
      </c>
      <c r="N456" s="429">
        <v>1</v>
      </c>
      <c r="O456" s="429">
        <v>494</v>
      </c>
      <c r="P456" s="432">
        <v>90</v>
      </c>
      <c r="Q456" s="432">
        <v>44460</v>
      </c>
      <c r="R456" s="534">
        <v>5.625</v>
      </c>
      <c r="S456" s="433">
        <v>494</v>
      </c>
    </row>
    <row r="457" spans="1:19" ht="14.4" customHeight="1" x14ac:dyDescent="0.3">
      <c r="A457" s="428" t="s">
        <v>678</v>
      </c>
      <c r="B457" s="429" t="s">
        <v>679</v>
      </c>
      <c r="C457" s="429" t="s">
        <v>416</v>
      </c>
      <c r="D457" s="429" t="s">
        <v>675</v>
      </c>
      <c r="E457" s="429" t="s">
        <v>680</v>
      </c>
      <c r="F457" s="429" t="s">
        <v>723</v>
      </c>
      <c r="G457" s="429" t="s">
        <v>724</v>
      </c>
      <c r="H457" s="432">
        <v>114</v>
      </c>
      <c r="I457" s="432">
        <v>40584</v>
      </c>
      <c r="J457" s="429">
        <v>3.0468468468468468</v>
      </c>
      <c r="K457" s="429">
        <v>356</v>
      </c>
      <c r="L457" s="432">
        <v>36</v>
      </c>
      <c r="M457" s="432">
        <v>13320</v>
      </c>
      <c r="N457" s="429">
        <v>1</v>
      </c>
      <c r="O457" s="429">
        <v>370</v>
      </c>
      <c r="P457" s="432">
        <v>74</v>
      </c>
      <c r="Q457" s="432">
        <v>27380</v>
      </c>
      <c r="R457" s="534">
        <v>2.0555555555555554</v>
      </c>
      <c r="S457" s="433">
        <v>370</v>
      </c>
    </row>
    <row r="458" spans="1:19" ht="14.4" customHeight="1" x14ac:dyDescent="0.3">
      <c r="A458" s="428" t="s">
        <v>678</v>
      </c>
      <c r="B458" s="429" t="s">
        <v>679</v>
      </c>
      <c r="C458" s="429" t="s">
        <v>416</v>
      </c>
      <c r="D458" s="429" t="s">
        <v>675</v>
      </c>
      <c r="E458" s="429" t="s">
        <v>680</v>
      </c>
      <c r="F458" s="429" t="s">
        <v>725</v>
      </c>
      <c r="G458" s="429" t="s">
        <v>726</v>
      </c>
      <c r="H458" s="432">
        <v>1</v>
      </c>
      <c r="I458" s="432">
        <v>2917</v>
      </c>
      <c r="J458" s="429"/>
      <c r="K458" s="429">
        <v>2917</v>
      </c>
      <c r="L458" s="432"/>
      <c r="M458" s="432"/>
      <c r="N458" s="429"/>
      <c r="O458" s="429"/>
      <c r="P458" s="432">
        <v>4</v>
      </c>
      <c r="Q458" s="432">
        <v>12432</v>
      </c>
      <c r="R458" s="534"/>
      <c r="S458" s="433">
        <v>3108</v>
      </c>
    </row>
    <row r="459" spans="1:19" ht="14.4" customHeight="1" x14ac:dyDescent="0.3">
      <c r="A459" s="428" t="s">
        <v>678</v>
      </c>
      <c r="B459" s="429" t="s">
        <v>679</v>
      </c>
      <c r="C459" s="429" t="s">
        <v>416</v>
      </c>
      <c r="D459" s="429" t="s">
        <v>675</v>
      </c>
      <c r="E459" s="429" t="s">
        <v>680</v>
      </c>
      <c r="F459" s="429" t="s">
        <v>729</v>
      </c>
      <c r="G459" s="429" t="s">
        <v>730</v>
      </c>
      <c r="H459" s="432">
        <v>25</v>
      </c>
      <c r="I459" s="432">
        <v>2625</v>
      </c>
      <c r="J459" s="429">
        <v>23.648648648648649</v>
      </c>
      <c r="K459" s="429">
        <v>105</v>
      </c>
      <c r="L459" s="432">
        <v>1</v>
      </c>
      <c r="M459" s="432">
        <v>111</v>
      </c>
      <c r="N459" s="429">
        <v>1</v>
      </c>
      <c r="O459" s="429">
        <v>111</v>
      </c>
      <c r="P459" s="432">
        <v>21</v>
      </c>
      <c r="Q459" s="432">
        <v>2331</v>
      </c>
      <c r="R459" s="534">
        <v>21</v>
      </c>
      <c r="S459" s="433">
        <v>111</v>
      </c>
    </row>
    <row r="460" spans="1:19" ht="14.4" customHeight="1" x14ac:dyDescent="0.3">
      <c r="A460" s="428" t="s">
        <v>678</v>
      </c>
      <c r="B460" s="429" t="s">
        <v>679</v>
      </c>
      <c r="C460" s="429" t="s">
        <v>416</v>
      </c>
      <c r="D460" s="429" t="s">
        <v>675</v>
      </c>
      <c r="E460" s="429" t="s">
        <v>680</v>
      </c>
      <c r="F460" s="429" t="s">
        <v>733</v>
      </c>
      <c r="G460" s="429" t="s">
        <v>734</v>
      </c>
      <c r="H460" s="432"/>
      <c r="I460" s="432"/>
      <c r="J460" s="429"/>
      <c r="K460" s="429"/>
      <c r="L460" s="432">
        <v>7</v>
      </c>
      <c r="M460" s="432">
        <v>3465</v>
      </c>
      <c r="N460" s="429">
        <v>1</v>
      </c>
      <c r="O460" s="429">
        <v>495</v>
      </c>
      <c r="P460" s="432"/>
      <c r="Q460" s="432"/>
      <c r="R460" s="534"/>
      <c r="S460" s="433"/>
    </row>
    <row r="461" spans="1:19" ht="14.4" customHeight="1" x14ac:dyDescent="0.3">
      <c r="A461" s="428" t="s">
        <v>678</v>
      </c>
      <c r="B461" s="429" t="s">
        <v>679</v>
      </c>
      <c r="C461" s="429" t="s">
        <v>416</v>
      </c>
      <c r="D461" s="429" t="s">
        <v>675</v>
      </c>
      <c r="E461" s="429" t="s">
        <v>680</v>
      </c>
      <c r="F461" s="429" t="s">
        <v>737</v>
      </c>
      <c r="G461" s="429" t="s">
        <v>738</v>
      </c>
      <c r="H461" s="432">
        <v>33</v>
      </c>
      <c r="I461" s="432">
        <v>14421</v>
      </c>
      <c r="J461" s="429">
        <v>31.625</v>
      </c>
      <c r="K461" s="429">
        <v>437</v>
      </c>
      <c r="L461" s="432">
        <v>1</v>
      </c>
      <c r="M461" s="432">
        <v>456</v>
      </c>
      <c r="N461" s="429">
        <v>1</v>
      </c>
      <c r="O461" s="429">
        <v>456</v>
      </c>
      <c r="P461" s="432">
        <v>21</v>
      </c>
      <c r="Q461" s="432">
        <v>9576</v>
      </c>
      <c r="R461" s="534">
        <v>21</v>
      </c>
      <c r="S461" s="433">
        <v>456</v>
      </c>
    </row>
    <row r="462" spans="1:19" ht="14.4" customHeight="1" x14ac:dyDescent="0.3">
      <c r="A462" s="428" t="s">
        <v>678</v>
      </c>
      <c r="B462" s="429" t="s">
        <v>679</v>
      </c>
      <c r="C462" s="429" t="s">
        <v>416</v>
      </c>
      <c r="D462" s="429" t="s">
        <v>675</v>
      </c>
      <c r="E462" s="429" t="s">
        <v>680</v>
      </c>
      <c r="F462" s="429" t="s">
        <v>739</v>
      </c>
      <c r="G462" s="429" t="s">
        <v>740</v>
      </c>
      <c r="H462" s="432">
        <v>210</v>
      </c>
      <c r="I462" s="432">
        <v>11340</v>
      </c>
      <c r="J462" s="429">
        <v>9.7758620689655178</v>
      </c>
      <c r="K462" s="429">
        <v>54</v>
      </c>
      <c r="L462" s="432">
        <v>20</v>
      </c>
      <c r="M462" s="432">
        <v>1160</v>
      </c>
      <c r="N462" s="429">
        <v>1</v>
      </c>
      <c r="O462" s="429">
        <v>58</v>
      </c>
      <c r="P462" s="432">
        <v>200</v>
      </c>
      <c r="Q462" s="432">
        <v>11600</v>
      </c>
      <c r="R462" s="534">
        <v>10</v>
      </c>
      <c r="S462" s="433">
        <v>58</v>
      </c>
    </row>
    <row r="463" spans="1:19" ht="14.4" customHeight="1" x14ac:dyDescent="0.3">
      <c r="A463" s="428" t="s">
        <v>678</v>
      </c>
      <c r="B463" s="429" t="s">
        <v>679</v>
      </c>
      <c r="C463" s="429" t="s">
        <v>416</v>
      </c>
      <c r="D463" s="429" t="s">
        <v>675</v>
      </c>
      <c r="E463" s="429" t="s">
        <v>680</v>
      </c>
      <c r="F463" s="429" t="s">
        <v>745</v>
      </c>
      <c r="G463" s="429" t="s">
        <v>746</v>
      </c>
      <c r="H463" s="432">
        <v>155</v>
      </c>
      <c r="I463" s="432">
        <v>26195</v>
      </c>
      <c r="J463" s="429">
        <v>4.1579365079365083</v>
      </c>
      <c r="K463" s="429">
        <v>169</v>
      </c>
      <c r="L463" s="432">
        <v>36</v>
      </c>
      <c r="M463" s="432">
        <v>6300</v>
      </c>
      <c r="N463" s="429">
        <v>1</v>
      </c>
      <c r="O463" s="429">
        <v>175</v>
      </c>
      <c r="P463" s="432">
        <v>86</v>
      </c>
      <c r="Q463" s="432">
        <v>15136</v>
      </c>
      <c r="R463" s="534">
        <v>2.4025396825396825</v>
      </c>
      <c r="S463" s="433">
        <v>176</v>
      </c>
    </row>
    <row r="464" spans="1:19" ht="14.4" customHeight="1" x14ac:dyDescent="0.3">
      <c r="A464" s="428" t="s">
        <v>678</v>
      </c>
      <c r="B464" s="429" t="s">
        <v>679</v>
      </c>
      <c r="C464" s="429" t="s">
        <v>416</v>
      </c>
      <c r="D464" s="429" t="s">
        <v>675</v>
      </c>
      <c r="E464" s="429" t="s">
        <v>680</v>
      </c>
      <c r="F464" s="429" t="s">
        <v>747</v>
      </c>
      <c r="G464" s="429" t="s">
        <v>748</v>
      </c>
      <c r="H464" s="432"/>
      <c r="I464" s="432"/>
      <c r="J464" s="429"/>
      <c r="K464" s="429"/>
      <c r="L464" s="432">
        <v>54</v>
      </c>
      <c r="M464" s="432">
        <v>4590</v>
      </c>
      <c r="N464" s="429">
        <v>1</v>
      </c>
      <c r="O464" s="429">
        <v>85</v>
      </c>
      <c r="P464" s="432">
        <v>4</v>
      </c>
      <c r="Q464" s="432">
        <v>340</v>
      </c>
      <c r="R464" s="534">
        <v>7.407407407407407E-2</v>
      </c>
      <c r="S464" s="433">
        <v>85</v>
      </c>
    </row>
    <row r="465" spans="1:19" ht="14.4" customHeight="1" x14ac:dyDescent="0.3">
      <c r="A465" s="428" t="s">
        <v>678</v>
      </c>
      <c r="B465" s="429" t="s">
        <v>679</v>
      </c>
      <c r="C465" s="429" t="s">
        <v>416</v>
      </c>
      <c r="D465" s="429" t="s">
        <v>675</v>
      </c>
      <c r="E465" s="429" t="s">
        <v>680</v>
      </c>
      <c r="F465" s="429" t="s">
        <v>751</v>
      </c>
      <c r="G465" s="429" t="s">
        <v>752</v>
      </c>
      <c r="H465" s="432"/>
      <c r="I465" s="432"/>
      <c r="J465" s="429"/>
      <c r="K465" s="429"/>
      <c r="L465" s="432"/>
      <c r="M465" s="432"/>
      <c r="N465" s="429"/>
      <c r="O465" s="429"/>
      <c r="P465" s="432">
        <v>1</v>
      </c>
      <c r="Q465" s="432">
        <v>170</v>
      </c>
      <c r="R465" s="534"/>
      <c r="S465" s="433">
        <v>170</v>
      </c>
    </row>
    <row r="466" spans="1:19" ht="14.4" customHeight="1" x14ac:dyDescent="0.3">
      <c r="A466" s="428" t="s">
        <v>678</v>
      </c>
      <c r="B466" s="429" t="s">
        <v>679</v>
      </c>
      <c r="C466" s="429" t="s">
        <v>416</v>
      </c>
      <c r="D466" s="429" t="s">
        <v>675</v>
      </c>
      <c r="E466" s="429" t="s">
        <v>680</v>
      </c>
      <c r="F466" s="429" t="s">
        <v>753</v>
      </c>
      <c r="G466" s="429" t="s">
        <v>754</v>
      </c>
      <c r="H466" s="432"/>
      <c r="I466" s="432"/>
      <c r="J466" s="429"/>
      <c r="K466" s="429"/>
      <c r="L466" s="432">
        <v>2</v>
      </c>
      <c r="M466" s="432">
        <v>58</v>
      </c>
      <c r="N466" s="429">
        <v>1</v>
      </c>
      <c r="O466" s="429">
        <v>29</v>
      </c>
      <c r="P466" s="432">
        <v>1</v>
      </c>
      <c r="Q466" s="432">
        <v>29</v>
      </c>
      <c r="R466" s="534">
        <v>0.5</v>
      </c>
      <c r="S466" s="433">
        <v>29</v>
      </c>
    </row>
    <row r="467" spans="1:19" ht="14.4" customHeight="1" x14ac:dyDescent="0.3">
      <c r="A467" s="428" t="s">
        <v>678</v>
      </c>
      <c r="B467" s="429" t="s">
        <v>679</v>
      </c>
      <c r="C467" s="429" t="s">
        <v>416</v>
      </c>
      <c r="D467" s="429" t="s">
        <v>675</v>
      </c>
      <c r="E467" s="429" t="s">
        <v>680</v>
      </c>
      <c r="F467" s="429" t="s">
        <v>755</v>
      </c>
      <c r="G467" s="429" t="s">
        <v>756</v>
      </c>
      <c r="H467" s="432">
        <v>1</v>
      </c>
      <c r="I467" s="432">
        <v>1008</v>
      </c>
      <c r="J467" s="429"/>
      <c r="K467" s="429">
        <v>1008</v>
      </c>
      <c r="L467" s="432"/>
      <c r="M467" s="432"/>
      <c r="N467" s="429"/>
      <c r="O467" s="429"/>
      <c r="P467" s="432"/>
      <c r="Q467" s="432"/>
      <c r="R467" s="534"/>
      <c r="S467" s="433"/>
    </row>
    <row r="468" spans="1:19" ht="14.4" customHeight="1" x14ac:dyDescent="0.3">
      <c r="A468" s="428" t="s">
        <v>678</v>
      </c>
      <c r="B468" s="429" t="s">
        <v>679</v>
      </c>
      <c r="C468" s="429" t="s">
        <v>416</v>
      </c>
      <c r="D468" s="429" t="s">
        <v>675</v>
      </c>
      <c r="E468" s="429" t="s">
        <v>680</v>
      </c>
      <c r="F468" s="429" t="s">
        <v>757</v>
      </c>
      <c r="G468" s="429" t="s">
        <v>758</v>
      </c>
      <c r="H468" s="432"/>
      <c r="I468" s="432"/>
      <c r="J468" s="429"/>
      <c r="K468" s="429"/>
      <c r="L468" s="432">
        <v>6</v>
      </c>
      <c r="M468" s="432">
        <v>1056</v>
      </c>
      <c r="N468" s="429">
        <v>1</v>
      </c>
      <c r="O468" s="429">
        <v>176</v>
      </c>
      <c r="P468" s="432"/>
      <c r="Q468" s="432"/>
      <c r="R468" s="534"/>
      <c r="S468" s="433"/>
    </row>
    <row r="469" spans="1:19" ht="14.4" customHeight="1" x14ac:dyDescent="0.3">
      <c r="A469" s="428" t="s">
        <v>678</v>
      </c>
      <c r="B469" s="429" t="s">
        <v>679</v>
      </c>
      <c r="C469" s="429" t="s">
        <v>416</v>
      </c>
      <c r="D469" s="429" t="s">
        <v>675</v>
      </c>
      <c r="E469" s="429" t="s">
        <v>680</v>
      </c>
      <c r="F469" s="429" t="s">
        <v>761</v>
      </c>
      <c r="G469" s="429" t="s">
        <v>762</v>
      </c>
      <c r="H469" s="432"/>
      <c r="I469" s="432"/>
      <c r="J469" s="429"/>
      <c r="K469" s="429"/>
      <c r="L469" s="432">
        <v>11</v>
      </c>
      <c r="M469" s="432">
        <v>2893</v>
      </c>
      <c r="N469" s="429">
        <v>1</v>
      </c>
      <c r="O469" s="429">
        <v>263</v>
      </c>
      <c r="P469" s="432">
        <v>3</v>
      </c>
      <c r="Q469" s="432">
        <v>792</v>
      </c>
      <c r="R469" s="534">
        <v>0.27376425855513309</v>
      </c>
      <c r="S469" s="433">
        <v>264</v>
      </c>
    </row>
    <row r="470" spans="1:19" ht="14.4" customHeight="1" x14ac:dyDescent="0.3">
      <c r="A470" s="428" t="s">
        <v>678</v>
      </c>
      <c r="B470" s="429" t="s">
        <v>679</v>
      </c>
      <c r="C470" s="429" t="s">
        <v>416</v>
      </c>
      <c r="D470" s="429" t="s">
        <v>675</v>
      </c>
      <c r="E470" s="429" t="s">
        <v>680</v>
      </c>
      <c r="F470" s="429" t="s">
        <v>763</v>
      </c>
      <c r="G470" s="429" t="s">
        <v>764</v>
      </c>
      <c r="H470" s="432"/>
      <c r="I470" s="432"/>
      <c r="J470" s="429"/>
      <c r="K470" s="429"/>
      <c r="L470" s="432"/>
      <c r="M470" s="432"/>
      <c r="N470" s="429"/>
      <c r="O470" s="429"/>
      <c r="P470" s="432">
        <v>3</v>
      </c>
      <c r="Q470" s="432">
        <v>6393</v>
      </c>
      <c r="R470" s="534"/>
      <c r="S470" s="433">
        <v>2131</v>
      </c>
    </row>
    <row r="471" spans="1:19" ht="14.4" customHeight="1" x14ac:dyDescent="0.3">
      <c r="A471" s="428" t="s">
        <v>678</v>
      </c>
      <c r="B471" s="429" t="s">
        <v>679</v>
      </c>
      <c r="C471" s="429" t="s">
        <v>416</v>
      </c>
      <c r="D471" s="429" t="s">
        <v>675</v>
      </c>
      <c r="E471" s="429" t="s">
        <v>680</v>
      </c>
      <c r="F471" s="429" t="s">
        <v>778</v>
      </c>
      <c r="G471" s="429" t="s">
        <v>779</v>
      </c>
      <c r="H471" s="432"/>
      <c r="I471" s="432"/>
      <c r="J471" s="429"/>
      <c r="K471" s="429"/>
      <c r="L471" s="432">
        <v>1</v>
      </c>
      <c r="M471" s="432">
        <v>107</v>
      </c>
      <c r="N471" s="429">
        <v>1</v>
      </c>
      <c r="O471" s="429">
        <v>107</v>
      </c>
      <c r="P471" s="432"/>
      <c r="Q471" s="432"/>
      <c r="R471" s="534"/>
      <c r="S471" s="433"/>
    </row>
    <row r="472" spans="1:19" ht="14.4" customHeight="1" x14ac:dyDescent="0.3">
      <c r="A472" s="428" t="s">
        <v>678</v>
      </c>
      <c r="B472" s="429" t="s">
        <v>679</v>
      </c>
      <c r="C472" s="429" t="s">
        <v>416</v>
      </c>
      <c r="D472" s="429" t="s">
        <v>675</v>
      </c>
      <c r="E472" s="429" t="s">
        <v>680</v>
      </c>
      <c r="F472" s="429" t="s">
        <v>780</v>
      </c>
      <c r="G472" s="429" t="s">
        <v>781</v>
      </c>
      <c r="H472" s="432"/>
      <c r="I472" s="432"/>
      <c r="J472" s="429"/>
      <c r="K472" s="429"/>
      <c r="L472" s="432">
        <v>1</v>
      </c>
      <c r="M472" s="432">
        <v>314</v>
      </c>
      <c r="N472" s="429">
        <v>1</v>
      </c>
      <c r="O472" s="429">
        <v>314</v>
      </c>
      <c r="P472" s="432"/>
      <c r="Q472" s="432"/>
      <c r="R472" s="534"/>
      <c r="S472" s="433"/>
    </row>
    <row r="473" spans="1:19" ht="14.4" customHeight="1" x14ac:dyDescent="0.3">
      <c r="A473" s="428" t="s">
        <v>678</v>
      </c>
      <c r="B473" s="429" t="s">
        <v>679</v>
      </c>
      <c r="C473" s="429" t="s">
        <v>416</v>
      </c>
      <c r="D473" s="429" t="s">
        <v>676</v>
      </c>
      <c r="E473" s="429" t="s">
        <v>680</v>
      </c>
      <c r="F473" s="429" t="s">
        <v>681</v>
      </c>
      <c r="G473" s="429" t="s">
        <v>682</v>
      </c>
      <c r="H473" s="432">
        <v>82</v>
      </c>
      <c r="I473" s="432">
        <v>4428</v>
      </c>
      <c r="J473" s="429">
        <v>0.46551724137931033</v>
      </c>
      <c r="K473" s="429">
        <v>54</v>
      </c>
      <c r="L473" s="432">
        <v>164</v>
      </c>
      <c r="M473" s="432">
        <v>9512</v>
      </c>
      <c r="N473" s="429">
        <v>1</v>
      </c>
      <c r="O473" s="429">
        <v>58</v>
      </c>
      <c r="P473" s="432">
        <v>10</v>
      </c>
      <c r="Q473" s="432">
        <v>580</v>
      </c>
      <c r="R473" s="534">
        <v>6.097560975609756E-2</v>
      </c>
      <c r="S473" s="433">
        <v>58</v>
      </c>
    </row>
    <row r="474" spans="1:19" ht="14.4" customHeight="1" x14ac:dyDescent="0.3">
      <c r="A474" s="428" t="s">
        <v>678</v>
      </c>
      <c r="B474" s="429" t="s">
        <v>679</v>
      </c>
      <c r="C474" s="429" t="s">
        <v>416</v>
      </c>
      <c r="D474" s="429" t="s">
        <v>676</v>
      </c>
      <c r="E474" s="429" t="s">
        <v>680</v>
      </c>
      <c r="F474" s="429" t="s">
        <v>683</v>
      </c>
      <c r="G474" s="429" t="s">
        <v>684</v>
      </c>
      <c r="H474" s="432">
        <v>4</v>
      </c>
      <c r="I474" s="432">
        <v>492</v>
      </c>
      <c r="J474" s="429">
        <v>0.62595419847328249</v>
      </c>
      <c r="K474" s="429">
        <v>123</v>
      </c>
      <c r="L474" s="432">
        <v>6</v>
      </c>
      <c r="M474" s="432">
        <v>786</v>
      </c>
      <c r="N474" s="429">
        <v>1</v>
      </c>
      <c r="O474" s="429">
        <v>131</v>
      </c>
      <c r="P474" s="432"/>
      <c r="Q474" s="432"/>
      <c r="R474" s="534"/>
      <c r="S474" s="433"/>
    </row>
    <row r="475" spans="1:19" ht="14.4" customHeight="1" x14ac:dyDescent="0.3">
      <c r="A475" s="428" t="s">
        <v>678</v>
      </c>
      <c r="B475" s="429" t="s">
        <v>679</v>
      </c>
      <c r="C475" s="429" t="s">
        <v>416</v>
      </c>
      <c r="D475" s="429" t="s">
        <v>676</v>
      </c>
      <c r="E475" s="429" t="s">
        <v>680</v>
      </c>
      <c r="F475" s="429" t="s">
        <v>691</v>
      </c>
      <c r="G475" s="429" t="s">
        <v>692</v>
      </c>
      <c r="H475" s="432"/>
      <c r="I475" s="432"/>
      <c r="J475" s="429"/>
      <c r="K475" s="429"/>
      <c r="L475" s="432">
        <v>11</v>
      </c>
      <c r="M475" s="432">
        <v>1969</v>
      </c>
      <c r="N475" s="429">
        <v>1</v>
      </c>
      <c r="O475" s="429">
        <v>179</v>
      </c>
      <c r="P475" s="432">
        <v>1</v>
      </c>
      <c r="Q475" s="432">
        <v>180</v>
      </c>
      <c r="R475" s="534">
        <v>9.1416962925342807E-2</v>
      </c>
      <c r="S475" s="433">
        <v>180</v>
      </c>
    </row>
    <row r="476" spans="1:19" ht="14.4" customHeight="1" x14ac:dyDescent="0.3">
      <c r="A476" s="428" t="s">
        <v>678</v>
      </c>
      <c r="B476" s="429" t="s">
        <v>679</v>
      </c>
      <c r="C476" s="429" t="s">
        <v>416</v>
      </c>
      <c r="D476" s="429" t="s">
        <v>676</v>
      </c>
      <c r="E476" s="429" t="s">
        <v>680</v>
      </c>
      <c r="F476" s="429" t="s">
        <v>695</v>
      </c>
      <c r="G476" s="429" t="s">
        <v>696</v>
      </c>
      <c r="H476" s="432"/>
      <c r="I476" s="432"/>
      <c r="J476" s="429"/>
      <c r="K476" s="429"/>
      <c r="L476" s="432">
        <v>3</v>
      </c>
      <c r="M476" s="432">
        <v>1005</v>
      </c>
      <c r="N476" s="429">
        <v>1</v>
      </c>
      <c r="O476" s="429">
        <v>335</v>
      </c>
      <c r="P476" s="432"/>
      <c r="Q476" s="432"/>
      <c r="R476" s="534"/>
      <c r="S476" s="433"/>
    </row>
    <row r="477" spans="1:19" ht="14.4" customHeight="1" x14ac:dyDescent="0.3">
      <c r="A477" s="428" t="s">
        <v>678</v>
      </c>
      <c r="B477" s="429" t="s">
        <v>679</v>
      </c>
      <c r="C477" s="429" t="s">
        <v>416</v>
      </c>
      <c r="D477" s="429" t="s">
        <v>676</v>
      </c>
      <c r="E477" s="429" t="s">
        <v>680</v>
      </c>
      <c r="F477" s="429" t="s">
        <v>699</v>
      </c>
      <c r="G477" s="429" t="s">
        <v>700</v>
      </c>
      <c r="H477" s="432">
        <v>8</v>
      </c>
      <c r="I477" s="432">
        <v>2728</v>
      </c>
      <c r="J477" s="429">
        <v>0.43425660617637696</v>
      </c>
      <c r="K477" s="429">
        <v>341</v>
      </c>
      <c r="L477" s="432">
        <v>18</v>
      </c>
      <c r="M477" s="432">
        <v>6282</v>
      </c>
      <c r="N477" s="429">
        <v>1</v>
      </c>
      <c r="O477" s="429">
        <v>349</v>
      </c>
      <c r="P477" s="432">
        <v>8</v>
      </c>
      <c r="Q477" s="432">
        <v>2792</v>
      </c>
      <c r="R477" s="534">
        <v>0.44444444444444442</v>
      </c>
      <c r="S477" s="433">
        <v>349</v>
      </c>
    </row>
    <row r="478" spans="1:19" ht="14.4" customHeight="1" x14ac:dyDescent="0.3">
      <c r="A478" s="428" t="s">
        <v>678</v>
      </c>
      <c r="B478" s="429" t="s">
        <v>679</v>
      </c>
      <c r="C478" s="429" t="s">
        <v>416</v>
      </c>
      <c r="D478" s="429" t="s">
        <v>676</v>
      </c>
      <c r="E478" s="429" t="s">
        <v>680</v>
      </c>
      <c r="F478" s="429" t="s">
        <v>717</v>
      </c>
      <c r="G478" s="429" t="s">
        <v>718</v>
      </c>
      <c r="H478" s="432">
        <v>30</v>
      </c>
      <c r="I478" s="432">
        <v>8550</v>
      </c>
      <c r="J478" s="429">
        <v>0.61141304347826086</v>
      </c>
      <c r="K478" s="429">
        <v>285</v>
      </c>
      <c r="L478" s="432">
        <v>46</v>
      </c>
      <c r="M478" s="432">
        <v>13984</v>
      </c>
      <c r="N478" s="429">
        <v>1</v>
      </c>
      <c r="O478" s="429">
        <v>304</v>
      </c>
      <c r="P478" s="432">
        <v>3</v>
      </c>
      <c r="Q478" s="432">
        <v>915</v>
      </c>
      <c r="R478" s="534">
        <v>6.5431922196796333E-2</v>
      </c>
      <c r="S478" s="433">
        <v>305</v>
      </c>
    </row>
    <row r="479" spans="1:19" ht="14.4" customHeight="1" x14ac:dyDescent="0.3">
      <c r="A479" s="428" t="s">
        <v>678</v>
      </c>
      <c r="B479" s="429" t="s">
        <v>679</v>
      </c>
      <c r="C479" s="429" t="s">
        <v>416</v>
      </c>
      <c r="D479" s="429" t="s">
        <v>676</v>
      </c>
      <c r="E479" s="429" t="s">
        <v>680</v>
      </c>
      <c r="F479" s="429" t="s">
        <v>721</v>
      </c>
      <c r="G479" s="429" t="s">
        <v>722</v>
      </c>
      <c r="H479" s="432">
        <v>26</v>
      </c>
      <c r="I479" s="432">
        <v>12012</v>
      </c>
      <c r="J479" s="429">
        <v>0.33309300648882478</v>
      </c>
      <c r="K479" s="429">
        <v>462</v>
      </c>
      <c r="L479" s="432">
        <v>73</v>
      </c>
      <c r="M479" s="432">
        <v>36062</v>
      </c>
      <c r="N479" s="429">
        <v>1</v>
      </c>
      <c r="O479" s="429">
        <v>494</v>
      </c>
      <c r="P479" s="432">
        <v>8</v>
      </c>
      <c r="Q479" s="432">
        <v>3952</v>
      </c>
      <c r="R479" s="534">
        <v>0.1095890410958904</v>
      </c>
      <c r="S479" s="433">
        <v>494</v>
      </c>
    </row>
    <row r="480" spans="1:19" ht="14.4" customHeight="1" x14ac:dyDescent="0.3">
      <c r="A480" s="428" t="s">
        <v>678</v>
      </c>
      <c r="B480" s="429" t="s">
        <v>679</v>
      </c>
      <c r="C480" s="429" t="s">
        <v>416</v>
      </c>
      <c r="D480" s="429" t="s">
        <v>676</v>
      </c>
      <c r="E480" s="429" t="s">
        <v>680</v>
      </c>
      <c r="F480" s="429" t="s">
        <v>723</v>
      </c>
      <c r="G480" s="429" t="s">
        <v>724</v>
      </c>
      <c r="H480" s="432">
        <v>56</v>
      </c>
      <c r="I480" s="432">
        <v>19936</v>
      </c>
      <c r="J480" s="429">
        <v>0.5612612612612613</v>
      </c>
      <c r="K480" s="429">
        <v>356</v>
      </c>
      <c r="L480" s="432">
        <v>96</v>
      </c>
      <c r="M480" s="432">
        <v>35520</v>
      </c>
      <c r="N480" s="429">
        <v>1</v>
      </c>
      <c r="O480" s="429">
        <v>370</v>
      </c>
      <c r="P480" s="432">
        <v>8</v>
      </c>
      <c r="Q480" s="432">
        <v>2960</v>
      </c>
      <c r="R480" s="534">
        <v>8.3333333333333329E-2</v>
      </c>
      <c r="S480" s="433">
        <v>370</v>
      </c>
    </row>
    <row r="481" spans="1:19" ht="14.4" customHeight="1" x14ac:dyDescent="0.3">
      <c r="A481" s="428" t="s">
        <v>678</v>
      </c>
      <c r="B481" s="429" t="s">
        <v>679</v>
      </c>
      <c r="C481" s="429" t="s">
        <v>416</v>
      </c>
      <c r="D481" s="429" t="s">
        <v>676</v>
      </c>
      <c r="E481" s="429" t="s">
        <v>680</v>
      </c>
      <c r="F481" s="429" t="s">
        <v>729</v>
      </c>
      <c r="G481" s="429" t="s">
        <v>730</v>
      </c>
      <c r="H481" s="432">
        <v>5</v>
      </c>
      <c r="I481" s="432">
        <v>525</v>
      </c>
      <c r="J481" s="429">
        <v>0.24893314366998578</v>
      </c>
      <c r="K481" s="429">
        <v>105</v>
      </c>
      <c r="L481" s="432">
        <v>19</v>
      </c>
      <c r="M481" s="432">
        <v>2109</v>
      </c>
      <c r="N481" s="429">
        <v>1</v>
      </c>
      <c r="O481" s="429">
        <v>111</v>
      </c>
      <c r="P481" s="432">
        <v>1</v>
      </c>
      <c r="Q481" s="432">
        <v>111</v>
      </c>
      <c r="R481" s="534">
        <v>5.2631578947368418E-2</v>
      </c>
      <c r="S481" s="433">
        <v>111</v>
      </c>
    </row>
    <row r="482" spans="1:19" ht="14.4" customHeight="1" x14ac:dyDescent="0.3">
      <c r="A482" s="428" t="s">
        <v>678</v>
      </c>
      <c r="B482" s="429" t="s">
        <v>679</v>
      </c>
      <c r="C482" s="429" t="s">
        <v>416</v>
      </c>
      <c r="D482" s="429" t="s">
        <v>676</v>
      </c>
      <c r="E482" s="429" t="s">
        <v>680</v>
      </c>
      <c r="F482" s="429" t="s">
        <v>731</v>
      </c>
      <c r="G482" s="429" t="s">
        <v>732</v>
      </c>
      <c r="H482" s="432">
        <v>8</v>
      </c>
      <c r="I482" s="432">
        <v>936</v>
      </c>
      <c r="J482" s="429">
        <v>0.83199999999999996</v>
      </c>
      <c r="K482" s="429">
        <v>117</v>
      </c>
      <c r="L482" s="432">
        <v>9</v>
      </c>
      <c r="M482" s="432">
        <v>1125</v>
      </c>
      <c r="N482" s="429">
        <v>1</v>
      </c>
      <c r="O482" s="429">
        <v>125</v>
      </c>
      <c r="P482" s="432"/>
      <c r="Q482" s="432"/>
      <c r="R482" s="534"/>
      <c r="S482" s="433"/>
    </row>
    <row r="483" spans="1:19" ht="14.4" customHeight="1" x14ac:dyDescent="0.3">
      <c r="A483" s="428" t="s">
        <v>678</v>
      </c>
      <c r="B483" s="429" t="s">
        <v>679</v>
      </c>
      <c r="C483" s="429" t="s">
        <v>416</v>
      </c>
      <c r="D483" s="429" t="s">
        <v>676</v>
      </c>
      <c r="E483" s="429" t="s">
        <v>680</v>
      </c>
      <c r="F483" s="429" t="s">
        <v>737</v>
      </c>
      <c r="G483" s="429" t="s">
        <v>738</v>
      </c>
      <c r="H483" s="432">
        <v>5</v>
      </c>
      <c r="I483" s="432">
        <v>2185</v>
      </c>
      <c r="J483" s="429">
        <v>0.25219298245614036</v>
      </c>
      <c r="K483" s="429">
        <v>437</v>
      </c>
      <c r="L483" s="432">
        <v>19</v>
      </c>
      <c r="M483" s="432">
        <v>8664</v>
      </c>
      <c r="N483" s="429">
        <v>1</v>
      </c>
      <c r="O483" s="429">
        <v>456</v>
      </c>
      <c r="P483" s="432">
        <v>1</v>
      </c>
      <c r="Q483" s="432">
        <v>456</v>
      </c>
      <c r="R483" s="534">
        <v>5.2631578947368418E-2</v>
      </c>
      <c r="S483" s="433">
        <v>456</v>
      </c>
    </row>
    <row r="484" spans="1:19" ht="14.4" customHeight="1" x14ac:dyDescent="0.3">
      <c r="A484" s="428" t="s">
        <v>678</v>
      </c>
      <c r="B484" s="429" t="s">
        <v>679</v>
      </c>
      <c r="C484" s="429" t="s">
        <v>416</v>
      </c>
      <c r="D484" s="429" t="s">
        <v>676</v>
      </c>
      <c r="E484" s="429" t="s">
        <v>680</v>
      </c>
      <c r="F484" s="429" t="s">
        <v>739</v>
      </c>
      <c r="G484" s="429" t="s">
        <v>740</v>
      </c>
      <c r="H484" s="432">
        <v>56</v>
      </c>
      <c r="I484" s="432">
        <v>3024</v>
      </c>
      <c r="J484" s="429">
        <v>0.29623824451410657</v>
      </c>
      <c r="K484" s="429">
        <v>54</v>
      </c>
      <c r="L484" s="432">
        <v>176</v>
      </c>
      <c r="M484" s="432">
        <v>10208</v>
      </c>
      <c r="N484" s="429">
        <v>1</v>
      </c>
      <c r="O484" s="429">
        <v>58</v>
      </c>
      <c r="P484" s="432">
        <v>14</v>
      </c>
      <c r="Q484" s="432">
        <v>812</v>
      </c>
      <c r="R484" s="534">
        <v>7.9545454545454544E-2</v>
      </c>
      <c r="S484" s="433">
        <v>58</v>
      </c>
    </row>
    <row r="485" spans="1:19" ht="14.4" customHeight="1" x14ac:dyDescent="0.3">
      <c r="A485" s="428" t="s">
        <v>678</v>
      </c>
      <c r="B485" s="429" t="s">
        <v>679</v>
      </c>
      <c r="C485" s="429" t="s">
        <v>416</v>
      </c>
      <c r="D485" s="429" t="s">
        <v>676</v>
      </c>
      <c r="E485" s="429" t="s">
        <v>680</v>
      </c>
      <c r="F485" s="429" t="s">
        <v>741</v>
      </c>
      <c r="G485" s="429" t="s">
        <v>742</v>
      </c>
      <c r="H485" s="432"/>
      <c r="I485" s="432"/>
      <c r="J485" s="429"/>
      <c r="K485" s="429"/>
      <c r="L485" s="432"/>
      <c r="M485" s="432"/>
      <c r="N485" s="429"/>
      <c r="O485" s="429"/>
      <c r="P485" s="432">
        <v>1</v>
      </c>
      <c r="Q485" s="432">
        <v>2173</v>
      </c>
      <c r="R485" s="534"/>
      <c r="S485" s="433">
        <v>2173</v>
      </c>
    </row>
    <row r="486" spans="1:19" ht="14.4" customHeight="1" x14ac:dyDescent="0.3">
      <c r="A486" s="428" t="s">
        <v>678</v>
      </c>
      <c r="B486" s="429" t="s">
        <v>679</v>
      </c>
      <c r="C486" s="429" t="s">
        <v>416</v>
      </c>
      <c r="D486" s="429" t="s">
        <v>676</v>
      </c>
      <c r="E486" s="429" t="s">
        <v>680</v>
      </c>
      <c r="F486" s="429" t="s">
        <v>745</v>
      </c>
      <c r="G486" s="429" t="s">
        <v>746</v>
      </c>
      <c r="H486" s="432">
        <v>20</v>
      </c>
      <c r="I486" s="432">
        <v>3380</v>
      </c>
      <c r="J486" s="429">
        <v>0.18571428571428572</v>
      </c>
      <c r="K486" s="429">
        <v>169</v>
      </c>
      <c r="L486" s="432">
        <v>104</v>
      </c>
      <c r="M486" s="432">
        <v>18200</v>
      </c>
      <c r="N486" s="429">
        <v>1</v>
      </c>
      <c r="O486" s="429">
        <v>175</v>
      </c>
      <c r="P486" s="432">
        <v>2</v>
      </c>
      <c r="Q486" s="432">
        <v>352</v>
      </c>
      <c r="R486" s="534">
        <v>1.9340659340659341E-2</v>
      </c>
      <c r="S486" s="433">
        <v>176</v>
      </c>
    </row>
    <row r="487" spans="1:19" ht="14.4" customHeight="1" x14ac:dyDescent="0.3">
      <c r="A487" s="428" t="s">
        <v>678</v>
      </c>
      <c r="B487" s="429" t="s">
        <v>679</v>
      </c>
      <c r="C487" s="429" t="s">
        <v>416</v>
      </c>
      <c r="D487" s="429" t="s">
        <v>676</v>
      </c>
      <c r="E487" s="429" t="s">
        <v>680</v>
      </c>
      <c r="F487" s="429" t="s">
        <v>763</v>
      </c>
      <c r="G487" s="429" t="s">
        <v>764</v>
      </c>
      <c r="H487" s="432"/>
      <c r="I487" s="432"/>
      <c r="J487" s="429"/>
      <c r="K487" s="429"/>
      <c r="L487" s="432"/>
      <c r="M487" s="432"/>
      <c r="N487" s="429"/>
      <c r="O487" s="429"/>
      <c r="P487" s="432">
        <v>5</v>
      </c>
      <c r="Q487" s="432">
        <v>10655</v>
      </c>
      <c r="R487" s="534"/>
      <c r="S487" s="433">
        <v>2131</v>
      </c>
    </row>
    <row r="488" spans="1:19" ht="14.4" customHeight="1" x14ac:dyDescent="0.3">
      <c r="A488" s="428" t="s">
        <v>678</v>
      </c>
      <c r="B488" s="429" t="s">
        <v>679</v>
      </c>
      <c r="C488" s="429" t="s">
        <v>416</v>
      </c>
      <c r="D488" s="429" t="s">
        <v>676</v>
      </c>
      <c r="E488" s="429" t="s">
        <v>680</v>
      </c>
      <c r="F488" s="429" t="s">
        <v>767</v>
      </c>
      <c r="G488" s="429" t="s">
        <v>768</v>
      </c>
      <c r="H488" s="432"/>
      <c r="I488" s="432"/>
      <c r="J488" s="429"/>
      <c r="K488" s="429"/>
      <c r="L488" s="432">
        <v>1</v>
      </c>
      <c r="M488" s="432">
        <v>423</v>
      </c>
      <c r="N488" s="429">
        <v>1</v>
      </c>
      <c r="O488" s="429">
        <v>423</v>
      </c>
      <c r="P488" s="432"/>
      <c r="Q488" s="432"/>
      <c r="R488" s="534"/>
      <c r="S488" s="433"/>
    </row>
    <row r="489" spans="1:19" ht="14.4" customHeight="1" x14ac:dyDescent="0.3">
      <c r="A489" s="428" t="s">
        <v>678</v>
      </c>
      <c r="B489" s="429" t="s">
        <v>679</v>
      </c>
      <c r="C489" s="429" t="s">
        <v>416</v>
      </c>
      <c r="D489" s="429" t="s">
        <v>676</v>
      </c>
      <c r="E489" s="429" t="s">
        <v>680</v>
      </c>
      <c r="F489" s="429" t="s">
        <v>774</v>
      </c>
      <c r="G489" s="429" t="s">
        <v>775</v>
      </c>
      <c r="H489" s="432"/>
      <c r="I489" s="432"/>
      <c r="J489" s="429"/>
      <c r="K489" s="429"/>
      <c r="L489" s="432"/>
      <c r="M489" s="432"/>
      <c r="N489" s="429"/>
      <c r="O489" s="429"/>
      <c r="P489" s="432">
        <v>1</v>
      </c>
      <c r="Q489" s="432">
        <v>289</v>
      </c>
      <c r="R489" s="534"/>
      <c r="S489" s="433">
        <v>289</v>
      </c>
    </row>
    <row r="490" spans="1:19" ht="14.4" customHeight="1" x14ac:dyDescent="0.3">
      <c r="A490" s="428" t="s">
        <v>678</v>
      </c>
      <c r="B490" s="429" t="s">
        <v>679</v>
      </c>
      <c r="C490" s="429" t="s">
        <v>416</v>
      </c>
      <c r="D490" s="429" t="s">
        <v>676</v>
      </c>
      <c r="E490" s="429" t="s">
        <v>680</v>
      </c>
      <c r="F490" s="429" t="s">
        <v>782</v>
      </c>
      <c r="G490" s="429" t="s">
        <v>783</v>
      </c>
      <c r="H490" s="432"/>
      <c r="I490" s="432"/>
      <c r="J490" s="429"/>
      <c r="K490" s="429"/>
      <c r="L490" s="432"/>
      <c r="M490" s="432"/>
      <c r="N490" s="429"/>
      <c r="O490" s="429"/>
      <c r="P490" s="432">
        <v>1</v>
      </c>
      <c r="Q490" s="432">
        <v>0</v>
      </c>
      <c r="R490" s="534"/>
      <c r="S490" s="433">
        <v>0</v>
      </c>
    </row>
    <row r="491" spans="1:19" ht="14.4" customHeight="1" x14ac:dyDescent="0.3">
      <c r="A491" s="428" t="s">
        <v>678</v>
      </c>
      <c r="B491" s="429" t="s">
        <v>679</v>
      </c>
      <c r="C491" s="429" t="s">
        <v>468</v>
      </c>
      <c r="D491" s="429" t="s">
        <v>649</v>
      </c>
      <c r="E491" s="429" t="s">
        <v>680</v>
      </c>
      <c r="F491" s="429" t="s">
        <v>691</v>
      </c>
      <c r="G491" s="429" t="s">
        <v>692</v>
      </c>
      <c r="H491" s="432"/>
      <c r="I491" s="432"/>
      <c r="J491" s="429"/>
      <c r="K491" s="429"/>
      <c r="L491" s="432"/>
      <c r="M491" s="432"/>
      <c r="N491" s="429"/>
      <c r="O491" s="429"/>
      <c r="P491" s="432">
        <v>17</v>
      </c>
      <c r="Q491" s="432">
        <v>3060</v>
      </c>
      <c r="R491" s="534"/>
      <c r="S491" s="433">
        <v>180</v>
      </c>
    </row>
    <row r="492" spans="1:19" ht="14.4" customHeight="1" x14ac:dyDescent="0.3">
      <c r="A492" s="428" t="s">
        <v>678</v>
      </c>
      <c r="B492" s="429" t="s">
        <v>679</v>
      </c>
      <c r="C492" s="429" t="s">
        <v>468</v>
      </c>
      <c r="D492" s="429" t="s">
        <v>649</v>
      </c>
      <c r="E492" s="429" t="s">
        <v>680</v>
      </c>
      <c r="F492" s="429" t="s">
        <v>699</v>
      </c>
      <c r="G492" s="429" t="s">
        <v>700</v>
      </c>
      <c r="H492" s="432"/>
      <c r="I492" s="432"/>
      <c r="J492" s="429"/>
      <c r="K492" s="429"/>
      <c r="L492" s="432"/>
      <c r="M492" s="432"/>
      <c r="N492" s="429"/>
      <c r="O492" s="429"/>
      <c r="P492" s="432">
        <v>28</v>
      </c>
      <c r="Q492" s="432">
        <v>9772</v>
      </c>
      <c r="R492" s="534"/>
      <c r="S492" s="433">
        <v>349</v>
      </c>
    </row>
    <row r="493" spans="1:19" ht="14.4" customHeight="1" x14ac:dyDescent="0.3">
      <c r="A493" s="428" t="s">
        <v>678</v>
      </c>
      <c r="B493" s="429" t="s">
        <v>679</v>
      </c>
      <c r="C493" s="429" t="s">
        <v>468</v>
      </c>
      <c r="D493" s="429" t="s">
        <v>649</v>
      </c>
      <c r="E493" s="429" t="s">
        <v>680</v>
      </c>
      <c r="F493" s="429" t="s">
        <v>725</v>
      </c>
      <c r="G493" s="429" t="s">
        <v>726</v>
      </c>
      <c r="H493" s="432"/>
      <c r="I493" s="432"/>
      <c r="J493" s="429"/>
      <c r="K493" s="429"/>
      <c r="L493" s="432"/>
      <c r="M493" s="432"/>
      <c r="N493" s="429"/>
      <c r="O493" s="429"/>
      <c r="P493" s="432">
        <v>14</v>
      </c>
      <c r="Q493" s="432">
        <v>43512</v>
      </c>
      <c r="R493" s="534"/>
      <c r="S493" s="433">
        <v>3108</v>
      </c>
    </row>
    <row r="494" spans="1:19" ht="14.4" customHeight="1" x14ac:dyDescent="0.3">
      <c r="A494" s="428" t="s">
        <v>678</v>
      </c>
      <c r="B494" s="429" t="s">
        <v>679</v>
      </c>
      <c r="C494" s="429" t="s">
        <v>468</v>
      </c>
      <c r="D494" s="429" t="s">
        <v>649</v>
      </c>
      <c r="E494" s="429" t="s">
        <v>680</v>
      </c>
      <c r="F494" s="429" t="s">
        <v>741</v>
      </c>
      <c r="G494" s="429" t="s">
        <v>742</v>
      </c>
      <c r="H494" s="432"/>
      <c r="I494" s="432"/>
      <c r="J494" s="429"/>
      <c r="K494" s="429"/>
      <c r="L494" s="432"/>
      <c r="M494" s="432"/>
      <c r="N494" s="429"/>
      <c r="O494" s="429"/>
      <c r="P494" s="432">
        <v>14</v>
      </c>
      <c r="Q494" s="432">
        <v>30422</v>
      </c>
      <c r="R494" s="534"/>
      <c r="S494" s="433">
        <v>2173</v>
      </c>
    </row>
    <row r="495" spans="1:19" ht="14.4" customHeight="1" x14ac:dyDescent="0.3">
      <c r="A495" s="428" t="s">
        <v>678</v>
      </c>
      <c r="B495" s="429" t="s">
        <v>679</v>
      </c>
      <c r="C495" s="429" t="s">
        <v>468</v>
      </c>
      <c r="D495" s="429" t="s">
        <v>649</v>
      </c>
      <c r="E495" s="429" t="s">
        <v>680</v>
      </c>
      <c r="F495" s="429" t="s">
        <v>763</v>
      </c>
      <c r="G495" s="429" t="s">
        <v>764</v>
      </c>
      <c r="H495" s="432"/>
      <c r="I495" s="432"/>
      <c r="J495" s="429"/>
      <c r="K495" s="429"/>
      <c r="L495" s="432"/>
      <c r="M495" s="432"/>
      <c r="N495" s="429"/>
      <c r="O495" s="429"/>
      <c r="P495" s="432">
        <v>28</v>
      </c>
      <c r="Q495" s="432">
        <v>59668</v>
      </c>
      <c r="R495" s="534"/>
      <c r="S495" s="433">
        <v>2131</v>
      </c>
    </row>
    <row r="496" spans="1:19" ht="14.4" customHeight="1" x14ac:dyDescent="0.3">
      <c r="A496" s="428" t="s">
        <v>678</v>
      </c>
      <c r="B496" s="429" t="s">
        <v>679</v>
      </c>
      <c r="C496" s="429" t="s">
        <v>468</v>
      </c>
      <c r="D496" s="429" t="s">
        <v>649</v>
      </c>
      <c r="E496" s="429" t="s">
        <v>680</v>
      </c>
      <c r="F496" s="429" t="s">
        <v>782</v>
      </c>
      <c r="G496" s="429" t="s">
        <v>783</v>
      </c>
      <c r="H496" s="432"/>
      <c r="I496" s="432"/>
      <c r="J496" s="429"/>
      <c r="K496" s="429"/>
      <c r="L496" s="432"/>
      <c r="M496" s="432"/>
      <c r="N496" s="429"/>
      <c r="O496" s="429"/>
      <c r="P496" s="432">
        <v>14</v>
      </c>
      <c r="Q496" s="432">
        <v>0</v>
      </c>
      <c r="R496" s="534"/>
      <c r="S496" s="433">
        <v>0</v>
      </c>
    </row>
    <row r="497" spans="1:19" ht="14.4" customHeight="1" x14ac:dyDescent="0.3">
      <c r="A497" s="428" t="s">
        <v>678</v>
      </c>
      <c r="B497" s="429" t="s">
        <v>679</v>
      </c>
      <c r="C497" s="429" t="s">
        <v>468</v>
      </c>
      <c r="D497" s="429" t="s">
        <v>661</v>
      </c>
      <c r="E497" s="429" t="s">
        <v>680</v>
      </c>
      <c r="F497" s="429" t="s">
        <v>691</v>
      </c>
      <c r="G497" s="429" t="s">
        <v>692</v>
      </c>
      <c r="H497" s="432">
        <v>43</v>
      </c>
      <c r="I497" s="432">
        <v>7396</v>
      </c>
      <c r="J497" s="429">
        <v>0.81016540694490091</v>
      </c>
      <c r="K497" s="429">
        <v>172</v>
      </c>
      <c r="L497" s="432">
        <v>51</v>
      </c>
      <c r="M497" s="432">
        <v>9129</v>
      </c>
      <c r="N497" s="429">
        <v>1</v>
      </c>
      <c r="O497" s="429">
        <v>179</v>
      </c>
      <c r="P497" s="432">
        <v>31</v>
      </c>
      <c r="Q497" s="432">
        <v>5580</v>
      </c>
      <c r="R497" s="534">
        <v>0.61123890897140976</v>
      </c>
      <c r="S497" s="433">
        <v>180</v>
      </c>
    </row>
    <row r="498" spans="1:19" ht="14.4" customHeight="1" x14ac:dyDescent="0.3">
      <c r="A498" s="428" t="s">
        <v>678</v>
      </c>
      <c r="B498" s="429" t="s">
        <v>679</v>
      </c>
      <c r="C498" s="429" t="s">
        <v>468</v>
      </c>
      <c r="D498" s="429" t="s">
        <v>661</v>
      </c>
      <c r="E498" s="429" t="s">
        <v>680</v>
      </c>
      <c r="F498" s="429" t="s">
        <v>699</v>
      </c>
      <c r="G498" s="429" t="s">
        <v>700</v>
      </c>
      <c r="H498" s="432">
        <v>86</v>
      </c>
      <c r="I498" s="432">
        <v>29326</v>
      </c>
      <c r="J498" s="429">
        <v>0.82381032642283269</v>
      </c>
      <c r="K498" s="429">
        <v>341</v>
      </c>
      <c r="L498" s="432">
        <v>102</v>
      </c>
      <c r="M498" s="432">
        <v>35598</v>
      </c>
      <c r="N498" s="429">
        <v>1</v>
      </c>
      <c r="O498" s="429">
        <v>349</v>
      </c>
      <c r="P498" s="432">
        <v>62</v>
      </c>
      <c r="Q498" s="432">
        <v>21638</v>
      </c>
      <c r="R498" s="534">
        <v>0.60784313725490191</v>
      </c>
      <c r="S498" s="433">
        <v>349</v>
      </c>
    </row>
    <row r="499" spans="1:19" ht="14.4" customHeight="1" x14ac:dyDescent="0.3">
      <c r="A499" s="428" t="s">
        <v>678</v>
      </c>
      <c r="B499" s="429" t="s">
        <v>679</v>
      </c>
      <c r="C499" s="429" t="s">
        <v>468</v>
      </c>
      <c r="D499" s="429" t="s">
        <v>661</v>
      </c>
      <c r="E499" s="429" t="s">
        <v>680</v>
      </c>
      <c r="F499" s="429" t="s">
        <v>725</v>
      </c>
      <c r="G499" s="429" t="s">
        <v>726</v>
      </c>
      <c r="H499" s="432">
        <v>37</v>
      </c>
      <c r="I499" s="432">
        <v>107929</v>
      </c>
      <c r="J499" s="429">
        <v>0.80836610118713248</v>
      </c>
      <c r="K499" s="429">
        <v>2917</v>
      </c>
      <c r="L499" s="432">
        <v>43</v>
      </c>
      <c r="M499" s="432">
        <v>133515</v>
      </c>
      <c r="N499" s="429">
        <v>1</v>
      </c>
      <c r="O499" s="429">
        <v>3105</v>
      </c>
      <c r="P499" s="432">
        <v>28</v>
      </c>
      <c r="Q499" s="432">
        <v>87024</v>
      </c>
      <c r="R499" s="534">
        <v>0.65179193349061904</v>
      </c>
      <c r="S499" s="433">
        <v>3108</v>
      </c>
    </row>
    <row r="500" spans="1:19" ht="14.4" customHeight="1" x14ac:dyDescent="0.3">
      <c r="A500" s="428" t="s">
        <v>678</v>
      </c>
      <c r="B500" s="429" t="s">
        <v>679</v>
      </c>
      <c r="C500" s="429" t="s">
        <v>468</v>
      </c>
      <c r="D500" s="429" t="s">
        <v>661</v>
      </c>
      <c r="E500" s="429" t="s">
        <v>680</v>
      </c>
      <c r="F500" s="429" t="s">
        <v>727</v>
      </c>
      <c r="G500" s="429" t="s">
        <v>728</v>
      </c>
      <c r="H500" s="432">
        <v>3</v>
      </c>
      <c r="I500" s="432">
        <v>38376</v>
      </c>
      <c r="J500" s="429">
        <v>0.99992183225201281</v>
      </c>
      <c r="K500" s="429">
        <v>12792</v>
      </c>
      <c r="L500" s="432">
        <v>3</v>
      </c>
      <c r="M500" s="432">
        <v>38379</v>
      </c>
      <c r="N500" s="429">
        <v>1</v>
      </c>
      <c r="O500" s="429">
        <v>12793</v>
      </c>
      <c r="P500" s="432">
        <v>5</v>
      </c>
      <c r="Q500" s="432">
        <v>63970</v>
      </c>
      <c r="R500" s="534">
        <v>1.6667969462466452</v>
      </c>
      <c r="S500" s="433">
        <v>12794</v>
      </c>
    </row>
    <row r="501" spans="1:19" ht="14.4" customHeight="1" x14ac:dyDescent="0.3">
      <c r="A501" s="428" t="s">
        <v>678</v>
      </c>
      <c r="B501" s="429" t="s">
        <v>679</v>
      </c>
      <c r="C501" s="429" t="s">
        <v>468</v>
      </c>
      <c r="D501" s="429" t="s">
        <v>661</v>
      </c>
      <c r="E501" s="429" t="s">
        <v>680</v>
      </c>
      <c r="F501" s="429" t="s">
        <v>731</v>
      </c>
      <c r="G501" s="429" t="s">
        <v>732</v>
      </c>
      <c r="H501" s="432"/>
      <c r="I501" s="432"/>
      <c r="J501" s="429"/>
      <c r="K501" s="429"/>
      <c r="L501" s="432"/>
      <c r="M501" s="432"/>
      <c r="N501" s="429"/>
      <c r="O501" s="429"/>
      <c r="P501" s="432">
        <v>1</v>
      </c>
      <c r="Q501" s="432">
        <v>125</v>
      </c>
      <c r="R501" s="534"/>
      <c r="S501" s="433">
        <v>125</v>
      </c>
    </row>
    <row r="502" spans="1:19" ht="14.4" customHeight="1" x14ac:dyDescent="0.3">
      <c r="A502" s="428" t="s">
        <v>678</v>
      </c>
      <c r="B502" s="429" t="s">
        <v>679</v>
      </c>
      <c r="C502" s="429" t="s">
        <v>468</v>
      </c>
      <c r="D502" s="429" t="s">
        <v>661</v>
      </c>
      <c r="E502" s="429" t="s">
        <v>680</v>
      </c>
      <c r="F502" s="429" t="s">
        <v>741</v>
      </c>
      <c r="G502" s="429" t="s">
        <v>742</v>
      </c>
      <c r="H502" s="432">
        <v>40</v>
      </c>
      <c r="I502" s="432">
        <v>86880</v>
      </c>
      <c r="J502" s="429">
        <v>0.88847982819450833</v>
      </c>
      <c r="K502" s="429">
        <v>2172</v>
      </c>
      <c r="L502" s="432">
        <v>45</v>
      </c>
      <c r="M502" s="432">
        <v>97785</v>
      </c>
      <c r="N502" s="429">
        <v>1</v>
      </c>
      <c r="O502" s="429">
        <v>2173</v>
      </c>
      <c r="P502" s="432">
        <v>30</v>
      </c>
      <c r="Q502" s="432">
        <v>65190</v>
      </c>
      <c r="R502" s="534">
        <v>0.66666666666666663</v>
      </c>
      <c r="S502" s="433">
        <v>2173</v>
      </c>
    </row>
    <row r="503" spans="1:19" ht="14.4" customHeight="1" x14ac:dyDescent="0.3">
      <c r="A503" s="428" t="s">
        <v>678</v>
      </c>
      <c r="B503" s="429" t="s">
        <v>679</v>
      </c>
      <c r="C503" s="429" t="s">
        <v>468</v>
      </c>
      <c r="D503" s="429" t="s">
        <v>661</v>
      </c>
      <c r="E503" s="429" t="s">
        <v>680</v>
      </c>
      <c r="F503" s="429" t="s">
        <v>763</v>
      </c>
      <c r="G503" s="429" t="s">
        <v>764</v>
      </c>
      <c r="H503" s="432">
        <v>86</v>
      </c>
      <c r="I503" s="432">
        <v>173032</v>
      </c>
      <c r="J503" s="429">
        <v>0.79642824265856582</v>
      </c>
      <c r="K503" s="429">
        <v>2012</v>
      </c>
      <c r="L503" s="432">
        <v>102</v>
      </c>
      <c r="M503" s="432">
        <v>217260</v>
      </c>
      <c r="N503" s="429">
        <v>1</v>
      </c>
      <c r="O503" s="429">
        <v>2130</v>
      </c>
      <c r="P503" s="432">
        <v>62</v>
      </c>
      <c r="Q503" s="432">
        <v>132122</v>
      </c>
      <c r="R503" s="534">
        <v>0.60812850961981035</v>
      </c>
      <c r="S503" s="433">
        <v>2131</v>
      </c>
    </row>
    <row r="504" spans="1:19" ht="14.4" customHeight="1" x14ac:dyDescent="0.3">
      <c r="A504" s="428" t="s">
        <v>678</v>
      </c>
      <c r="B504" s="429" t="s">
        <v>679</v>
      </c>
      <c r="C504" s="429" t="s">
        <v>468</v>
      </c>
      <c r="D504" s="429" t="s">
        <v>661</v>
      </c>
      <c r="E504" s="429" t="s">
        <v>680</v>
      </c>
      <c r="F504" s="429" t="s">
        <v>774</v>
      </c>
      <c r="G504" s="429" t="s">
        <v>775</v>
      </c>
      <c r="H504" s="432">
        <v>4</v>
      </c>
      <c r="I504" s="432">
        <v>1076</v>
      </c>
      <c r="J504" s="429">
        <v>1.8680555555555556</v>
      </c>
      <c r="K504" s="429">
        <v>269</v>
      </c>
      <c r="L504" s="432">
        <v>2</v>
      </c>
      <c r="M504" s="432">
        <v>576</v>
      </c>
      <c r="N504" s="429">
        <v>1</v>
      </c>
      <c r="O504" s="429">
        <v>288</v>
      </c>
      <c r="P504" s="432">
        <v>2</v>
      </c>
      <c r="Q504" s="432">
        <v>578</v>
      </c>
      <c r="R504" s="534">
        <v>1.0034722222222223</v>
      </c>
      <c r="S504" s="433">
        <v>289</v>
      </c>
    </row>
    <row r="505" spans="1:19" ht="14.4" customHeight="1" x14ac:dyDescent="0.3">
      <c r="A505" s="428" t="s">
        <v>678</v>
      </c>
      <c r="B505" s="429" t="s">
        <v>679</v>
      </c>
      <c r="C505" s="429" t="s">
        <v>468</v>
      </c>
      <c r="D505" s="429" t="s">
        <v>661</v>
      </c>
      <c r="E505" s="429" t="s">
        <v>680</v>
      </c>
      <c r="F505" s="429" t="s">
        <v>782</v>
      </c>
      <c r="G505" s="429" t="s">
        <v>783</v>
      </c>
      <c r="H505" s="432"/>
      <c r="I505" s="432"/>
      <c r="J505" s="429"/>
      <c r="K505" s="429"/>
      <c r="L505" s="432">
        <v>41</v>
      </c>
      <c r="M505" s="432">
        <v>0</v>
      </c>
      <c r="N505" s="429"/>
      <c r="O505" s="429">
        <v>0</v>
      </c>
      <c r="P505" s="432">
        <v>25</v>
      </c>
      <c r="Q505" s="432">
        <v>0</v>
      </c>
      <c r="R505" s="534"/>
      <c r="S505" s="433">
        <v>0</v>
      </c>
    </row>
    <row r="506" spans="1:19" ht="14.4" customHeight="1" x14ac:dyDescent="0.3">
      <c r="A506" s="428" t="s">
        <v>678</v>
      </c>
      <c r="B506" s="429" t="s">
        <v>679</v>
      </c>
      <c r="C506" s="429" t="s">
        <v>468</v>
      </c>
      <c r="D506" s="429" t="s">
        <v>664</v>
      </c>
      <c r="E506" s="429" t="s">
        <v>680</v>
      </c>
      <c r="F506" s="429" t="s">
        <v>691</v>
      </c>
      <c r="G506" s="429" t="s">
        <v>692</v>
      </c>
      <c r="H506" s="432"/>
      <c r="I506" s="432"/>
      <c r="J506" s="429"/>
      <c r="K506" s="429"/>
      <c r="L506" s="432"/>
      <c r="M506" s="432"/>
      <c r="N506" s="429"/>
      <c r="O506" s="429"/>
      <c r="P506" s="432">
        <v>5</v>
      </c>
      <c r="Q506" s="432">
        <v>900</v>
      </c>
      <c r="R506" s="534"/>
      <c r="S506" s="433">
        <v>180</v>
      </c>
    </row>
    <row r="507" spans="1:19" ht="14.4" customHeight="1" x14ac:dyDescent="0.3">
      <c r="A507" s="428" t="s">
        <v>678</v>
      </c>
      <c r="B507" s="429" t="s">
        <v>679</v>
      </c>
      <c r="C507" s="429" t="s">
        <v>468</v>
      </c>
      <c r="D507" s="429" t="s">
        <v>664</v>
      </c>
      <c r="E507" s="429" t="s">
        <v>680</v>
      </c>
      <c r="F507" s="429" t="s">
        <v>699</v>
      </c>
      <c r="G507" s="429" t="s">
        <v>700</v>
      </c>
      <c r="H507" s="432"/>
      <c r="I507" s="432"/>
      <c r="J507" s="429"/>
      <c r="K507" s="429"/>
      <c r="L507" s="432"/>
      <c r="M507" s="432"/>
      <c r="N507" s="429"/>
      <c r="O507" s="429"/>
      <c r="P507" s="432">
        <v>10</v>
      </c>
      <c r="Q507" s="432">
        <v>3490</v>
      </c>
      <c r="R507" s="534"/>
      <c r="S507" s="433">
        <v>349</v>
      </c>
    </row>
    <row r="508" spans="1:19" ht="14.4" customHeight="1" x14ac:dyDescent="0.3">
      <c r="A508" s="428" t="s">
        <v>678</v>
      </c>
      <c r="B508" s="429" t="s">
        <v>679</v>
      </c>
      <c r="C508" s="429" t="s">
        <v>468</v>
      </c>
      <c r="D508" s="429" t="s">
        <v>664</v>
      </c>
      <c r="E508" s="429" t="s">
        <v>680</v>
      </c>
      <c r="F508" s="429" t="s">
        <v>725</v>
      </c>
      <c r="G508" s="429" t="s">
        <v>726</v>
      </c>
      <c r="H508" s="432"/>
      <c r="I508" s="432"/>
      <c r="J508" s="429"/>
      <c r="K508" s="429"/>
      <c r="L508" s="432"/>
      <c r="M508" s="432"/>
      <c r="N508" s="429"/>
      <c r="O508" s="429"/>
      <c r="P508" s="432">
        <v>5</v>
      </c>
      <c r="Q508" s="432">
        <v>15540</v>
      </c>
      <c r="R508" s="534"/>
      <c r="S508" s="433">
        <v>3108</v>
      </c>
    </row>
    <row r="509" spans="1:19" ht="14.4" customHeight="1" x14ac:dyDescent="0.3">
      <c r="A509" s="428" t="s">
        <v>678</v>
      </c>
      <c r="B509" s="429" t="s">
        <v>679</v>
      </c>
      <c r="C509" s="429" t="s">
        <v>468</v>
      </c>
      <c r="D509" s="429" t="s">
        <v>664</v>
      </c>
      <c r="E509" s="429" t="s">
        <v>680</v>
      </c>
      <c r="F509" s="429" t="s">
        <v>741</v>
      </c>
      <c r="G509" s="429" t="s">
        <v>742</v>
      </c>
      <c r="H509" s="432"/>
      <c r="I509" s="432"/>
      <c r="J509" s="429"/>
      <c r="K509" s="429"/>
      <c r="L509" s="432"/>
      <c r="M509" s="432"/>
      <c r="N509" s="429"/>
      <c r="O509" s="429"/>
      <c r="P509" s="432">
        <v>5</v>
      </c>
      <c r="Q509" s="432">
        <v>10865</v>
      </c>
      <c r="R509" s="534"/>
      <c r="S509" s="433">
        <v>2173</v>
      </c>
    </row>
    <row r="510" spans="1:19" ht="14.4" customHeight="1" x14ac:dyDescent="0.3">
      <c r="A510" s="428" t="s">
        <v>678</v>
      </c>
      <c r="B510" s="429" t="s">
        <v>679</v>
      </c>
      <c r="C510" s="429" t="s">
        <v>468</v>
      </c>
      <c r="D510" s="429" t="s">
        <v>664</v>
      </c>
      <c r="E510" s="429" t="s">
        <v>680</v>
      </c>
      <c r="F510" s="429" t="s">
        <v>763</v>
      </c>
      <c r="G510" s="429" t="s">
        <v>764</v>
      </c>
      <c r="H510" s="432"/>
      <c r="I510" s="432"/>
      <c r="J510" s="429"/>
      <c r="K510" s="429"/>
      <c r="L510" s="432"/>
      <c r="M510" s="432"/>
      <c r="N510" s="429"/>
      <c r="O510" s="429"/>
      <c r="P510" s="432">
        <v>10</v>
      </c>
      <c r="Q510" s="432">
        <v>21310</v>
      </c>
      <c r="R510" s="534"/>
      <c r="S510" s="433">
        <v>2131</v>
      </c>
    </row>
    <row r="511" spans="1:19" ht="14.4" customHeight="1" x14ac:dyDescent="0.3">
      <c r="A511" s="428" t="s">
        <v>678</v>
      </c>
      <c r="B511" s="429" t="s">
        <v>679</v>
      </c>
      <c r="C511" s="429" t="s">
        <v>468</v>
      </c>
      <c r="D511" s="429" t="s">
        <v>664</v>
      </c>
      <c r="E511" s="429" t="s">
        <v>680</v>
      </c>
      <c r="F511" s="429" t="s">
        <v>782</v>
      </c>
      <c r="G511" s="429" t="s">
        <v>783</v>
      </c>
      <c r="H511" s="432"/>
      <c r="I511" s="432"/>
      <c r="J511" s="429"/>
      <c r="K511" s="429"/>
      <c r="L511" s="432"/>
      <c r="M511" s="432"/>
      <c r="N511" s="429"/>
      <c r="O511" s="429"/>
      <c r="P511" s="432">
        <v>5</v>
      </c>
      <c r="Q511" s="432">
        <v>0</v>
      </c>
      <c r="R511" s="534"/>
      <c r="S511" s="433">
        <v>0</v>
      </c>
    </row>
    <row r="512" spans="1:19" ht="14.4" customHeight="1" x14ac:dyDescent="0.3">
      <c r="A512" s="428" t="s">
        <v>678</v>
      </c>
      <c r="B512" s="429" t="s">
        <v>679</v>
      </c>
      <c r="C512" s="429" t="s">
        <v>468</v>
      </c>
      <c r="D512" s="429" t="s">
        <v>673</v>
      </c>
      <c r="E512" s="429" t="s">
        <v>680</v>
      </c>
      <c r="F512" s="429" t="s">
        <v>691</v>
      </c>
      <c r="G512" s="429" t="s">
        <v>692</v>
      </c>
      <c r="H512" s="432">
        <v>3</v>
      </c>
      <c r="I512" s="432">
        <v>516</v>
      </c>
      <c r="J512" s="429"/>
      <c r="K512" s="429">
        <v>172</v>
      </c>
      <c r="L512" s="432"/>
      <c r="M512" s="432"/>
      <c r="N512" s="429"/>
      <c r="O512" s="429"/>
      <c r="P512" s="432"/>
      <c r="Q512" s="432"/>
      <c r="R512" s="534"/>
      <c r="S512" s="433"/>
    </row>
    <row r="513" spans="1:19" ht="14.4" customHeight="1" x14ac:dyDescent="0.3">
      <c r="A513" s="428" t="s">
        <v>678</v>
      </c>
      <c r="B513" s="429" t="s">
        <v>679</v>
      </c>
      <c r="C513" s="429" t="s">
        <v>468</v>
      </c>
      <c r="D513" s="429" t="s">
        <v>673</v>
      </c>
      <c r="E513" s="429" t="s">
        <v>680</v>
      </c>
      <c r="F513" s="429" t="s">
        <v>699</v>
      </c>
      <c r="G513" s="429" t="s">
        <v>700</v>
      </c>
      <c r="H513" s="432">
        <v>6</v>
      </c>
      <c r="I513" s="432">
        <v>2046</v>
      </c>
      <c r="J513" s="429"/>
      <c r="K513" s="429">
        <v>341</v>
      </c>
      <c r="L513" s="432"/>
      <c r="M513" s="432"/>
      <c r="N513" s="429"/>
      <c r="O513" s="429"/>
      <c r="P513" s="432"/>
      <c r="Q513" s="432"/>
      <c r="R513" s="534"/>
      <c r="S513" s="433"/>
    </row>
    <row r="514" spans="1:19" ht="14.4" customHeight="1" x14ac:dyDescent="0.3">
      <c r="A514" s="428" t="s">
        <v>678</v>
      </c>
      <c r="B514" s="429" t="s">
        <v>679</v>
      </c>
      <c r="C514" s="429" t="s">
        <v>468</v>
      </c>
      <c r="D514" s="429" t="s">
        <v>673</v>
      </c>
      <c r="E514" s="429" t="s">
        <v>680</v>
      </c>
      <c r="F514" s="429" t="s">
        <v>725</v>
      </c>
      <c r="G514" s="429" t="s">
        <v>726</v>
      </c>
      <c r="H514" s="432">
        <v>2</v>
      </c>
      <c r="I514" s="432">
        <v>5834</v>
      </c>
      <c r="J514" s="429"/>
      <c r="K514" s="429">
        <v>2917</v>
      </c>
      <c r="L514" s="432"/>
      <c r="M514" s="432"/>
      <c r="N514" s="429"/>
      <c r="O514" s="429"/>
      <c r="P514" s="432"/>
      <c r="Q514" s="432"/>
      <c r="R514" s="534"/>
      <c r="S514" s="433"/>
    </row>
    <row r="515" spans="1:19" ht="14.4" customHeight="1" x14ac:dyDescent="0.3">
      <c r="A515" s="428" t="s">
        <v>678</v>
      </c>
      <c r="B515" s="429" t="s">
        <v>679</v>
      </c>
      <c r="C515" s="429" t="s">
        <v>468</v>
      </c>
      <c r="D515" s="429" t="s">
        <v>673</v>
      </c>
      <c r="E515" s="429" t="s">
        <v>680</v>
      </c>
      <c r="F515" s="429" t="s">
        <v>741</v>
      </c>
      <c r="G515" s="429" t="s">
        <v>742</v>
      </c>
      <c r="H515" s="432">
        <v>3</v>
      </c>
      <c r="I515" s="432">
        <v>6516</v>
      </c>
      <c r="J515" s="429"/>
      <c r="K515" s="429">
        <v>2172</v>
      </c>
      <c r="L515" s="432"/>
      <c r="M515" s="432"/>
      <c r="N515" s="429"/>
      <c r="O515" s="429"/>
      <c r="P515" s="432"/>
      <c r="Q515" s="432"/>
      <c r="R515" s="534"/>
      <c r="S515" s="433"/>
    </row>
    <row r="516" spans="1:19" ht="14.4" customHeight="1" thickBot="1" x14ac:dyDescent="0.35">
      <c r="A516" s="434" t="s">
        <v>678</v>
      </c>
      <c r="B516" s="435" t="s">
        <v>679</v>
      </c>
      <c r="C516" s="435" t="s">
        <v>468</v>
      </c>
      <c r="D516" s="435" t="s">
        <v>673</v>
      </c>
      <c r="E516" s="435" t="s">
        <v>680</v>
      </c>
      <c r="F516" s="435" t="s">
        <v>763</v>
      </c>
      <c r="G516" s="435" t="s">
        <v>764</v>
      </c>
      <c r="H516" s="438">
        <v>6</v>
      </c>
      <c r="I516" s="438">
        <v>12072</v>
      </c>
      <c r="J516" s="435"/>
      <c r="K516" s="435">
        <v>2012</v>
      </c>
      <c r="L516" s="438"/>
      <c r="M516" s="438"/>
      <c r="N516" s="435"/>
      <c r="O516" s="435"/>
      <c r="P516" s="438"/>
      <c r="Q516" s="438"/>
      <c r="R516" s="449"/>
      <c r="S516" s="439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26" t="s">
        <v>111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4.4" customHeight="1" thickBot="1" x14ac:dyDescent="0.35">
      <c r="A2" s="203" t="s">
        <v>261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4765067</v>
      </c>
      <c r="C3" s="190">
        <f t="shared" ref="C3:R3" si="0">SUBTOTAL(9,C6:C1048576)</f>
        <v>23.703718267079122</v>
      </c>
      <c r="D3" s="190">
        <f t="shared" si="0"/>
        <v>5986153</v>
      </c>
      <c r="E3" s="190">
        <f t="shared" si="0"/>
        <v>25</v>
      </c>
      <c r="F3" s="190">
        <f t="shared" si="0"/>
        <v>6476344</v>
      </c>
      <c r="G3" s="193">
        <f>IF(D3&lt;&gt;0,F3/D3,"")</f>
        <v>1.0818874826620704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63" t="s">
        <v>91</v>
      </c>
      <c r="B4" s="364" t="s">
        <v>85</v>
      </c>
      <c r="C4" s="365"/>
      <c r="D4" s="365"/>
      <c r="E4" s="365"/>
      <c r="F4" s="365"/>
      <c r="G4" s="367"/>
      <c r="H4" s="364" t="s">
        <v>86</v>
      </c>
      <c r="I4" s="365"/>
      <c r="J4" s="365"/>
      <c r="K4" s="365"/>
      <c r="L4" s="365"/>
      <c r="M4" s="367"/>
      <c r="N4" s="364" t="s">
        <v>87</v>
      </c>
      <c r="O4" s="365"/>
      <c r="P4" s="365"/>
      <c r="Q4" s="365"/>
      <c r="R4" s="365"/>
      <c r="S4" s="367"/>
    </row>
    <row r="5" spans="1:19" ht="14.4" customHeight="1" thickBot="1" x14ac:dyDescent="0.35">
      <c r="A5" s="492"/>
      <c r="B5" s="493">
        <v>2015</v>
      </c>
      <c r="C5" s="494"/>
      <c r="D5" s="494">
        <v>2016</v>
      </c>
      <c r="E5" s="494"/>
      <c r="F5" s="494">
        <v>2017</v>
      </c>
      <c r="G5" s="536" t="s">
        <v>2</v>
      </c>
      <c r="H5" s="493">
        <v>2015</v>
      </c>
      <c r="I5" s="494"/>
      <c r="J5" s="494">
        <v>2016</v>
      </c>
      <c r="K5" s="494"/>
      <c r="L5" s="494">
        <v>2017</v>
      </c>
      <c r="M5" s="536" t="s">
        <v>2</v>
      </c>
      <c r="N5" s="493">
        <v>2015</v>
      </c>
      <c r="O5" s="494"/>
      <c r="P5" s="494">
        <v>2016</v>
      </c>
      <c r="Q5" s="494"/>
      <c r="R5" s="494">
        <v>2017</v>
      </c>
      <c r="S5" s="536" t="s">
        <v>2</v>
      </c>
    </row>
    <row r="6" spans="1:19" ht="14.4" customHeight="1" x14ac:dyDescent="0.3">
      <c r="A6" s="446" t="s">
        <v>788</v>
      </c>
      <c r="B6" s="516">
        <v>14177</v>
      </c>
      <c r="C6" s="423">
        <v>0.3958397319558844</v>
      </c>
      <c r="D6" s="516">
        <v>35815</v>
      </c>
      <c r="E6" s="423">
        <v>1</v>
      </c>
      <c r="F6" s="516">
        <v>50996</v>
      </c>
      <c r="G6" s="447">
        <v>1.4238726790450928</v>
      </c>
      <c r="H6" s="516"/>
      <c r="I6" s="423"/>
      <c r="J6" s="516"/>
      <c r="K6" s="423"/>
      <c r="L6" s="516"/>
      <c r="M6" s="447"/>
      <c r="N6" s="516"/>
      <c r="O6" s="423"/>
      <c r="P6" s="516"/>
      <c r="Q6" s="423"/>
      <c r="R6" s="516"/>
      <c r="S6" s="448"/>
    </row>
    <row r="7" spans="1:19" ht="14.4" customHeight="1" x14ac:dyDescent="0.3">
      <c r="A7" s="522" t="s">
        <v>789</v>
      </c>
      <c r="B7" s="518">
        <v>116491</v>
      </c>
      <c r="C7" s="429">
        <v>0.90351428283345359</v>
      </c>
      <c r="D7" s="518">
        <v>128931</v>
      </c>
      <c r="E7" s="429">
        <v>1</v>
      </c>
      <c r="F7" s="518">
        <v>96413</v>
      </c>
      <c r="G7" s="534">
        <v>0.74778757630050186</v>
      </c>
      <c r="H7" s="518"/>
      <c r="I7" s="429"/>
      <c r="J7" s="518"/>
      <c r="K7" s="429"/>
      <c r="L7" s="518"/>
      <c r="M7" s="534"/>
      <c r="N7" s="518"/>
      <c r="O7" s="429"/>
      <c r="P7" s="518"/>
      <c r="Q7" s="429"/>
      <c r="R7" s="518"/>
      <c r="S7" s="537"/>
    </row>
    <row r="8" spans="1:19" ht="14.4" customHeight="1" x14ac:dyDescent="0.3">
      <c r="A8" s="522" t="s">
        <v>790</v>
      </c>
      <c r="B8" s="518">
        <v>154909</v>
      </c>
      <c r="C8" s="429">
        <v>1.2150011372816616</v>
      </c>
      <c r="D8" s="518">
        <v>127497</v>
      </c>
      <c r="E8" s="429">
        <v>1</v>
      </c>
      <c r="F8" s="518">
        <v>180538</v>
      </c>
      <c r="G8" s="534">
        <v>1.4160176317874147</v>
      </c>
      <c r="H8" s="518"/>
      <c r="I8" s="429"/>
      <c r="J8" s="518"/>
      <c r="K8" s="429"/>
      <c r="L8" s="518"/>
      <c r="M8" s="534"/>
      <c r="N8" s="518"/>
      <c r="O8" s="429"/>
      <c r="P8" s="518"/>
      <c r="Q8" s="429"/>
      <c r="R8" s="518"/>
      <c r="S8" s="537"/>
    </row>
    <row r="9" spans="1:19" ht="14.4" customHeight="1" x14ac:dyDescent="0.3">
      <c r="A9" s="522" t="s">
        <v>791</v>
      </c>
      <c r="B9" s="518">
        <v>1445251</v>
      </c>
      <c r="C9" s="429">
        <v>0.74236269702582558</v>
      </c>
      <c r="D9" s="518">
        <v>1946826</v>
      </c>
      <c r="E9" s="429">
        <v>1</v>
      </c>
      <c r="F9" s="518">
        <v>2071847</v>
      </c>
      <c r="G9" s="534">
        <v>1.0642178602504795</v>
      </c>
      <c r="H9" s="518"/>
      <c r="I9" s="429"/>
      <c r="J9" s="518"/>
      <c r="K9" s="429"/>
      <c r="L9" s="518"/>
      <c r="M9" s="534"/>
      <c r="N9" s="518"/>
      <c r="O9" s="429"/>
      <c r="P9" s="518"/>
      <c r="Q9" s="429"/>
      <c r="R9" s="518"/>
      <c r="S9" s="537"/>
    </row>
    <row r="10" spans="1:19" ht="14.4" customHeight="1" x14ac:dyDescent="0.3">
      <c r="A10" s="522" t="s">
        <v>792</v>
      </c>
      <c r="B10" s="518">
        <v>121330</v>
      </c>
      <c r="C10" s="429">
        <v>0.76224281451232923</v>
      </c>
      <c r="D10" s="518">
        <v>159175</v>
      </c>
      <c r="E10" s="429">
        <v>1</v>
      </c>
      <c r="F10" s="518">
        <v>142380</v>
      </c>
      <c r="G10" s="534">
        <v>0.89448719962305634</v>
      </c>
      <c r="H10" s="518"/>
      <c r="I10" s="429"/>
      <c r="J10" s="518"/>
      <c r="K10" s="429"/>
      <c r="L10" s="518"/>
      <c r="M10" s="534"/>
      <c r="N10" s="518"/>
      <c r="O10" s="429"/>
      <c r="P10" s="518"/>
      <c r="Q10" s="429"/>
      <c r="R10" s="518"/>
      <c r="S10" s="537"/>
    </row>
    <row r="11" spans="1:19" ht="14.4" customHeight="1" x14ac:dyDescent="0.3">
      <c r="A11" s="522" t="s">
        <v>793</v>
      </c>
      <c r="B11" s="518">
        <v>111901</v>
      </c>
      <c r="C11" s="429">
        <v>0.79051810616443197</v>
      </c>
      <c r="D11" s="518">
        <v>141554</v>
      </c>
      <c r="E11" s="429">
        <v>1</v>
      </c>
      <c r="F11" s="518">
        <v>209350</v>
      </c>
      <c r="G11" s="534">
        <v>1.4789408988795796</v>
      </c>
      <c r="H11" s="518"/>
      <c r="I11" s="429"/>
      <c r="J11" s="518"/>
      <c r="K11" s="429"/>
      <c r="L11" s="518"/>
      <c r="M11" s="534"/>
      <c r="N11" s="518"/>
      <c r="O11" s="429"/>
      <c r="P11" s="518"/>
      <c r="Q11" s="429"/>
      <c r="R11" s="518"/>
      <c r="S11" s="537"/>
    </row>
    <row r="12" spans="1:19" ht="14.4" customHeight="1" x14ac:dyDescent="0.3">
      <c r="A12" s="522" t="s">
        <v>794</v>
      </c>
      <c r="B12" s="518">
        <v>27207</v>
      </c>
      <c r="C12" s="429">
        <v>0.29793687991414619</v>
      </c>
      <c r="D12" s="518">
        <v>91318</v>
      </c>
      <c r="E12" s="429">
        <v>1</v>
      </c>
      <c r="F12" s="518">
        <v>64821</v>
      </c>
      <c r="G12" s="534">
        <v>0.70983814801024991</v>
      </c>
      <c r="H12" s="518"/>
      <c r="I12" s="429"/>
      <c r="J12" s="518"/>
      <c r="K12" s="429"/>
      <c r="L12" s="518"/>
      <c r="M12" s="534"/>
      <c r="N12" s="518"/>
      <c r="O12" s="429"/>
      <c r="P12" s="518"/>
      <c r="Q12" s="429"/>
      <c r="R12" s="518"/>
      <c r="S12" s="537"/>
    </row>
    <row r="13" spans="1:19" ht="14.4" customHeight="1" x14ac:dyDescent="0.3">
      <c r="A13" s="522" t="s">
        <v>795</v>
      </c>
      <c r="B13" s="518">
        <v>663854</v>
      </c>
      <c r="C13" s="429">
        <v>0.79915203840625593</v>
      </c>
      <c r="D13" s="518">
        <v>830698</v>
      </c>
      <c r="E13" s="429">
        <v>1</v>
      </c>
      <c r="F13" s="518">
        <v>917020</v>
      </c>
      <c r="G13" s="534">
        <v>1.1039150208619739</v>
      </c>
      <c r="H13" s="518"/>
      <c r="I13" s="429"/>
      <c r="J13" s="518"/>
      <c r="K13" s="429"/>
      <c r="L13" s="518"/>
      <c r="M13" s="534"/>
      <c r="N13" s="518"/>
      <c r="O13" s="429"/>
      <c r="P13" s="518"/>
      <c r="Q13" s="429"/>
      <c r="R13" s="518"/>
      <c r="S13" s="537"/>
    </row>
    <row r="14" spans="1:19" ht="14.4" customHeight="1" x14ac:dyDescent="0.3">
      <c r="A14" s="522" t="s">
        <v>796</v>
      </c>
      <c r="B14" s="518">
        <v>13828</v>
      </c>
      <c r="C14" s="429">
        <v>0.55675001006562785</v>
      </c>
      <c r="D14" s="518">
        <v>24837</v>
      </c>
      <c r="E14" s="429">
        <v>1</v>
      </c>
      <c r="F14" s="518">
        <v>8700</v>
      </c>
      <c r="G14" s="534">
        <v>0.35028385070660706</v>
      </c>
      <c r="H14" s="518"/>
      <c r="I14" s="429"/>
      <c r="J14" s="518"/>
      <c r="K14" s="429"/>
      <c r="L14" s="518"/>
      <c r="M14" s="534"/>
      <c r="N14" s="518"/>
      <c r="O14" s="429"/>
      <c r="P14" s="518"/>
      <c r="Q14" s="429"/>
      <c r="R14" s="518"/>
      <c r="S14" s="537"/>
    </row>
    <row r="15" spans="1:19" ht="14.4" customHeight="1" x14ac:dyDescent="0.3">
      <c r="A15" s="522" t="s">
        <v>797</v>
      </c>
      <c r="B15" s="518">
        <v>114734</v>
      </c>
      <c r="C15" s="429">
        <v>0.37949545699609372</v>
      </c>
      <c r="D15" s="518">
        <v>302333</v>
      </c>
      <c r="E15" s="429">
        <v>1</v>
      </c>
      <c r="F15" s="518">
        <v>324694</v>
      </c>
      <c r="G15" s="534">
        <v>1.0739614927910615</v>
      </c>
      <c r="H15" s="518"/>
      <c r="I15" s="429"/>
      <c r="J15" s="518"/>
      <c r="K15" s="429"/>
      <c r="L15" s="518"/>
      <c r="M15" s="534"/>
      <c r="N15" s="518"/>
      <c r="O15" s="429"/>
      <c r="P15" s="518"/>
      <c r="Q15" s="429"/>
      <c r="R15" s="518"/>
      <c r="S15" s="537"/>
    </row>
    <row r="16" spans="1:19" ht="14.4" customHeight="1" x14ac:dyDescent="0.3">
      <c r="A16" s="522" t="s">
        <v>798</v>
      </c>
      <c r="B16" s="518">
        <v>62433</v>
      </c>
      <c r="C16" s="429">
        <v>1.8153877467942194</v>
      </c>
      <c r="D16" s="518">
        <v>34391</v>
      </c>
      <c r="E16" s="429">
        <v>1</v>
      </c>
      <c r="F16" s="518">
        <v>97625</v>
      </c>
      <c r="G16" s="534">
        <v>2.8386787240847897</v>
      </c>
      <c r="H16" s="518"/>
      <c r="I16" s="429"/>
      <c r="J16" s="518"/>
      <c r="K16" s="429"/>
      <c r="L16" s="518"/>
      <c r="M16" s="534"/>
      <c r="N16" s="518"/>
      <c r="O16" s="429"/>
      <c r="P16" s="518"/>
      <c r="Q16" s="429"/>
      <c r="R16" s="518"/>
      <c r="S16" s="537"/>
    </row>
    <row r="17" spans="1:19" ht="14.4" customHeight="1" x14ac:dyDescent="0.3">
      <c r="A17" s="522" t="s">
        <v>799</v>
      </c>
      <c r="B17" s="518">
        <v>963501</v>
      </c>
      <c r="C17" s="429">
        <v>0.94329191403374113</v>
      </c>
      <c r="D17" s="518">
        <v>1021424</v>
      </c>
      <c r="E17" s="429">
        <v>1</v>
      </c>
      <c r="F17" s="518">
        <v>1104809</v>
      </c>
      <c r="G17" s="534">
        <v>1.0816360296997134</v>
      </c>
      <c r="H17" s="518"/>
      <c r="I17" s="429"/>
      <c r="J17" s="518"/>
      <c r="K17" s="429"/>
      <c r="L17" s="518"/>
      <c r="M17" s="534"/>
      <c r="N17" s="518"/>
      <c r="O17" s="429"/>
      <c r="P17" s="518"/>
      <c r="Q17" s="429"/>
      <c r="R17" s="518"/>
      <c r="S17" s="537"/>
    </row>
    <row r="18" spans="1:19" ht="14.4" customHeight="1" x14ac:dyDescent="0.3">
      <c r="A18" s="522" t="s">
        <v>800</v>
      </c>
      <c r="B18" s="518">
        <v>169008</v>
      </c>
      <c r="C18" s="429">
        <v>0.8193095825597122</v>
      </c>
      <c r="D18" s="518">
        <v>206281</v>
      </c>
      <c r="E18" s="429">
        <v>1</v>
      </c>
      <c r="F18" s="518">
        <v>247805</v>
      </c>
      <c r="G18" s="534">
        <v>1.2012982291146543</v>
      </c>
      <c r="H18" s="518"/>
      <c r="I18" s="429"/>
      <c r="J18" s="518"/>
      <c r="K18" s="429"/>
      <c r="L18" s="518"/>
      <c r="M18" s="534"/>
      <c r="N18" s="518"/>
      <c r="O18" s="429"/>
      <c r="P18" s="518"/>
      <c r="Q18" s="429"/>
      <c r="R18" s="518"/>
      <c r="S18" s="537"/>
    </row>
    <row r="19" spans="1:19" ht="14.4" customHeight="1" x14ac:dyDescent="0.3">
      <c r="A19" s="522" t="s">
        <v>801</v>
      </c>
      <c r="B19" s="518">
        <v>19443</v>
      </c>
      <c r="C19" s="429">
        <v>3.1790385873119686</v>
      </c>
      <c r="D19" s="518">
        <v>6116</v>
      </c>
      <c r="E19" s="429">
        <v>1</v>
      </c>
      <c r="F19" s="518">
        <v>7584</v>
      </c>
      <c r="G19" s="534">
        <v>1.2400261608894703</v>
      </c>
      <c r="H19" s="518"/>
      <c r="I19" s="429"/>
      <c r="J19" s="518"/>
      <c r="K19" s="429"/>
      <c r="L19" s="518"/>
      <c r="M19" s="534"/>
      <c r="N19" s="518"/>
      <c r="O19" s="429"/>
      <c r="P19" s="518"/>
      <c r="Q19" s="429"/>
      <c r="R19" s="518"/>
      <c r="S19" s="537"/>
    </row>
    <row r="20" spans="1:19" ht="14.4" customHeight="1" x14ac:dyDescent="0.3">
      <c r="A20" s="522" t="s">
        <v>802</v>
      </c>
      <c r="B20" s="518">
        <v>171647</v>
      </c>
      <c r="C20" s="429">
        <v>1.0241040052026467</v>
      </c>
      <c r="D20" s="518">
        <v>167607</v>
      </c>
      <c r="E20" s="429">
        <v>1</v>
      </c>
      <c r="F20" s="518">
        <v>287931</v>
      </c>
      <c r="G20" s="534">
        <v>1.7178936440602124</v>
      </c>
      <c r="H20" s="518"/>
      <c r="I20" s="429"/>
      <c r="J20" s="518"/>
      <c r="K20" s="429"/>
      <c r="L20" s="518"/>
      <c r="M20" s="534"/>
      <c r="N20" s="518"/>
      <c r="O20" s="429"/>
      <c r="P20" s="518"/>
      <c r="Q20" s="429"/>
      <c r="R20" s="518"/>
      <c r="S20" s="537"/>
    </row>
    <row r="21" spans="1:19" ht="14.4" customHeight="1" x14ac:dyDescent="0.3">
      <c r="A21" s="522" t="s">
        <v>803</v>
      </c>
      <c r="B21" s="518">
        <v>926</v>
      </c>
      <c r="C21" s="429">
        <v>3.0211086098332843E-2</v>
      </c>
      <c r="D21" s="518">
        <v>30651</v>
      </c>
      <c r="E21" s="429">
        <v>1</v>
      </c>
      <c r="F21" s="518">
        <v>3706</v>
      </c>
      <c r="G21" s="534">
        <v>0.12090959511924571</v>
      </c>
      <c r="H21" s="518"/>
      <c r="I21" s="429"/>
      <c r="J21" s="518"/>
      <c r="K21" s="429"/>
      <c r="L21" s="518"/>
      <c r="M21" s="534"/>
      <c r="N21" s="518"/>
      <c r="O21" s="429"/>
      <c r="P21" s="518"/>
      <c r="Q21" s="429"/>
      <c r="R21" s="518"/>
      <c r="S21" s="537"/>
    </row>
    <row r="22" spans="1:19" ht="14.4" customHeight="1" x14ac:dyDescent="0.3">
      <c r="A22" s="522" t="s">
        <v>804</v>
      </c>
      <c r="B22" s="518"/>
      <c r="C22" s="429"/>
      <c r="D22" s="518"/>
      <c r="E22" s="429"/>
      <c r="F22" s="518">
        <v>10879</v>
      </c>
      <c r="G22" s="534"/>
      <c r="H22" s="518"/>
      <c r="I22" s="429"/>
      <c r="J22" s="518"/>
      <c r="K22" s="429"/>
      <c r="L22" s="518"/>
      <c r="M22" s="534"/>
      <c r="N22" s="518"/>
      <c r="O22" s="429"/>
      <c r="P22" s="518"/>
      <c r="Q22" s="429"/>
      <c r="R22" s="518"/>
      <c r="S22" s="537"/>
    </row>
    <row r="23" spans="1:19" ht="14.4" customHeight="1" x14ac:dyDescent="0.3">
      <c r="A23" s="522" t="s">
        <v>805</v>
      </c>
      <c r="B23" s="518">
        <v>69346</v>
      </c>
      <c r="C23" s="429">
        <v>1.7613024484405162</v>
      </c>
      <c r="D23" s="518">
        <v>39372</v>
      </c>
      <c r="E23" s="429">
        <v>1</v>
      </c>
      <c r="F23" s="518">
        <v>24846</v>
      </c>
      <c r="G23" s="534">
        <v>0.63105760438890579</v>
      </c>
      <c r="H23" s="518"/>
      <c r="I23" s="429"/>
      <c r="J23" s="518"/>
      <c r="K23" s="429"/>
      <c r="L23" s="518"/>
      <c r="M23" s="534"/>
      <c r="N23" s="518"/>
      <c r="O23" s="429"/>
      <c r="P23" s="518"/>
      <c r="Q23" s="429"/>
      <c r="R23" s="518"/>
      <c r="S23" s="537"/>
    </row>
    <row r="24" spans="1:19" ht="14.4" customHeight="1" x14ac:dyDescent="0.3">
      <c r="A24" s="522" t="s">
        <v>806</v>
      </c>
      <c r="B24" s="518">
        <v>10706</v>
      </c>
      <c r="C24" s="429">
        <v>0.16340298234100031</v>
      </c>
      <c r="D24" s="518">
        <v>65519</v>
      </c>
      <c r="E24" s="429">
        <v>1</v>
      </c>
      <c r="F24" s="518">
        <v>25789</v>
      </c>
      <c r="G24" s="534">
        <v>0.39361101359910866</v>
      </c>
      <c r="H24" s="518"/>
      <c r="I24" s="429"/>
      <c r="J24" s="518"/>
      <c r="K24" s="429"/>
      <c r="L24" s="518"/>
      <c r="M24" s="534"/>
      <c r="N24" s="518"/>
      <c r="O24" s="429"/>
      <c r="P24" s="518"/>
      <c r="Q24" s="429"/>
      <c r="R24" s="518"/>
      <c r="S24" s="537"/>
    </row>
    <row r="25" spans="1:19" ht="14.4" customHeight="1" x14ac:dyDescent="0.3">
      <c r="A25" s="522" t="s">
        <v>807</v>
      </c>
      <c r="B25" s="518"/>
      <c r="C25" s="429"/>
      <c r="D25" s="518">
        <v>828</v>
      </c>
      <c r="E25" s="429">
        <v>1</v>
      </c>
      <c r="F25" s="518">
        <v>653</v>
      </c>
      <c r="G25" s="534">
        <v>0.78864734299516903</v>
      </c>
      <c r="H25" s="518"/>
      <c r="I25" s="429"/>
      <c r="J25" s="518"/>
      <c r="K25" s="429"/>
      <c r="L25" s="518"/>
      <c r="M25" s="534"/>
      <c r="N25" s="518"/>
      <c r="O25" s="429"/>
      <c r="P25" s="518"/>
      <c r="Q25" s="429"/>
      <c r="R25" s="518"/>
      <c r="S25" s="537"/>
    </row>
    <row r="26" spans="1:19" ht="14.4" customHeight="1" x14ac:dyDescent="0.3">
      <c r="A26" s="522" t="s">
        <v>808</v>
      </c>
      <c r="B26" s="518">
        <v>33331</v>
      </c>
      <c r="C26" s="429">
        <v>0.43339357925806493</v>
      </c>
      <c r="D26" s="518">
        <v>76907</v>
      </c>
      <c r="E26" s="429">
        <v>1</v>
      </c>
      <c r="F26" s="518">
        <v>64096</v>
      </c>
      <c r="G26" s="534">
        <v>0.83342218523671452</v>
      </c>
      <c r="H26" s="518"/>
      <c r="I26" s="429"/>
      <c r="J26" s="518"/>
      <c r="K26" s="429"/>
      <c r="L26" s="518"/>
      <c r="M26" s="534"/>
      <c r="N26" s="518"/>
      <c r="O26" s="429"/>
      <c r="P26" s="518"/>
      <c r="Q26" s="429"/>
      <c r="R26" s="518"/>
      <c r="S26" s="537"/>
    </row>
    <row r="27" spans="1:19" ht="14.4" customHeight="1" x14ac:dyDescent="0.3">
      <c r="A27" s="522" t="s">
        <v>809</v>
      </c>
      <c r="B27" s="518"/>
      <c r="C27" s="429"/>
      <c r="D27" s="518"/>
      <c r="E27" s="429"/>
      <c r="F27" s="518">
        <v>3832</v>
      </c>
      <c r="G27" s="534"/>
      <c r="H27" s="518"/>
      <c r="I27" s="429"/>
      <c r="J27" s="518"/>
      <c r="K27" s="429"/>
      <c r="L27" s="518"/>
      <c r="M27" s="534"/>
      <c r="N27" s="518"/>
      <c r="O27" s="429"/>
      <c r="P27" s="518"/>
      <c r="Q27" s="429"/>
      <c r="R27" s="518"/>
      <c r="S27" s="537"/>
    </row>
    <row r="28" spans="1:19" ht="14.4" customHeight="1" x14ac:dyDescent="0.3">
      <c r="A28" s="522" t="s">
        <v>810</v>
      </c>
      <c r="B28" s="518">
        <v>3727</v>
      </c>
      <c r="C28" s="429"/>
      <c r="D28" s="518"/>
      <c r="E28" s="429"/>
      <c r="F28" s="518"/>
      <c r="G28" s="534"/>
      <c r="H28" s="518"/>
      <c r="I28" s="429"/>
      <c r="J28" s="518"/>
      <c r="K28" s="429"/>
      <c r="L28" s="518"/>
      <c r="M28" s="534"/>
      <c r="N28" s="518"/>
      <c r="O28" s="429"/>
      <c r="P28" s="518"/>
      <c r="Q28" s="429"/>
      <c r="R28" s="518"/>
      <c r="S28" s="537"/>
    </row>
    <row r="29" spans="1:19" ht="14.4" customHeight="1" x14ac:dyDescent="0.3">
      <c r="A29" s="522" t="s">
        <v>811</v>
      </c>
      <c r="B29" s="518"/>
      <c r="C29" s="429"/>
      <c r="D29" s="518">
        <v>1096</v>
      </c>
      <c r="E29" s="429">
        <v>1</v>
      </c>
      <c r="F29" s="518">
        <v>1386</v>
      </c>
      <c r="G29" s="534">
        <v>1.2645985401459854</v>
      </c>
      <c r="H29" s="518"/>
      <c r="I29" s="429"/>
      <c r="J29" s="518"/>
      <c r="K29" s="429"/>
      <c r="L29" s="518"/>
      <c r="M29" s="534"/>
      <c r="N29" s="518"/>
      <c r="O29" s="429"/>
      <c r="P29" s="518"/>
      <c r="Q29" s="429"/>
      <c r="R29" s="518"/>
      <c r="S29" s="537"/>
    </row>
    <row r="30" spans="1:19" ht="14.4" customHeight="1" x14ac:dyDescent="0.3">
      <c r="A30" s="522" t="s">
        <v>812</v>
      </c>
      <c r="B30" s="518">
        <v>16146</v>
      </c>
      <c r="C30" s="429">
        <v>4.1602679721721207</v>
      </c>
      <c r="D30" s="518">
        <v>3881</v>
      </c>
      <c r="E30" s="429">
        <v>1</v>
      </c>
      <c r="F30" s="518">
        <v>6140</v>
      </c>
      <c r="G30" s="534">
        <v>1.58206647771193</v>
      </c>
      <c r="H30" s="518"/>
      <c r="I30" s="429"/>
      <c r="J30" s="518"/>
      <c r="K30" s="429"/>
      <c r="L30" s="518"/>
      <c r="M30" s="534"/>
      <c r="N30" s="518"/>
      <c r="O30" s="429"/>
      <c r="P30" s="518"/>
      <c r="Q30" s="429"/>
      <c r="R30" s="518"/>
      <c r="S30" s="537"/>
    </row>
    <row r="31" spans="1:19" ht="14.4" customHeight="1" x14ac:dyDescent="0.3">
      <c r="A31" s="522" t="s">
        <v>813</v>
      </c>
      <c r="B31" s="518">
        <v>184922</v>
      </c>
      <c r="C31" s="429">
        <v>1.6803300288048268</v>
      </c>
      <c r="D31" s="518">
        <v>110051</v>
      </c>
      <c r="E31" s="429">
        <v>1</v>
      </c>
      <c r="F31" s="518">
        <v>103124</v>
      </c>
      <c r="G31" s="534">
        <v>0.93705645564329265</v>
      </c>
      <c r="H31" s="518"/>
      <c r="I31" s="429"/>
      <c r="J31" s="518"/>
      <c r="K31" s="429"/>
      <c r="L31" s="518"/>
      <c r="M31" s="534"/>
      <c r="N31" s="518"/>
      <c r="O31" s="429"/>
      <c r="P31" s="518"/>
      <c r="Q31" s="429"/>
      <c r="R31" s="518"/>
      <c r="S31" s="537"/>
    </row>
    <row r="32" spans="1:19" ht="14.4" customHeight="1" x14ac:dyDescent="0.3">
      <c r="A32" s="522" t="s">
        <v>814</v>
      </c>
      <c r="B32" s="518">
        <v>5905</v>
      </c>
      <c r="C32" s="429">
        <v>0.17324336218277836</v>
      </c>
      <c r="D32" s="518">
        <v>34085</v>
      </c>
      <c r="E32" s="429">
        <v>1</v>
      </c>
      <c r="F32" s="518">
        <v>19928</v>
      </c>
      <c r="G32" s="534">
        <v>0.58465600704122045</v>
      </c>
      <c r="H32" s="518"/>
      <c r="I32" s="429"/>
      <c r="J32" s="518"/>
      <c r="K32" s="429"/>
      <c r="L32" s="518"/>
      <c r="M32" s="534"/>
      <c r="N32" s="518"/>
      <c r="O32" s="429"/>
      <c r="P32" s="518"/>
      <c r="Q32" s="429"/>
      <c r="R32" s="518"/>
      <c r="S32" s="537"/>
    </row>
    <row r="33" spans="1:19" ht="14.4" customHeight="1" thickBot="1" x14ac:dyDescent="0.35">
      <c r="A33" s="523" t="s">
        <v>815</v>
      </c>
      <c r="B33" s="520">
        <v>270344</v>
      </c>
      <c r="C33" s="435">
        <v>0.6776218167234811</v>
      </c>
      <c r="D33" s="520">
        <v>398960</v>
      </c>
      <c r="E33" s="435">
        <v>1</v>
      </c>
      <c r="F33" s="520">
        <v>399452</v>
      </c>
      <c r="G33" s="449">
        <v>1.0012332063364748</v>
      </c>
      <c r="H33" s="520"/>
      <c r="I33" s="435"/>
      <c r="J33" s="520"/>
      <c r="K33" s="435"/>
      <c r="L33" s="520"/>
      <c r="M33" s="449"/>
      <c r="N33" s="520"/>
      <c r="O33" s="435"/>
      <c r="P33" s="520"/>
      <c r="Q33" s="435"/>
      <c r="R33" s="520"/>
      <c r="S33" s="45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14" t="s">
        <v>851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ht="14.4" customHeight="1" thickBot="1" x14ac:dyDescent="0.35">
      <c r="A2" s="203" t="s">
        <v>261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20616</v>
      </c>
      <c r="G3" s="78">
        <f t="shared" si="0"/>
        <v>4765067</v>
      </c>
      <c r="H3" s="78"/>
      <c r="I3" s="78"/>
      <c r="J3" s="78">
        <f t="shared" si="0"/>
        <v>24848</v>
      </c>
      <c r="K3" s="78">
        <f t="shared" si="0"/>
        <v>5986153</v>
      </c>
      <c r="L3" s="78"/>
      <c r="M3" s="78"/>
      <c r="N3" s="78">
        <f t="shared" si="0"/>
        <v>24565</v>
      </c>
      <c r="O3" s="78">
        <f t="shared" si="0"/>
        <v>6476344</v>
      </c>
      <c r="P3" s="59">
        <f>IF(K3=0,0,O3/K3)</f>
        <v>1.0818874826620704</v>
      </c>
      <c r="Q3" s="79">
        <f>IF(N3=0,0,O3/N3)</f>
        <v>263.64111540810097</v>
      </c>
    </row>
    <row r="4" spans="1:17" ht="14.4" customHeight="1" x14ac:dyDescent="0.3">
      <c r="A4" s="372" t="s">
        <v>55</v>
      </c>
      <c r="B4" s="370" t="s">
        <v>81</v>
      </c>
      <c r="C4" s="372" t="s">
        <v>82</v>
      </c>
      <c r="D4" s="381" t="s">
        <v>83</v>
      </c>
      <c r="E4" s="373" t="s">
        <v>56</v>
      </c>
      <c r="F4" s="379">
        <v>2015</v>
      </c>
      <c r="G4" s="380"/>
      <c r="H4" s="80"/>
      <c r="I4" s="80"/>
      <c r="J4" s="379">
        <v>2016</v>
      </c>
      <c r="K4" s="380"/>
      <c r="L4" s="80"/>
      <c r="M4" s="80"/>
      <c r="N4" s="379">
        <v>2017</v>
      </c>
      <c r="O4" s="380"/>
      <c r="P4" s="382" t="s">
        <v>2</v>
      </c>
      <c r="Q4" s="371" t="s">
        <v>84</v>
      </c>
    </row>
    <row r="5" spans="1:17" ht="14.4" customHeight="1" thickBot="1" x14ac:dyDescent="0.35">
      <c r="A5" s="526"/>
      <c r="B5" s="524"/>
      <c r="C5" s="526"/>
      <c r="D5" s="538"/>
      <c r="E5" s="528"/>
      <c r="F5" s="539" t="s">
        <v>58</v>
      </c>
      <c r="G5" s="540" t="s">
        <v>14</v>
      </c>
      <c r="H5" s="541"/>
      <c r="I5" s="541"/>
      <c r="J5" s="539" t="s">
        <v>58</v>
      </c>
      <c r="K5" s="540" t="s">
        <v>14</v>
      </c>
      <c r="L5" s="541"/>
      <c r="M5" s="541"/>
      <c r="N5" s="539" t="s">
        <v>58</v>
      </c>
      <c r="O5" s="540" t="s">
        <v>14</v>
      </c>
      <c r="P5" s="542"/>
      <c r="Q5" s="533"/>
    </row>
    <row r="6" spans="1:17" ht="14.4" customHeight="1" x14ac:dyDescent="0.3">
      <c r="A6" s="422" t="s">
        <v>816</v>
      </c>
      <c r="B6" s="423" t="s">
        <v>679</v>
      </c>
      <c r="C6" s="423" t="s">
        <v>680</v>
      </c>
      <c r="D6" s="423" t="s">
        <v>681</v>
      </c>
      <c r="E6" s="423" t="s">
        <v>682</v>
      </c>
      <c r="F6" s="426">
        <v>8</v>
      </c>
      <c r="G6" s="426">
        <v>432</v>
      </c>
      <c r="H6" s="426">
        <v>0.3724137931034483</v>
      </c>
      <c r="I6" s="426">
        <v>54</v>
      </c>
      <c r="J6" s="426">
        <v>20</v>
      </c>
      <c r="K6" s="426">
        <v>1160</v>
      </c>
      <c r="L6" s="426">
        <v>1</v>
      </c>
      <c r="M6" s="426">
        <v>58</v>
      </c>
      <c r="N6" s="426">
        <v>3</v>
      </c>
      <c r="O6" s="426">
        <v>174</v>
      </c>
      <c r="P6" s="447">
        <v>0.15</v>
      </c>
      <c r="Q6" s="427">
        <v>58</v>
      </c>
    </row>
    <row r="7" spans="1:17" ht="14.4" customHeight="1" x14ac:dyDescent="0.3">
      <c r="A7" s="428" t="s">
        <v>816</v>
      </c>
      <c r="B7" s="429" t="s">
        <v>679</v>
      </c>
      <c r="C7" s="429" t="s">
        <v>680</v>
      </c>
      <c r="D7" s="429" t="s">
        <v>689</v>
      </c>
      <c r="E7" s="429" t="s">
        <v>690</v>
      </c>
      <c r="F7" s="432"/>
      <c r="G7" s="432"/>
      <c r="H7" s="432"/>
      <c r="I7" s="432"/>
      <c r="J7" s="432">
        <v>2</v>
      </c>
      <c r="K7" s="432">
        <v>814</v>
      </c>
      <c r="L7" s="432">
        <v>1</v>
      </c>
      <c r="M7" s="432">
        <v>407</v>
      </c>
      <c r="N7" s="432"/>
      <c r="O7" s="432"/>
      <c r="P7" s="534"/>
      <c r="Q7" s="433"/>
    </row>
    <row r="8" spans="1:17" ht="14.4" customHeight="1" x14ac:dyDescent="0.3">
      <c r="A8" s="428" t="s">
        <v>816</v>
      </c>
      <c r="B8" s="429" t="s">
        <v>679</v>
      </c>
      <c r="C8" s="429" t="s">
        <v>680</v>
      </c>
      <c r="D8" s="429" t="s">
        <v>691</v>
      </c>
      <c r="E8" s="429" t="s">
        <v>692</v>
      </c>
      <c r="F8" s="432">
        <v>6</v>
      </c>
      <c r="G8" s="432">
        <v>1032</v>
      </c>
      <c r="H8" s="432"/>
      <c r="I8" s="432">
        <v>172</v>
      </c>
      <c r="J8" s="432"/>
      <c r="K8" s="432"/>
      <c r="L8" s="432"/>
      <c r="M8" s="432"/>
      <c r="N8" s="432">
        <v>3</v>
      </c>
      <c r="O8" s="432">
        <v>540</v>
      </c>
      <c r="P8" s="534"/>
      <c r="Q8" s="433">
        <v>180</v>
      </c>
    </row>
    <row r="9" spans="1:17" ht="14.4" customHeight="1" x14ac:dyDescent="0.3">
      <c r="A9" s="428" t="s">
        <v>816</v>
      </c>
      <c r="B9" s="429" t="s">
        <v>679</v>
      </c>
      <c r="C9" s="429" t="s">
        <v>680</v>
      </c>
      <c r="D9" s="429" t="s">
        <v>695</v>
      </c>
      <c r="E9" s="429" t="s">
        <v>696</v>
      </c>
      <c r="F9" s="432">
        <v>1</v>
      </c>
      <c r="G9" s="432">
        <v>322</v>
      </c>
      <c r="H9" s="432"/>
      <c r="I9" s="432">
        <v>322</v>
      </c>
      <c r="J9" s="432"/>
      <c r="K9" s="432"/>
      <c r="L9" s="432"/>
      <c r="M9" s="432"/>
      <c r="N9" s="432">
        <v>2</v>
      </c>
      <c r="O9" s="432">
        <v>672</v>
      </c>
      <c r="P9" s="534"/>
      <c r="Q9" s="433">
        <v>336</v>
      </c>
    </row>
    <row r="10" spans="1:17" ht="14.4" customHeight="1" x14ac:dyDescent="0.3">
      <c r="A10" s="428" t="s">
        <v>816</v>
      </c>
      <c r="B10" s="429" t="s">
        <v>679</v>
      </c>
      <c r="C10" s="429" t="s">
        <v>680</v>
      </c>
      <c r="D10" s="429" t="s">
        <v>699</v>
      </c>
      <c r="E10" s="429" t="s">
        <v>700</v>
      </c>
      <c r="F10" s="432"/>
      <c r="G10" s="432"/>
      <c r="H10" s="432"/>
      <c r="I10" s="432"/>
      <c r="J10" s="432">
        <v>18</v>
      </c>
      <c r="K10" s="432">
        <v>6282</v>
      </c>
      <c r="L10" s="432">
        <v>1</v>
      </c>
      <c r="M10" s="432">
        <v>349</v>
      </c>
      <c r="N10" s="432">
        <v>7</v>
      </c>
      <c r="O10" s="432">
        <v>2443</v>
      </c>
      <c r="P10" s="534">
        <v>0.3888888888888889</v>
      </c>
      <c r="Q10" s="433">
        <v>349</v>
      </c>
    </row>
    <row r="11" spans="1:17" ht="14.4" customHeight="1" x14ac:dyDescent="0.3">
      <c r="A11" s="428" t="s">
        <v>816</v>
      </c>
      <c r="B11" s="429" t="s">
        <v>679</v>
      </c>
      <c r="C11" s="429" t="s">
        <v>680</v>
      </c>
      <c r="D11" s="429" t="s">
        <v>705</v>
      </c>
      <c r="E11" s="429" t="s">
        <v>706</v>
      </c>
      <c r="F11" s="432"/>
      <c r="G11" s="432"/>
      <c r="H11" s="432"/>
      <c r="I11" s="432"/>
      <c r="J11" s="432">
        <v>1</v>
      </c>
      <c r="K11" s="432">
        <v>49</v>
      </c>
      <c r="L11" s="432">
        <v>1</v>
      </c>
      <c r="M11" s="432">
        <v>49</v>
      </c>
      <c r="N11" s="432">
        <v>1</v>
      </c>
      <c r="O11" s="432">
        <v>49</v>
      </c>
      <c r="P11" s="534">
        <v>1</v>
      </c>
      <c r="Q11" s="433">
        <v>49</v>
      </c>
    </row>
    <row r="12" spans="1:17" ht="14.4" customHeight="1" x14ac:dyDescent="0.3">
      <c r="A12" s="428" t="s">
        <v>816</v>
      </c>
      <c r="B12" s="429" t="s">
        <v>679</v>
      </c>
      <c r="C12" s="429" t="s">
        <v>680</v>
      </c>
      <c r="D12" s="429" t="s">
        <v>707</v>
      </c>
      <c r="E12" s="429" t="s">
        <v>708</v>
      </c>
      <c r="F12" s="432">
        <v>1</v>
      </c>
      <c r="G12" s="432">
        <v>376</v>
      </c>
      <c r="H12" s="432">
        <v>0.24289405684754523</v>
      </c>
      <c r="I12" s="432">
        <v>376</v>
      </c>
      <c r="J12" s="432">
        <v>4</v>
      </c>
      <c r="K12" s="432">
        <v>1548</v>
      </c>
      <c r="L12" s="432">
        <v>1</v>
      </c>
      <c r="M12" s="432">
        <v>387</v>
      </c>
      <c r="N12" s="432">
        <v>2</v>
      </c>
      <c r="O12" s="432">
        <v>782</v>
      </c>
      <c r="P12" s="534">
        <v>0.5051679586563308</v>
      </c>
      <c r="Q12" s="433">
        <v>391</v>
      </c>
    </row>
    <row r="13" spans="1:17" ht="14.4" customHeight="1" x14ac:dyDescent="0.3">
      <c r="A13" s="428" t="s">
        <v>816</v>
      </c>
      <c r="B13" s="429" t="s">
        <v>679</v>
      </c>
      <c r="C13" s="429" t="s">
        <v>680</v>
      </c>
      <c r="D13" s="429" t="s">
        <v>713</v>
      </c>
      <c r="E13" s="429" t="s">
        <v>714</v>
      </c>
      <c r="F13" s="432">
        <v>1</v>
      </c>
      <c r="G13" s="432">
        <v>676</v>
      </c>
      <c r="H13" s="432">
        <v>0.19204545454545455</v>
      </c>
      <c r="I13" s="432">
        <v>676</v>
      </c>
      <c r="J13" s="432">
        <v>5</v>
      </c>
      <c r="K13" s="432">
        <v>3520</v>
      </c>
      <c r="L13" s="432">
        <v>1</v>
      </c>
      <c r="M13" s="432">
        <v>704</v>
      </c>
      <c r="N13" s="432">
        <v>4</v>
      </c>
      <c r="O13" s="432">
        <v>2820</v>
      </c>
      <c r="P13" s="534">
        <v>0.80113636363636365</v>
      </c>
      <c r="Q13" s="433">
        <v>705</v>
      </c>
    </row>
    <row r="14" spans="1:17" ht="14.4" customHeight="1" x14ac:dyDescent="0.3">
      <c r="A14" s="428" t="s">
        <v>816</v>
      </c>
      <c r="B14" s="429" t="s">
        <v>679</v>
      </c>
      <c r="C14" s="429" t="s">
        <v>680</v>
      </c>
      <c r="D14" s="429" t="s">
        <v>715</v>
      </c>
      <c r="E14" s="429" t="s">
        <v>716</v>
      </c>
      <c r="F14" s="432"/>
      <c r="G14" s="432"/>
      <c r="H14" s="432"/>
      <c r="I14" s="432"/>
      <c r="J14" s="432">
        <v>1</v>
      </c>
      <c r="K14" s="432">
        <v>147</v>
      </c>
      <c r="L14" s="432">
        <v>1</v>
      </c>
      <c r="M14" s="432">
        <v>147</v>
      </c>
      <c r="N14" s="432"/>
      <c r="O14" s="432"/>
      <c r="P14" s="534"/>
      <c r="Q14" s="433"/>
    </row>
    <row r="15" spans="1:17" ht="14.4" customHeight="1" x14ac:dyDescent="0.3">
      <c r="A15" s="428" t="s">
        <v>816</v>
      </c>
      <c r="B15" s="429" t="s">
        <v>679</v>
      </c>
      <c r="C15" s="429" t="s">
        <v>680</v>
      </c>
      <c r="D15" s="429" t="s">
        <v>717</v>
      </c>
      <c r="E15" s="429" t="s">
        <v>718</v>
      </c>
      <c r="F15" s="432">
        <v>3</v>
      </c>
      <c r="G15" s="432">
        <v>855</v>
      </c>
      <c r="H15" s="432">
        <v>0.3515625</v>
      </c>
      <c r="I15" s="432">
        <v>285</v>
      </c>
      <c r="J15" s="432">
        <v>8</v>
      </c>
      <c r="K15" s="432">
        <v>2432</v>
      </c>
      <c r="L15" s="432">
        <v>1</v>
      </c>
      <c r="M15" s="432">
        <v>304</v>
      </c>
      <c r="N15" s="432">
        <v>8</v>
      </c>
      <c r="O15" s="432">
        <v>2440</v>
      </c>
      <c r="P15" s="534">
        <v>1.0032894736842106</v>
      </c>
      <c r="Q15" s="433">
        <v>305</v>
      </c>
    </row>
    <row r="16" spans="1:17" ht="14.4" customHeight="1" x14ac:dyDescent="0.3">
      <c r="A16" s="428" t="s">
        <v>816</v>
      </c>
      <c r="B16" s="429" t="s">
        <v>679</v>
      </c>
      <c r="C16" s="429" t="s">
        <v>680</v>
      </c>
      <c r="D16" s="429" t="s">
        <v>721</v>
      </c>
      <c r="E16" s="429" t="s">
        <v>722</v>
      </c>
      <c r="F16" s="432">
        <v>2</v>
      </c>
      <c r="G16" s="432">
        <v>924</v>
      </c>
      <c r="H16" s="432">
        <v>8.5020242914979755E-2</v>
      </c>
      <c r="I16" s="432">
        <v>462</v>
      </c>
      <c r="J16" s="432">
        <v>22</v>
      </c>
      <c r="K16" s="432">
        <v>10868</v>
      </c>
      <c r="L16" s="432">
        <v>1</v>
      </c>
      <c r="M16" s="432">
        <v>494</v>
      </c>
      <c r="N16" s="432">
        <v>47</v>
      </c>
      <c r="O16" s="432">
        <v>23218</v>
      </c>
      <c r="P16" s="534">
        <v>2.1363636363636362</v>
      </c>
      <c r="Q16" s="433">
        <v>494</v>
      </c>
    </row>
    <row r="17" spans="1:17" ht="14.4" customHeight="1" x14ac:dyDescent="0.3">
      <c r="A17" s="428" t="s">
        <v>816</v>
      </c>
      <c r="B17" s="429" t="s">
        <v>679</v>
      </c>
      <c r="C17" s="429" t="s">
        <v>680</v>
      </c>
      <c r="D17" s="429" t="s">
        <v>723</v>
      </c>
      <c r="E17" s="429" t="s">
        <v>724</v>
      </c>
      <c r="F17" s="432">
        <v>5</v>
      </c>
      <c r="G17" s="432">
        <v>1780</v>
      </c>
      <c r="H17" s="432">
        <v>0.68725868725868722</v>
      </c>
      <c r="I17" s="432">
        <v>356</v>
      </c>
      <c r="J17" s="432">
        <v>7</v>
      </c>
      <c r="K17" s="432">
        <v>2590</v>
      </c>
      <c r="L17" s="432">
        <v>1</v>
      </c>
      <c r="M17" s="432">
        <v>370</v>
      </c>
      <c r="N17" s="432">
        <v>13</v>
      </c>
      <c r="O17" s="432">
        <v>4810</v>
      </c>
      <c r="P17" s="534">
        <v>1.8571428571428572</v>
      </c>
      <c r="Q17" s="433">
        <v>370</v>
      </c>
    </row>
    <row r="18" spans="1:17" ht="14.4" customHeight="1" x14ac:dyDescent="0.3">
      <c r="A18" s="428" t="s">
        <v>816</v>
      </c>
      <c r="B18" s="429" t="s">
        <v>679</v>
      </c>
      <c r="C18" s="429" t="s">
        <v>680</v>
      </c>
      <c r="D18" s="429" t="s">
        <v>729</v>
      </c>
      <c r="E18" s="429" t="s">
        <v>730</v>
      </c>
      <c r="F18" s="432">
        <v>1</v>
      </c>
      <c r="G18" s="432">
        <v>105</v>
      </c>
      <c r="H18" s="432"/>
      <c r="I18" s="432">
        <v>105</v>
      </c>
      <c r="J18" s="432"/>
      <c r="K18" s="432"/>
      <c r="L18" s="432"/>
      <c r="M18" s="432"/>
      <c r="N18" s="432"/>
      <c r="O18" s="432"/>
      <c r="P18" s="534"/>
      <c r="Q18" s="433"/>
    </row>
    <row r="19" spans="1:17" ht="14.4" customHeight="1" x14ac:dyDescent="0.3">
      <c r="A19" s="428" t="s">
        <v>816</v>
      </c>
      <c r="B19" s="429" t="s">
        <v>679</v>
      </c>
      <c r="C19" s="429" t="s">
        <v>680</v>
      </c>
      <c r="D19" s="429" t="s">
        <v>733</v>
      </c>
      <c r="E19" s="429" t="s">
        <v>734</v>
      </c>
      <c r="F19" s="432"/>
      <c r="G19" s="432"/>
      <c r="H19" s="432"/>
      <c r="I19" s="432"/>
      <c r="J19" s="432">
        <v>1</v>
      </c>
      <c r="K19" s="432">
        <v>495</v>
      </c>
      <c r="L19" s="432">
        <v>1</v>
      </c>
      <c r="M19" s="432">
        <v>495</v>
      </c>
      <c r="N19" s="432"/>
      <c r="O19" s="432"/>
      <c r="P19" s="534"/>
      <c r="Q19" s="433"/>
    </row>
    <row r="20" spans="1:17" ht="14.4" customHeight="1" x14ac:dyDescent="0.3">
      <c r="A20" s="428" t="s">
        <v>816</v>
      </c>
      <c r="B20" s="429" t="s">
        <v>679</v>
      </c>
      <c r="C20" s="429" t="s">
        <v>680</v>
      </c>
      <c r="D20" s="429" t="s">
        <v>737</v>
      </c>
      <c r="E20" s="429" t="s">
        <v>738</v>
      </c>
      <c r="F20" s="432">
        <v>1</v>
      </c>
      <c r="G20" s="432">
        <v>437</v>
      </c>
      <c r="H20" s="432"/>
      <c r="I20" s="432">
        <v>437</v>
      </c>
      <c r="J20" s="432"/>
      <c r="K20" s="432"/>
      <c r="L20" s="432"/>
      <c r="M20" s="432"/>
      <c r="N20" s="432"/>
      <c r="O20" s="432"/>
      <c r="P20" s="534"/>
      <c r="Q20" s="433"/>
    </row>
    <row r="21" spans="1:17" ht="14.4" customHeight="1" x14ac:dyDescent="0.3">
      <c r="A21" s="428" t="s">
        <v>816</v>
      </c>
      <c r="B21" s="429" t="s">
        <v>679</v>
      </c>
      <c r="C21" s="429" t="s">
        <v>680</v>
      </c>
      <c r="D21" s="429" t="s">
        <v>739</v>
      </c>
      <c r="E21" s="429" t="s">
        <v>740</v>
      </c>
      <c r="F21" s="432">
        <v>6</v>
      </c>
      <c r="G21" s="432">
        <v>324</v>
      </c>
      <c r="H21" s="432">
        <v>0.23275862068965517</v>
      </c>
      <c r="I21" s="432">
        <v>54</v>
      </c>
      <c r="J21" s="432">
        <v>24</v>
      </c>
      <c r="K21" s="432">
        <v>1392</v>
      </c>
      <c r="L21" s="432">
        <v>1</v>
      </c>
      <c r="M21" s="432">
        <v>58</v>
      </c>
      <c r="N21" s="432">
        <v>77</v>
      </c>
      <c r="O21" s="432">
        <v>4466</v>
      </c>
      <c r="P21" s="534">
        <v>3.2083333333333335</v>
      </c>
      <c r="Q21" s="433">
        <v>58</v>
      </c>
    </row>
    <row r="22" spans="1:17" ht="14.4" customHeight="1" x14ac:dyDescent="0.3">
      <c r="A22" s="428" t="s">
        <v>816</v>
      </c>
      <c r="B22" s="429" t="s">
        <v>679</v>
      </c>
      <c r="C22" s="429" t="s">
        <v>680</v>
      </c>
      <c r="D22" s="429" t="s">
        <v>745</v>
      </c>
      <c r="E22" s="429" t="s">
        <v>746</v>
      </c>
      <c r="F22" s="432">
        <v>25</v>
      </c>
      <c r="G22" s="432">
        <v>4225</v>
      </c>
      <c r="H22" s="432">
        <v>2.0119047619047619</v>
      </c>
      <c r="I22" s="432">
        <v>169</v>
      </c>
      <c r="J22" s="432">
        <v>12</v>
      </c>
      <c r="K22" s="432">
        <v>2100</v>
      </c>
      <c r="L22" s="432">
        <v>1</v>
      </c>
      <c r="M22" s="432">
        <v>175</v>
      </c>
      <c r="N22" s="432">
        <v>35</v>
      </c>
      <c r="O22" s="432">
        <v>6160</v>
      </c>
      <c r="P22" s="534">
        <v>2.9333333333333331</v>
      </c>
      <c r="Q22" s="433">
        <v>176</v>
      </c>
    </row>
    <row r="23" spans="1:17" ht="14.4" customHeight="1" x14ac:dyDescent="0.3">
      <c r="A23" s="428" t="s">
        <v>816</v>
      </c>
      <c r="B23" s="429" t="s">
        <v>679</v>
      </c>
      <c r="C23" s="429" t="s">
        <v>680</v>
      </c>
      <c r="D23" s="429" t="s">
        <v>747</v>
      </c>
      <c r="E23" s="429" t="s">
        <v>748</v>
      </c>
      <c r="F23" s="432">
        <v>2</v>
      </c>
      <c r="G23" s="432">
        <v>162</v>
      </c>
      <c r="H23" s="432">
        <v>0.13613445378151259</v>
      </c>
      <c r="I23" s="432">
        <v>81</v>
      </c>
      <c r="J23" s="432">
        <v>14</v>
      </c>
      <c r="K23" s="432">
        <v>1190</v>
      </c>
      <c r="L23" s="432">
        <v>1</v>
      </c>
      <c r="M23" s="432">
        <v>85</v>
      </c>
      <c r="N23" s="432">
        <v>14</v>
      </c>
      <c r="O23" s="432">
        <v>1190</v>
      </c>
      <c r="P23" s="534">
        <v>1</v>
      </c>
      <c r="Q23" s="433">
        <v>85</v>
      </c>
    </row>
    <row r="24" spans="1:17" ht="14.4" customHeight="1" x14ac:dyDescent="0.3">
      <c r="A24" s="428" t="s">
        <v>816</v>
      </c>
      <c r="B24" s="429" t="s">
        <v>679</v>
      </c>
      <c r="C24" s="429" t="s">
        <v>680</v>
      </c>
      <c r="D24" s="429" t="s">
        <v>757</v>
      </c>
      <c r="E24" s="429" t="s">
        <v>758</v>
      </c>
      <c r="F24" s="432"/>
      <c r="G24" s="432"/>
      <c r="H24" s="432"/>
      <c r="I24" s="432"/>
      <c r="J24" s="432">
        <v>1</v>
      </c>
      <c r="K24" s="432">
        <v>176</v>
      </c>
      <c r="L24" s="432">
        <v>1</v>
      </c>
      <c r="M24" s="432">
        <v>176</v>
      </c>
      <c r="N24" s="432">
        <v>1</v>
      </c>
      <c r="O24" s="432">
        <v>176</v>
      </c>
      <c r="P24" s="534">
        <v>1</v>
      </c>
      <c r="Q24" s="433">
        <v>176</v>
      </c>
    </row>
    <row r="25" spans="1:17" ht="14.4" customHeight="1" x14ac:dyDescent="0.3">
      <c r="A25" s="428" t="s">
        <v>816</v>
      </c>
      <c r="B25" s="429" t="s">
        <v>679</v>
      </c>
      <c r="C25" s="429" t="s">
        <v>680</v>
      </c>
      <c r="D25" s="429" t="s">
        <v>761</v>
      </c>
      <c r="E25" s="429" t="s">
        <v>762</v>
      </c>
      <c r="F25" s="432">
        <v>1</v>
      </c>
      <c r="G25" s="432">
        <v>247</v>
      </c>
      <c r="H25" s="432">
        <v>0.23479087452471484</v>
      </c>
      <c r="I25" s="432">
        <v>247</v>
      </c>
      <c r="J25" s="432">
        <v>4</v>
      </c>
      <c r="K25" s="432">
        <v>1052</v>
      </c>
      <c r="L25" s="432">
        <v>1</v>
      </c>
      <c r="M25" s="432">
        <v>263</v>
      </c>
      <c r="N25" s="432">
        <v>4</v>
      </c>
      <c r="O25" s="432">
        <v>1056</v>
      </c>
      <c r="P25" s="534">
        <v>1.0038022813688212</v>
      </c>
      <c r="Q25" s="433">
        <v>264</v>
      </c>
    </row>
    <row r="26" spans="1:17" ht="14.4" customHeight="1" x14ac:dyDescent="0.3">
      <c r="A26" s="428" t="s">
        <v>816</v>
      </c>
      <c r="B26" s="429" t="s">
        <v>679</v>
      </c>
      <c r="C26" s="429" t="s">
        <v>680</v>
      </c>
      <c r="D26" s="429" t="s">
        <v>767</v>
      </c>
      <c r="E26" s="429" t="s">
        <v>768</v>
      </c>
      <c r="F26" s="432">
        <v>1</v>
      </c>
      <c r="G26" s="432">
        <v>418</v>
      </c>
      <c r="H26" s="432"/>
      <c r="I26" s="432">
        <v>418</v>
      </c>
      <c r="J26" s="432"/>
      <c r="K26" s="432"/>
      <c r="L26" s="432"/>
      <c r="M26" s="432"/>
      <c r="N26" s="432"/>
      <c r="O26" s="432"/>
      <c r="P26" s="534"/>
      <c r="Q26" s="433"/>
    </row>
    <row r="27" spans="1:17" ht="14.4" customHeight="1" x14ac:dyDescent="0.3">
      <c r="A27" s="428" t="s">
        <v>816</v>
      </c>
      <c r="B27" s="429" t="s">
        <v>679</v>
      </c>
      <c r="C27" s="429" t="s">
        <v>680</v>
      </c>
      <c r="D27" s="429" t="s">
        <v>817</v>
      </c>
      <c r="E27" s="429" t="s">
        <v>818</v>
      </c>
      <c r="F27" s="432">
        <v>1</v>
      </c>
      <c r="G27" s="432">
        <v>812</v>
      </c>
      <c r="H27" s="432"/>
      <c r="I27" s="432">
        <v>812</v>
      </c>
      <c r="J27" s="432"/>
      <c r="K27" s="432"/>
      <c r="L27" s="432"/>
      <c r="M27" s="432"/>
      <c r="N27" s="432"/>
      <c r="O27" s="432"/>
      <c r="P27" s="534"/>
      <c r="Q27" s="433"/>
    </row>
    <row r="28" spans="1:17" ht="14.4" customHeight="1" x14ac:dyDescent="0.3">
      <c r="A28" s="428" t="s">
        <v>816</v>
      </c>
      <c r="B28" s="429" t="s">
        <v>679</v>
      </c>
      <c r="C28" s="429" t="s">
        <v>680</v>
      </c>
      <c r="D28" s="429" t="s">
        <v>776</v>
      </c>
      <c r="E28" s="429" t="s">
        <v>777</v>
      </c>
      <c r="F28" s="432">
        <v>1</v>
      </c>
      <c r="G28" s="432">
        <v>1050</v>
      </c>
      <c r="H28" s="432"/>
      <c r="I28" s="432">
        <v>1050</v>
      </c>
      <c r="J28" s="432"/>
      <c r="K28" s="432"/>
      <c r="L28" s="432"/>
      <c r="M28" s="432"/>
      <c r="N28" s="432"/>
      <c r="O28" s="432"/>
      <c r="P28" s="534"/>
      <c r="Q28" s="433"/>
    </row>
    <row r="29" spans="1:17" ht="14.4" customHeight="1" x14ac:dyDescent="0.3">
      <c r="A29" s="428" t="s">
        <v>819</v>
      </c>
      <c r="B29" s="429" t="s">
        <v>679</v>
      </c>
      <c r="C29" s="429" t="s">
        <v>680</v>
      </c>
      <c r="D29" s="429" t="s">
        <v>681</v>
      </c>
      <c r="E29" s="429" t="s">
        <v>682</v>
      </c>
      <c r="F29" s="432">
        <v>10</v>
      </c>
      <c r="G29" s="432">
        <v>540</v>
      </c>
      <c r="H29" s="432">
        <v>0.51724137931034486</v>
      </c>
      <c r="I29" s="432">
        <v>54</v>
      </c>
      <c r="J29" s="432">
        <v>18</v>
      </c>
      <c r="K29" s="432">
        <v>1044</v>
      </c>
      <c r="L29" s="432">
        <v>1</v>
      </c>
      <c r="M29" s="432">
        <v>58</v>
      </c>
      <c r="N29" s="432">
        <v>14</v>
      </c>
      <c r="O29" s="432">
        <v>812</v>
      </c>
      <c r="P29" s="534">
        <v>0.77777777777777779</v>
      </c>
      <c r="Q29" s="433">
        <v>58</v>
      </c>
    </row>
    <row r="30" spans="1:17" ht="14.4" customHeight="1" x14ac:dyDescent="0.3">
      <c r="A30" s="428" t="s">
        <v>819</v>
      </c>
      <c r="B30" s="429" t="s">
        <v>679</v>
      </c>
      <c r="C30" s="429" t="s">
        <v>680</v>
      </c>
      <c r="D30" s="429" t="s">
        <v>691</v>
      </c>
      <c r="E30" s="429" t="s">
        <v>692</v>
      </c>
      <c r="F30" s="432">
        <v>14</v>
      </c>
      <c r="G30" s="432">
        <v>2408</v>
      </c>
      <c r="H30" s="432">
        <v>1.034808766652342</v>
      </c>
      <c r="I30" s="432">
        <v>172</v>
      </c>
      <c r="J30" s="432">
        <v>13</v>
      </c>
      <c r="K30" s="432">
        <v>2327</v>
      </c>
      <c r="L30" s="432">
        <v>1</v>
      </c>
      <c r="M30" s="432">
        <v>179</v>
      </c>
      <c r="N30" s="432">
        <v>14</v>
      </c>
      <c r="O30" s="432">
        <v>2520</v>
      </c>
      <c r="P30" s="534">
        <v>1.0829394069617533</v>
      </c>
      <c r="Q30" s="433">
        <v>180</v>
      </c>
    </row>
    <row r="31" spans="1:17" ht="14.4" customHeight="1" x14ac:dyDescent="0.3">
      <c r="A31" s="428" t="s">
        <v>819</v>
      </c>
      <c r="B31" s="429" t="s">
        <v>679</v>
      </c>
      <c r="C31" s="429" t="s">
        <v>680</v>
      </c>
      <c r="D31" s="429" t="s">
        <v>695</v>
      </c>
      <c r="E31" s="429" t="s">
        <v>696</v>
      </c>
      <c r="F31" s="432">
        <v>16</v>
      </c>
      <c r="G31" s="432">
        <v>5152</v>
      </c>
      <c r="H31" s="432">
        <v>1.9223880597014926</v>
      </c>
      <c r="I31" s="432">
        <v>322</v>
      </c>
      <c r="J31" s="432">
        <v>8</v>
      </c>
      <c r="K31" s="432">
        <v>2680</v>
      </c>
      <c r="L31" s="432">
        <v>1</v>
      </c>
      <c r="M31" s="432">
        <v>335</v>
      </c>
      <c r="N31" s="432">
        <v>5</v>
      </c>
      <c r="O31" s="432">
        <v>1680</v>
      </c>
      <c r="P31" s="534">
        <v>0.62686567164179108</v>
      </c>
      <c r="Q31" s="433">
        <v>336</v>
      </c>
    </row>
    <row r="32" spans="1:17" ht="14.4" customHeight="1" x14ac:dyDescent="0.3">
      <c r="A32" s="428" t="s">
        <v>819</v>
      </c>
      <c r="B32" s="429" t="s">
        <v>679</v>
      </c>
      <c r="C32" s="429" t="s">
        <v>680</v>
      </c>
      <c r="D32" s="429" t="s">
        <v>699</v>
      </c>
      <c r="E32" s="429" t="s">
        <v>700</v>
      </c>
      <c r="F32" s="432">
        <v>27</v>
      </c>
      <c r="G32" s="432">
        <v>9207</v>
      </c>
      <c r="H32" s="432">
        <v>0.38233462065528839</v>
      </c>
      <c r="I32" s="432">
        <v>341</v>
      </c>
      <c r="J32" s="432">
        <v>69</v>
      </c>
      <c r="K32" s="432">
        <v>24081</v>
      </c>
      <c r="L32" s="432">
        <v>1</v>
      </c>
      <c r="M32" s="432">
        <v>349</v>
      </c>
      <c r="N32" s="432">
        <v>43</v>
      </c>
      <c r="O32" s="432">
        <v>15007</v>
      </c>
      <c r="P32" s="534">
        <v>0.62318840579710144</v>
      </c>
      <c r="Q32" s="433">
        <v>349</v>
      </c>
    </row>
    <row r="33" spans="1:17" ht="14.4" customHeight="1" x14ac:dyDescent="0.3">
      <c r="A33" s="428" t="s">
        <v>819</v>
      </c>
      <c r="B33" s="429" t="s">
        <v>679</v>
      </c>
      <c r="C33" s="429" t="s">
        <v>680</v>
      </c>
      <c r="D33" s="429" t="s">
        <v>705</v>
      </c>
      <c r="E33" s="429" t="s">
        <v>706</v>
      </c>
      <c r="F33" s="432"/>
      <c r="G33" s="432"/>
      <c r="H33" s="432"/>
      <c r="I33" s="432"/>
      <c r="J33" s="432">
        <v>3</v>
      </c>
      <c r="K33" s="432">
        <v>147</v>
      </c>
      <c r="L33" s="432">
        <v>1</v>
      </c>
      <c r="M33" s="432">
        <v>49</v>
      </c>
      <c r="N33" s="432"/>
      <c r="O33" s="432"/>
      <c r="P33" s="534"/>
      <c r="Q33" s="433"/>
    </row>
    <row r="34" spans="1:17" ht="14.4" customHeight="1" x14ac:dyDescent="0.3">
      <c r="A34" s="428" t="s">
        <v>819</v>
      </c>
      <c r="B34" s="429" t="s">
        <v>679</v>
      </c>
      <c r="C34" s="429" t="s">
        <v>680</v>
      </c>
      <c r="D34" s="429" t="s">
        <v>707</v>
      </c>
      <c r="E34" s="429" t="s">
        <v>708</v>
      </c>
      <c r="F34" s="432">
        <v>6</v>
      </c>
      <c r="G34" s="432">
        <v>2256</v>
      </c>
      <c r="H34" s="432">
        <v>1.4573643410852712</v>
      </c>
      <c r="I34" s="432">
        <v>376</v>
      </c>
      <c r="J34" s="432">
        <v>4</v>
      </c>
      <c r="K34" s="432">
        <v>1548</v>
      </c>
      <c r="L34" s="432">
        <v>1</v>
      </c>
      <c r="M34" s="432">
        <v>387</v>
      </c>
      <c r="N34" s="432">
        <v>5</v>
      </c>
      <c r="O34" s="432">
        <v>1955</v>
      </c>
      <c r="P34" s="534">
        <v>1.2629198966408268</v>
      </c>
      <c r="Q34" s="433">
        <v>391</v>
      </c>
    </row>
    <row r="35" spans="1:17" ht="14.4" customHeight="1" x14ac:dyDescent="0.3">
      <c r="A35" s="428" t="s">
        <v>819</v>
      </c>
      <c r="B35" s="429" t="s">
        <v>679</v>
      </c>
      <c r="C35" s="429" t="s">
        <v>680</v>
      </c>
      <c r="D35" s="429" t="s">
        <v>709</v>
      </c>
      <c r="E35" s="429" t="s">
        <v>710</v>
      </c>
      <c r="F35" s="432">
        <v>2</v>
      </c>
      <c r="G35" s="432">
        <v>74</v>
      </c>
      <c r="H35" s="432"/>
      <c r="I35" s="432">
        <v>37</v>
      </c>
      <c r="J35" s="432"/>
      <c r="K35" s="432"/>
      <c r="L35" s="432"/>
      <c r="M35" s="432"/>
      <c r="N35" s="432">
        <v>3</v>
      </c>
      <c r="O35" s="432">
        <v>114</v>
      </c>
      <c r="P35" s="534"/>
      <c r="Q35" s="433">
        <v>38</v>
      </c>
    </row>
    <row r="36" spans="1:17" ht="14.4" customHeight="1" x14ac:dyDescent="0.3">
      <c r="A36" s="428" t="s">
        <v>819</v>
      </c>
      <c r="B36" s="429" t="s">
        <v>679</v>
      </c>
      <c r="C36" s="429" t="s">
        <v>680</v>
      </c>
      <c r="D36" s="429" t="s">
        <v>711</v>
      </c>
      <c r="E36" s="429" t="s">
        <v>712</v>
      </c>
      <c r="F36" s="432"/>
      <c r="G36" s="432"/>
      <c r="H36" s="432"/>
      <c r="I36" s="432"/>
      <c r="J36" s="432">
        <v>1</v>
      </c>
      <c r="K36" s="432">
        <v>264</v>
      </c>
      <c r="L36" s="432">
        <v>1</v>
      </c>
      <c r="M36" s="432">
        <v>264</v>
      </c>
      <c r="N36" s="432"/>
      <c r="O36" s="432"/>
      <c r="P36" s="534"/>
      <c r="Q36" s="433"/>
    </row>
    <row r="37" spans="1:17" ht="14.4" customHeight="1" x14ac:dyDescent="0.3">
      <c r="A37" s="428" t="s">
        <v>819</v>
      </c>
      <c r="B37" s="429" t="s">
        <v>679</v>
      </c>
      <c r="C37" s="429" t="s">
        <v>680</v>
      </c>
      <c r="D37" s="429" t="s">
        <v>713</v>
      </c>
      <c r="E37" s="429" t="s">
        <v>714</v>
      </c>
      <c r="F37" s="432">
        <v>9</v>
      </c>
      <c r="G37" s="432">
        <v>6084</v>
      </c>
      <c r="H37" s="432">
        <v>1.4403409090909092</v>
      </c>
      <c r="I37" s="432">
        <v>676</v>
      </c>
      <c r="J37" s="432">
        <v>6</v>
      </c>
      <c r="K37" s="432">
        <v>4224</v>
      </c>
      <c r="L37" s="432">
        <v>1</v>
      </c>
      <c r="M37" s="432">
        <v>704</v>
      </c>
      <c r="N37" s="432">
        <v>8</v>
      </c>
      <c r="O37" s="432">
        <v>5640</v>
      </c>
      <c r="P37" s="534">
        <v>1.3352272727272727</v>
      </c>
      <c r="Q37" s="433">
        <v>705</v>
      </c>
    </row>
    <row r="38" spans="1:17" ht="14.4" customHeight="1" x14ac:dyDescent="0.3">
      <c r="A38" s="428" t="s">
        <v>819</v>
      </c>
      <c r="B38" s="429" t="s">
        <v>679</v>
      </c>
      <c r="C38" s="429" t="s">
        <v>680</v>
      </c>
      <c r="D38" s="429" t="s">
        <v>721</v>
      </c>
      <c r="E38" s="429" t="s">
        <v>722</v>
      </c>
      <c r="F38" s="432">
        <v>76</v>
      </c>
      <c r="G38" s="432">
        <v>35112</v>
      </c>
      <c r="H38" s="432">
        <v>0.93522267206477738</v>
      </c>
      <c r="I38" s="432">
        <v>462</v>
      </c>
      <c r="J38" s="432">
        <v>76</v>
      </c>
      <c r="K38" s="432">
        <v>37544</v>
      </c>
      <c r="L38" s="432">
        <v>1</v>
      </c>
      <c r="M38" s="432">
        <v>494</v>
      </c>
      <c r="N38" s="432">
        <v>56</v>
      </c>
      <c r="O38" s="432">
        <v>27664</v>
      </c>
      <c r="P38" s="534">
        <v>0.73684210526315785</v>
      </c>
      <c r="Q38" s="433">
        <v>494</v>
      </c>
    </row>
    <row r="39" spans="1:17" ht="14.4" customHeight="1" x14ac:dyDescent="0.3">
      <c r="A39" s="428" t="s">
        <v>819</v>
      </c>
      <c r="B39" s="429" t="s">
        <v>679</v>
      </c>
      <c r="C39" s="429" t="s">
        <v>680</v>
      </c>
      <c r="D39" s="429" t="s">
        <v>723</v>
      </c>
      <c r="E39" s="429" t="s">
        <v>724</v>
      </c>
      <c r="F39" s="432">
        <v>56</v>
      </c>
      <c r="G39" s="432">
        <v>19936</v>
      </c>
      <c r="H39" s="432">
        <v>0.99779779779779776</v>
      </c>
      <c r="I39" s="432">
        <v>356</v>
      </c>
      <c r="J39" s="432">
        <v>54</v>
      </c>
      <c r="K39" s="432">
        <v>19980</v>
      </c>
      <c r="L39" s="432">
        <v>1</v>
      </c>
      <c r="M39" s="432">
        <v>370</v>
      </c>
      <c r="N39" s="432">
        <v>42</v>
      </c>
      <c r="O39" s="432">
        <v>15540</v>
      </c>
      <c r="P39" s="534">
        <v>0.77777777777777779</v>
      </c>
      <c r="Q39" s="433">
        <v>370</v>
      </c>
    </row>
    <row r="40" spans="1:17" ht="14.4" customHeight="1" x14ac:dyDescent="0.3">
      <c r="A40" s="428" t="s">
        <v>819</v>
      </c>
      <c r="B40" s="429" t="s">
        <v>679</v>
      </c>
      <c r="C40" s="429" t="s">
        <v>680</v>
      </c>
      <c r="D40" s="429" t="s">
        <v>729</v>
      </c>
      <c r="E40" s="429" t="s">
        <v>730</v>
      </c>
      <c r="F40" s="432">
        <v>10</v>
      </c>
      <c r="G40" s="432">
        <v>1050</v>
      </c>
      <c r="H40" s="432">
        <v>0.47297297297297297</v>
      </c>
      <c r="I40" s="432">
        <v>105</v>
      </c>
      <c r="J40" s="432">
        <v>20</v>
      </c>
      <c r="K40" s="432">
        <v>2220</v>
      </c>
      <c r="L40" s="432">
        <v>1</v>
      </c>
      <c r="M40" s="432">
        <v>111</v>
      </c>
      <c r="N40" s="432">
        <v>7</v>
      </c>
      <c r="O40" s="432">
        <v>777</v>
      </c>
      <c r="P40" s="534">
        <v>0.35</v>
      </c>
      <c r="Q40" s="433">
        <v>111</v>
      </c>
    </row>
    <row r="41" spans="1:17" ht="14.4" customHeight="1" x14ac:dyDescent="0.3">
      <c r="A41" s="428" t="s">
        <v>819</v>
      </c>
      <c r="B41" s="429" t="s">
        <v>679</v>
      </c>
      <c r="C41" s="429" t="s">
        <v>680</v>
      </c>
      <c r="D41" s="429" t="s">
        <v>733</v>
      </c>
      <c r="E41" s="429" t="s">
        <v>734</v>
      </c>
      <c r="F41" s="432">
        <v>2</v>
      </c>
      <c r="G41" s="432">
        <v>926</v>
      </c>
      <c r="H41" s="432">
        <v>0.37414141414141416</v>
      </c>
      <c r="I41" s="432">
        <v>463</v>
      </c>
      <c r="J41" s="432">
        <v>5</v>
      </c>
      <c r="K41" s="432">
        <v>2475</v>
      </c>
      <c r="L41" s="432">
        <v>1</v>
      </c>
      <c r="M41" s="432">
        <v>495</v>
      </c>
      <c r="N41" s="432">
        <v>3</v>
      </c>
      <c r="O41" s="432">
        <v>1485</v>
      </c>
      <c r="P41" s="534">
        <v>0.6</v>
      </c>
      <c r="Q41" s="433">
        <v>495</v>
      </c>
    </row>
    <row r="42" spans="1:17" ht="14.4" customHeight="1" x14ac:dyDescent="0.3">
      <c r="A42" s="428" t="s">
        <v>819</v>
      </c>
      <c r="B42" s="429" t="s">
        <v>679</v>
      </c>
      <c r="C42" s="429" t="s">
        <v>680</v>
      </c>
      <c r="D42" s="429" t="s">
        <v>737</v>
      </c>
      <c r="E42" s="429" t="s">
        <v>738</v>
      </c>
      <c r="F42" s="432">
        <v>13</v>
      </c>
      <c r="G42" s="432">
        <v>5681</v>
      </c>
      <c r="H42" s="432">
        <v>0.46141975308641975</v>
      </c>
      <c r="I42" s="432">
        <v>437</v>
      </c>
      <c r="J42" s="432">
        <v>27</v>
      </c>
      <c r="K42" s="432">
        <v>12312</v>
      </c>
      <c r="L42" s="432">
        <v>1</v>
      </c>
      <c r="M42" s="432">
        <v>456</v>
      </c>
      <c r="N42" s="432">
        <v>12</v>
      </c>
      <c r="O42" s="432">
        <v>5472</v>
      </c>
      <c r="P42" s="534">
        <v>0.44444444444444442</v>
      </c>
      <c r="Q42" s="433">
        <v>456</v>
      </c>
    </row>
    <row r="43" spans="1:17" ht="14.4" customHeight="1" x14ac:dyDescent="0.3">
      <c r="A43" s="428" t="s">
        <v>819</v>
      </c>
      <c r="B43" s="429" t="s">
        <v>679</v>
      </c>
      <c r="C43" s="429" t="s">
        <v>680</v>
      </c>
      <c r="D43" s="429" t="s">
        <v>739</v>
      </c>
      <c r="E43" s="429" t="s">
        <v>740</v>
      </c>
      <c r="F43" s="432">
        <v>262</v>
      </c>
      <c r="G43" s="432">
        <v>14148</v>
      </c>
      <c r="H43" s="432">
        <v>1.4348884381338742</v>
      </c>
      <c r="I43" s="432">
        <v>54</v>
      </c>
      <c r="J43" s="432">
        <v>170</v>
      </c>
      <c r="K43" s="432">
        <v>9860</v>
      </c>
      <c r="L43" s="432">
        <v>1</v>
      </c>
      <c r="M43" s="432">
        <v>58</v>
      </c>
      <c r="N43" s="432">
        <v>110</v>
      </c>
      <c r="O43" s="432">
        <v>6380</v>
      </c>
      <c r="P43" s="534">
        <v>0.6470588235294118</v>
      </c>
      <c r="Q43" s="433">
        <v>58</v>
      </c>
    </row>
    <row r="44" spans="1:17" ht="14.4" customHeight="1" x14ac:dyDescent="0.3">
      <c r="A44" s="428" t="s">
        <v>819</v>
      </c>
      <c r="B44" s="429" t="s">
        <v>679</v>
      </c>
      <c r="C44" s="429" t="s">
        <v>680</v>
      </c>
      <c r="D44" s="429" t="s">
        <v>745</v>
      </c>
      <c r="E44" s="429" t="s">
        <v>746</v>
      </c>
      <c r="F44" s="432">
        <v>59</v>
      </c>
      <c r="G44" s="432">
        <v>9971</v>
      </c>
      <c r="H44" s="432">
        <v>2.5898701298701297</v>
      </c>
      <c r="I44" s="432">
        <v>169</v>
      </c>
      <c r="J44" s="432">
        <v>22</v>
      </c>
      <c r="K44" s="432">
        <v>3850</v>
      </c>
      <c r="L44" s="432">
        <v>1</v>
      </c>
      <c r="M44" s="432">
        <v>175</v>
      </c>
      <c r="N44" s="432">
        <v>42</v>
      </c>
      <c r="O44" s="432">
        <v>7392</v>
      </c>
      <c r="P44" s="534">
        <v>1.92</v>
      </c>
      <c r="Q44" s="433">
        <v>176</v>
      </c>
    </row>
    <row r="45" spans="1:17" ht="14.4" customHeight="1" x14ac:dyDescent="0.3">
      <c r="A45" s="428" t="s">
        <v>819</v>
      </c>
      <c r="B45" s="429" t="s">
        <v>679</v>
      </c>
      <c r="C45" s="429" t="s">
        <v>680</v>
      </c>
      <c r="D45" s="429" t="s">
        <v>747</v>
      </c>
      <c r="E45" s="429" t="s">
        <v>748</v>
      </c>
      <c r="F45" s="432">
        <v>21</v>
      </c>
      <c r="G45" s="432">
        <v>1701</v>
      </c>
      <c r="H45" s="432">
        <v>0.55588235294117649</v>
      </c>
      <c r="I45" s="432">
        <v>81</v>
      </c>
      <c r="J45" s="432">
        <v>36</v>
      </c>
      <c r="K45" s="432">
        <v>3060</v>
      </c>
      <c r="L45" s="432">
        <v>1</v>
      </c>
      <c r="M45" s="432">
        <v>85</v>
      </c>
      <c r="N45" s="432">
        <v>24</v>
      </c>
      <c r="O45" s="432">
        <v>2040</v>
      </c>
      <c r="P45" s="534">
        <v>0.66666666666666663</v>
      </c>
      <c r="Q45" s="433">
        <v>85</v>
      </c>
    </row>
    <row r="46" spans="1:17" ht="14.4" customHeight="1" x14ac:dyDescent="0.3">
      <c r="A46" s="428" t="s">
        <v>819</v>
      </c>
      <c r="B46" s="429" t="s">
        <v>679</v>
      </c>
      <c r="C46" s="429" t="s">
        <v>680</v>
      </c>
      <c r="D46" s="429" t="s">
        <v>753</v>
      </c>
      <c r="E46" s="429" t="s">
        <v>754</v>
      </c>
      <c r="F46" s="432"/>
      <c r="G46" s="432"/>
      <c r="H46" s="432"/>
      <c r="I46" s="432"/>
      <c r="J46" s="432"/>
      <c r="K46" s="432"/>
      <c r="L46" s="432"/>
      <c r="M46" s="432"/>
      <c r="N46" s="432">
        <v>3</v>
      </c>
      <c r="O46" s="432">
        <v>87</v>
      </c>
      <c r="P46" s="534"/>
      <c r="Q46" s="433">
        <v>29</v>
      </c>
    </row>
    <row r="47" spans="1:17" ht="14.4" customHeight="1" x14ac:dyDescent="0.3">
      <c r="A47" s="428" t="s">
        <v>819</v>
      </c>
      <c r="B47" s="429" t="s">
        <v>679</v>
      </c>
      <c r="C47" s="429" t="s">
        <v>680</v>
      </c>
      <c r="D47" s="429" t="s">
        <v>761</v>
      </c>
      <c r="E47" s="429" t="s">
        <v>762</v>
      </c>
      <c r="F47" s="432">
        <v>8</v>
      </c>
      <c r="G47" s="432">
        <v>1976</v>
      </c>
      <c r="H47" s="432">
        <v>1.5026615969581749</v>
      </c>
      <c r="I47" s="432">
        <v>247</v>
      </c>
      <c r="J47" s="432">
        <v>5</v>
      </c>
      <c r="K47" s="432">
        <v>1315</v>
      </c>
      <c r="L47" s="432">
        <v>1</v>
      </c>
      <c r="M47" s="432">
        <v>263</v>
      </c>
      <c r="N47" s="432">
        <v>7</v>
      </c>
      <c r="O47" s="432">
        <v>1848</v>
      </c>
      <c r="P47" s="534">
        <v>1.4053231939163497</v>
      </c>
      <c r="Q47" s="433">
        <v>264</v>
      </c>
    </row>
    <row r="48" spans="1:17" ht="14.4" customHeight="1" x14ac:dyDescent="0.3">
      <c r="A48" s="428" t="s">
        <v>819</v>
      </c>
      <c r="B48" s="429" t="s">
        <v>679</v>
      </c>
      <c r="C48" s="429" t="s">
        <v>680</v>
      </c>
      <c r="D48" s="429" t="s">
        <v>774</v>
      </c>
      <c r="E48" s="429" t="s">
        <v>775</v>
      </c>
      <c r="F48" s="432">
        <v>1</v>
      </c>
      <c r="G48" s="432">
        <v>269</v>
      </c>
      <c r="H48" s="432"/>
      <c r="I48" s="432">
        <v>269</v>
      </c>
      <c r="J48" s="432"/>
      <c r="K48" s="432"/>
      <c r="L48" s="432"/>
      <c r="M48" s="432"/>
      <c r="N48" s="432"/>
      <c r="O48" s="432"/>
      <c r="P48" s="534"/>
      <c r="Q48" s="433"/>
    </row>
    <row r="49" spans="1:17" ht="14.4" customHeight="1" x14ac:dyDescent="0.3">
      <c r="A49" s="428" t="s">
        <v>820</v>
      </c>
      <c r="B49" s="429" t="s">
        <v>679</v>
      </c>
      <c r="C49" s="429" t="s">
        <v>680</v>
      </c>
      <c r="D49" s="429" t="s">
        <v>681</v>
      </c>
      <c r="E49" s="429" t="s">
        <v>682</v>
      </c>
      <c r="F49" s="432">
        <v>40</v>
      </c>
      <c r="G49" s="432">
        <v>2160</v>
      </c>
      <c r="H49" s="432">
        <v>1.0953346855983772</v>
      </c>
      <c r="I49" s="432">
        <v>54</v>
      </c>
      <c r="J49" s="432">
        <v>34</v>
      </c>
      <c r="K49" s="432">
        <v>1972</v>
      </c>
      <c r="L49" s="432">
        <v>1</v>
      </c>
      <c r="M49" s="432">
        <v>58</v>
      </c>
      <c r="N49" s="432">
        <v>22</v>
      </c>
      <c r="O49" s="432">
        <v>1276</v>
      </c>
      <c r="P49" s="534">
        <v>0.6470588235294118</v>
      </c>
      <c r="Q49" s="433">
        <v>58</v>
      </c>
    </row>
    <row r="50" spans="1:17" ht="14.4" customHeight="1" x14ac:dyDescent="0.3">
      <c r="A50" s="428" t="s">
        <v>820</v>
      </c>
      <c r="B50" s="429" t="s">
        <v>679</v>
      </c>
      <c r="C50" s="429" t="s">
        <v>680</v>
      </c>
      <c r="D50" s="429" t="s">
        <v>683</v>
      </c>
      <c r="E50" s="429" t="s">
        <v>684</v>
      </c>
      <c r="F50" s="432">
        <v>2</v>
      </c>
      <c r="G50" s="432">
        <v>246</v>
      </c>
      <c r="H50" s="432">
        <v>0.93893129770992367</v>
      </c>
      <c r="I50" s="432">
        <v>123</v>
      </c>
      <c r="J50" s="432">
        <v>2</v>
      </c>
      <c r="K50" s="432">
        <v>262</v>
      </c>
      <c r="L50" s="432">
        <v>1</v>
      </c>
      <c r="M50" s="432">
        <v>131</v>
      </c>
      <c r="N50" s="432">
        <v>1</v>
      </c>
      <c r="O50" s="432">
        <v>131</v>
      </c>
      <c r="P50" s="534">
        <v>0.5</v>
      </c>
      <c r="Q50" s="433">
        <v>131</v>
      </c>
    </row>
    <row r="51" spans="1:17" ht="14.4" customHeight="1" x14ac:dyDescent="0.3">
      <c r="A51" s="428" t="s">
        <v>820</v>
      </c>
      <c r="B51" s="429" t="s">
        <v>679</v>
      </c>
      <c r="C51" s="429" t="s">
        <v>680</v>
      </c>
      <c r="D51" s="429" t="s">
        <v>691</v>
      </c>
      <c r="E51" s="429" t="s">
        <v>692</v>
      </c>
      <c r="F51" s="432">
        <v>19</v>
      </c>
      <c r="G51" s="432">
        <v>3268</v>
      </c>
      <c r="H51" s="432">
        <v>1.1410614525139664</v>
      </c>
      <c r="I51" s="432">
        <v>172</v>
      </c>
      <c r="J51" s="432">
        <v>16</v>
      </c>
      <c r="K51" s="432">
        <v>2864</v>
      </c>
      <c r="L51" s="432">
        <v>1</v>
      </c>
      <c r="M51" s="432">
        <v>179</v>
      </c>
      <c r="N51" s="432">
        <v>17</v>
      </c>
      <c r="O51" s="432">
        <v>3060</v>
      </c>
      <c r="P51" s="534">
        <v>1.0684357541899441</v>
      </c>
      <c r="Q51" s="433">
        <v>180</v>
      </c>
    </row>
    <row r="52" spans="1:17" ht="14.4" customHeight="1" x14ac:dyDescent="0.3">
      <c r="A52" s="428" t="s">
        <v>820</v>
      </c>
      <c r="B52" s="429" t="s">
        <v>679</v>
      </c>
      <c r="C52" s="429" t="s">
        <v>680</v>
      </c>
      <c r="D52" s="429" t="s">
        <v>693</v>
      </c>
      <c r="E52" s="429" t="s">
        <v>694</v>
      </c>
      <c r="F52" s="432">
        <v>15</v>
      </c>
      <c r="G52" s="432">
        <v>7995</v>
      </c>
      <c r="H52" s="432">
        <v>1.4050966608084359</v>
      </c>
      <c r="I52" s="432">
        <v>533</v>
      </c>
      <c r="J52" s="432">
        <v>10</v>
      </c>
      <c r="K52" s="432">
        <v>5690</v>
      </c>
      <c r="L52" s="432">
        <v>1</v>
      </c>
      <c r="M52" s="432">
        <v>569</v>
      </c>
      <c r="N52" s="432">
        <v>10</v>
      </c>
      <c r="O52" s="432">
        <v>5690</v>
      </c>
      <c r="P52" s="534">
        <v>1</v>
      </c>
      <c r="Q52" s="433">
        <v>569</v>
      </c>
    </row>
    <row r="53" spans="1:17" ht="14.4" customHeight="1" x14ac:dyDescent="0.3">
      <c r="A53" s="428" t="s">
        <v>820</v>
      </c>
      <c r="B53" s="429" t="s">
        <v>679</v>
      </c>
      <c r="C53" s="429" t="s">
        <v>680</v>
      </c>
      <c r="D53" s="429" t="s">
        <v>695</v>
      </c>
      <c r="E53" s="429" t="s">
        <v>696</v>
      </c>
      <c r="F53" s="432">
        <v>62</v>
      </c>
      <c r="G53" s="432">
        <v>19964</v>
      </c>
      <c r="H53" s="432">
        <v>1.3243117744610282</v>
      </c>
      <c r="I53" s="432">
        <v>322</v>
      </c>
      <c r="J53" s="432">
        <v>45</v>
      </c>
      <c r="K53" s="432">
        <v>15075</v>
      </c>
      <c r="L53" s="432">
        <v>1</v>
      </c>
      <c r="M53" s="432">
        <v>335</v>
      </c>
      <c r="N53" s="432">
        <v>40</v>
      </c>
      <c r="O53" s="432">
        <v>13440</v>
      </c>
      <c r="P53" s="534">
        <v>0.89154228855721396</v>
      </c>
      <c r="Q53" s="433">
        <v>336</v>
      </c>
    </row>
    <row r="54" spans="1:17" ht="14.4" customHeight="1" x14ac:dyDescent="0.3">
      <c r="A54" s="428" t="s">
        <v>820</v>
      </c>
      <c r="B54" s="429" t="s">
        <v>679</v>
      </c>
      <c r="C54" s="429" t="s">
        <v>680</v>
      </c>
      <c r="D54" s="429" t="s">
        <v>697</v>
      </c>
      <c r="E54" s="429" t="s">
        <v>698</v>
      </c>
      <c r="F54" s="432">
        <v>3</v>
      </c>
      <c r="G54" s="432">
        <v>1317</v>
      </c>
      <c r="H54" s="432">
        <v>2.8755458515283845</v>
      </c>
      <c r="I54" s="432">
        <v>439</v>
      </c>
      <c r="J54" s="432">
        <v>1</v>
      </c>
      <c r="K54" s="432">
        <v>458</v>
      </c>
      <c r="L54" s="432">
        <v>1</v>
      </c>
      <c r="M54" s="432">
        <v>458</v>
      </c>
      <c r="N54" s="432">
        <v>3</v>
      </c>
      <c r="O54" s="432">
        <v>1377</v>
      </c>
      <c r="P54" s="534">
        <v>3.0065502183406112</v>
      </c>
      <c r="Q54" s="433">
        <v>459</v>
      </c>
    </row>
    <row r="55" spans="1:17" ht="14.4" customHeight="1" x14ac:dyDescent="0.3">
      <c r="A55" s="428" t="s">
        <v>820</v>
      </c>
      <c r="B55" s="429" t="s">
        <v>679</v>
      </c>
      <c r="C55" s="429" t="s">
        <v>680</v>
      </c>
      <c r="D55" s="429" t="s">
        <v>699</v>
      </c>
      <c r="E55" s="429" t="s">
        <v>700</v>
      </c>
      <c r="F55" s="432">
        <v>70</v>
      </c>
      <c r="G55" s="432">
        <v>23870</v>
      </c>
      <c r="H55" s="432">
        <v>0.93692349962711463</v>
      </c>
      <c r="I55" s="432">
        <v>341</v>
      </c>
      <c r="J55" s="432">
        <v>73</v>
      </c>
      <c r="K55" s="432">
        <v>25477</v>
      </c>
      <c r="L55" s="432">
        <v>1</v>
      </c>
      <c r="M55" s="432">
        <v>349</v>
      </c>
      <c r="N55" s="432">
        <v>82</v>
      </c>
      <c r="O55" s="432">
        <v>28618</v>
      </c>
      <c r="P55" s="534">
        <v>1.1232876712328768</v>
      </c>
      <c r="Q55" s="433">
        <v>349</v>
      </c>
    </row>
    <row r="56" spans="1:17" ht="14.4" customHeight="1" x14ac:dyDescent="0.3">
      <c r="A56" s="428" t="s">
        <v>820</v>
      </c>
      <c r="B56" s="429" t="s">
        <v>679</v>
      </c>
      <c r="C56" s="429" t="s">
        <v>680</v>
      </c>
      <c r="D56" s="429" t="s">
        <v>701</v>
      </c>
      <c r="E56" s="429" t="s">
        <v>702</v>
      </c>
      <c r="F56" s="432">
        <v>3</v>
      </c>
      <c r="G56" s="432">
        <v>4794</v>
      </c>
      <c r="H56" s="432">
        <v>0.58003629764065334</v>
      </c>
      <c r="I56" s="432">
        <v>1598</v>
      </c>
      <c r="J56" s="432">
        <v>5</v>
      </c>
      <c r="K56" s="432">
        <v>8265</v>
      </c>
      <c r="L56" s="432">
        <v>1</v>
      </c>
      <c r="M56" s="432">
        <v>1653</v>
      </c>
      <c r="N56" s="432">
        <v>3</v>
      </c>
      <c r="O56" s="432">
        <v>4959</v>
      </c>
      <c r="P56" s="534">
        <v>0.6</v>
      </c>
      <c r="Q56" s="433">
        <v>1653</v>
      </c>
    </row>
    <row r="57" spans="1:17" ht="14.4" customHeight="1" x14ac:dyDescent="0.3">
      <c r="A57" s="428" t="s">
        <v>820</v>
      </c>
      <c r="B57" s="429" t="s">
        <v>679</v>
      </c>
      <c r="C57" s="429" t="s">
        <v>680</v>
      </c>
      <c r="D57" s="429" t="s">
        <v>703</v>
      </c>
      <c r="E57" s="429" t="s">
        <v>704</v>
      </c>
      <c r="F57" s="432">
        <v>3</v>
      </c>
      <c r="G57" s="432">
        <v>17799</v>
      </c>
      <c r="H57" s="432"/>
      <c r="I57" s="432">
        <v>5933</v>
      </c>
      <c r="J57" s="432"/>
      <c r="K57" s="432"/>
      <c r="L57" s="432"/>
      <c r="M57" s="432"/>
      <c r="N57" s="432">
        <v>3</v>
      </c>
      <c r="O57" s="432">
        <v>18693</v>
      </c>
      <c r="P57" s="534"/>
      <c r="Q57" s="433">
        <v>6231</v>
      </c>
    </row>
    <row r="58" spans="1:17" ht="14.4" customHeight="1" x14ac:dyDescent="0.3">
      <c r="A58" s="428" t="s">
        <v>820</v>
      </c>
      <c r="B58" s="429" t="s">
        <v>679</v>
      </c>
      <c r="C58" s="429" t="s">
        <v>680</v>
      </c>
      <c r="D58" s="429" t="s">
        <v>705</v>
      </c>
      <c r="E58" s="429" t="s">
        <v>706</v>
      </c>
      <c r="F58" s="432"/>
      <c r="G58" s="432"/>
      <c r="H58" s="432"/>
      <c r="I58" s="432"/>
      <c r="J58" s="432">
        <v>8</v>
      </c>
      <c r="K58" s="432">
        <v>392</v>
      </c>
      <c r="L58" s="432">
        <v>1</v>
      </c>
      <c r="M58" s="432">
        <v>49</v>
      </c>
      <c r="N58" s="432">
        <v>10</v>
      </c>
      <c r="O58" s="432">
        <v>490</v>
      </c>
      <c r="P58" s="534">
        <v>1.25</v>
      </c>
      <c r="Q58" s="433">
        <v>49</v>
      </c>
    </row>
    <row r="59" spans="1:17" ht="14.4" customHeight="1" x14ac:dyDescent="0.3">
      <c r="A59" s="428" t="s">
        <v>820</v>
      </c>
      <c r="B59" s="429" t="s">
        <v>679</v>
      </c>
      <c r="C59" s="429" t="s">
        <v>680</v>
      </c>
      <c r="D59" s="429" t="s">
        <v>707</v>
      </c>
      <c r="E59" s="429" t="s">
        <v>708</v>
      </c>
      <c r="F59" s="432">
        <v>5</v>
      </c>
      <c r="G59" s="432">
        <v>1880</v>
      </c>
      <c r="H59" s="432">
        <v>0.53976457077232276</v>
      </c>
      <c r="I59" s="432">
        <v>376</v>
      </c>
      <c r="J59" s="432">
        <v>9</v>
      </c>
      <c r="K59" s="432">
        <v>3483</v>
      </c>
      <c r="L59" s="432">
        <v>1</v>
      </c>
      <c r="M59" s="432">
        <v>387</v>
      </c>
      <c r="N59" s="432">
        <v>2</v>
      </c>
      <c r="O59" s="432">
        <v>782</v>
      </c>
      <c r="P59" s="534">
        <v>0.22451909273614701</v>
      </c>
      <c r="Q59" s="433">
        <v>391</v>
      </c>
    </row>
    <row r="60" spans="1:17" ht="14.4" customHeight="1" x14ac:dyDescent="0.3">
      <c r="A60" s="428" t="s">
        <v>820</v>
      </c>
      <c r="B60" s="429" t="s">
        <v>679</v>
      </c>
      <c r="C60" s="429" t="s">
        <v>680</v>
      </c>
      <c r="D60" s="429" t="s">
        <v>709</v>
      </c>
      <c r="E60" s="429" t="s">
        <v>710</v>
      </c>
      <c r="F60" s="432"/>
      <c r="G60" s="432"/>
      <c r="H60" s="432"/>
      <c r="I60" s="432"/>
      <c r="J60" s="432"/>
      <c r="K60" s="432"/>
      <c r="L60" s="432"/>
      <c r="M60" s="432"/>
      <c r="N60" s="432">
        <v>2</v>
      </c>
      <c r="O60" s="432">
        <v>76</v>
      </c>
      <c r="P60" s="534"/>
      <c r="Q60" s="433">
        <v>38</v>
      </c>
    </row>
    <row r="61" spans="1:17" ht="14.4" customHeight="1" x14ac:dyDescent="0.3">
      <c r="A61" s="428" t="s">
        <v>820</v>
      </c>
      <c r="B61" s="429" t="s">
        <v>679</v>
      </c>
      <c r="C61" s="429" t="s">
        <v>680</v>
      </c>
      <c r="D61" s="429" t="s">
        <v>711</v>
      </c>
      <c r="E61" s="429" t="s">
        <v>712</v>
      </c>
      <c r="F61" s="432"/>
      <c r="G61" s="432"/>
      <c r="H61" s="432"/>
      <c r="I61" s="432"/>
      <c r="J61" s="432">
        <v>1</v>
      </c>
      <c r="K61" s="432">
        <v>264</v>
      </c>
      <c r="L61" s="432">
        <v>1</v>
      </c>
      <c r="M61" s="432">
        <v>264</v>
      </c>
      <c r="N61" s="432">
        <v>2</v>
      </c>
      <c r="O61" s="432">
        <v>530</v>
      </c>
      <c r="P61" s="534">
        <v>2.0075757575757578</v>
      </c>
      <c r="Q61" s="433">
        <v>265</v>
      </c>
    </row>
    <row r="62" spans="1:17" ht="14.4" customHeight="1" x14ac:dyDescent="0.3">
      <c r="A62" s="428" t="s">
        <v>820</v>
      </c>
      <c r="B62" s="429" t="s">
        <v>679</v>
      </c>
      <c r="C62" s="429" t="s">
        <v>680</v>
      </c>
      <c r="D62" s="429" t="s">
        <v>713</v>
      </c>
      <c r="E62" s="429" t="s">
        <v>714</v>
      </c>
      <c r="F62" s="432">
        <v>12</v>
      </c>
      <c r="G62" s="432">
        <v>8112</v>
      </c>
      <c r="H62" s="432">
        <v>1.1522727272727273</v>
      </c>
      <c r="I62" s="432">
        <v>676</v>
      </c>
      <c r="J62" s="432">
        <v>10</v>
      </c>
      <c r="K62" s="432">
        <v>7040</v>
      </c>
      <c r="L62" s="432">
        <v>1</v>
      </c>
      <c r="M62" s="432">
        <v>704</v>
      </c>
      <c r="N62" s="432">
        <v>6</v>
      </c>
      <c r="O62" s="432">
        <v>4230</v>
      </c>
      <c r="P62" s="534">
        <v>0.60085227272727271</v>
      </c>
      <c r="Q62" s="433">
        <v>705</v>
      </c>
    </row>
    <row r="63" spans="1:17" ht="14.4" customHeight="1" x14ac:dyDescent="0.3">
      <c r="A63" s="428" t="s">
        <v>820</v>
      </c>
      <c r="B63" s="429" t="s">
        <v>679</v>
      </c>
      <c r="C63" s="429" t="s">
        <v>680</v>
      </c>
      <c r="D63" s="429" t="s">
        <v>715</v>
      </c>
      <c r="E63" s="429" t="s">
        <v>716</v>
      </c>
      <c r="F63" s="432">
        <v>1</v>
      </c>
      <c r="G63" s="432">
        <v>138</v>
      </c>
      <c r="H63" s="432"/>
      <c r="I63" s="432">
        <v>138</v>
      </c>
      <c r="J63" s="432"/>
      <c r="K63" s="432"/>
      <c r="L63" s="432"/>
      <c r="M63" s="432"/>
      <c r="N63" s="432"/>
      <c r="O63" s="432"/>
      <c r="P63" s="534"/>
      <c r="Q63" s="433"/>
    </row>
    <row r="64" spans="1:17" ht="14.4" customHeight="1" x14ac:dyDescent="0.3">
      <c r="A64" s="428" t="s">
        <v>820</v>
      </c>
      <c r="B64" s="429" t="s">
        <v>679</v>
      </c>
      <c r="C64" s="429" t="s">
        <v>680</v>
      </c>
      <c r="D64" s="429" t="s">
        <v>717</v>
      </c>
      <c r="E64" s="429" t="s">
        <v>718</v>
      </c>
      <c r="F64" s="432">
        <v>2</v>
      </c>
      <c r="G64" s="432">
        <v>570</v>
      </c>
      <c r="H64" s="432">
        <v>1.875</v>
      </c>
      <c r="I64" s="432">
        <v>285</v>
      </c>
      <c r="J64" s="432">
        <v>1</v>
      </c>
      <c r="K64" s="432">
        <v>304</v>
      </c>
      <c r="L64" s="432">
        <v>1</v>
      </c>
      <c r="M64" s="432">
        <v>304</v>
      </c>
      <c r="N64" s="432">
        <v>4</v>
      </c>
      <c r="O64" s="432">
        <v>1220</v>
      </c>
      <c r="P64" s="534">
        <v>4.0131578947368425</v>
      </c>
      <c r="Q64" s="433">
        <v>305</v>
      </c>
    </row>
    <row r="65" spans="1:17" ht="14.4" customHeight="1" x14ac:dyDescent="0.3">
      <c r="A65" s="428" t="s">
        <v>820</v>
      </c>
      <c r="B65" s="429" t="s">
        <v>679</v>
      </c>
      <c r="C65" s="429" t="s">
        <v>680</v>
      </c>
      <c r="D65" s="429" t="s">
        <v>719</v>
      </c>
      <c r="E65" s="429" t="s">
        <v>720</v>
      </c>
      <c r="F65" s="432"/>
      <c r="G65" s="432"/>
      <c r="H65" s="432"/>
      <c r="I65" s="432"/>
      <c r="J65" s="432"/>
      <c r="K65" s="432"/>
      <c r="L65" s="432"/>
      <c r="M65" s="432"/>
      <c r="N65" s="432">
        <v>1</v>
      </c>
      <c r="O65" s="432">
        <v>3712</v>
      </c>
      <c r="P65" s="534"/>
      <c r="Q65" s="433">
        <v>3712</v>
      </c>
    </row>
    <row r="66" spans="1:17" ht="14.4" customHeight="1" x14ac:dyDescent="0.3">
      <c r="A66" s="428" t="s">
        <v>820</v>
      </c>
      <c r="B66" s="429" t="s">
        <v>679</v>
      </c>
      <c r="C66" s="429" t="s">
        <v>680</v>
      </c>
      <c r="D66" s="429" t="s">
        <v>721</v>
      </c>
      <c r="E66" s="429" t="s">
        <v>722</v>
      </c>
      <c r="F66" s="432">
        <v>27</v>
      </c>
      <c r="G66" s="432">
        <v>12474</v>
      </c>
      <c r="H66" s="432">
        <v>0.93522267206477738</v>
      </c>
      <c r="I66" s="432">
        <v>462</v>
      </c>
      <c r="J66" s="432">
        <v>27</v>
      </c>
      <c r="K66" s="432">
        <v>13338</v>
      </c>
      <c r="L66" s="432">
        <v>1</v>
      </c>
      <c r="M66" s="432">
        <v>494</v>
      </c>
      <c r="N66" s="432">
        <v>34</v>
      </c>
      <c r="O66" s="432">
        <v>16796</v>
      </c>
      <c r="P66" s="534">
        <v>1.2592592592592593</v>
      </c>
      <c r="Q66" s="433">
        <v>494</v>
      </c>
    </row>
    <row r="67" spans="1:17" ht="14.4" customHeight="1" x14ac:dyDescent="0.3">
      <c r="A67" s="428" t="s">
        <v>820</v>
      </c>
      <c r="B67" s="429" t="s">
        <v>679</v>
      </c>
      <c r="C67" s="429" t="s">
        <v>680</v>
      </c>
      <c r="D67" s="429" t="s">
        <v>723</v>
      </c>
      <c r="E67" s="429" t="s">
        <v>724</v>
      </c>
      <c r="F67" s="432">
        <v>27</v>
      </c>
      <c r="G67" s="432">
        <v>9612</v>
      </c>
      <c r="H67" s="432">
        <v>0.96216216216216222</v>
      </c>
      <c r="I67" s="432">
        <v>356</v>
      </c>
      <c r="J67" s="432">
        <v>27</v>
      </c>
      <c r="K67" s="432">
        <v>9990</v>
      </c>
      <c r="L67" s="432">
        <v>1</v>
      </c>
      <c r="M67" s="432">
        <v>370</v>
      </c>
      <c r="N67" s="432">
        <v>32</v>
      </c>
      <c r="O67" s="432">
        <v>11840</v>
      </c>
      <c r="P67" s="534">
        <v>1.1851851851851851</v>
      </c>
      <c r="Q67" s="433">
        <v>370</v>
      </c>
    </row>
    <row r="68" spans="1:17" ht="14.4" customHeight="1" x14ac:dyDescent="0.3">
      <c r="A68" s="428" t="s">
        <v>820</v>
      </c>
      <c r="B68" s="429" t="s">
        <v>679</v>
      </c>
      <c r="C68" s="429" t="s">
        <v>680</v>
      </c>
      <c r="D68" s="429" t="s">
        <v>729</v>
      </c>
      <c r="E68" s="429" t="s">
        <v>730</v>
      </c>
      <c r="F68" s="432">
        <v>4</v>
      </c>
      <c r="G68" s="432">
        <v>420</v>
      </c>
      <c r="H68" s="432">
        <v>0.7567567567567568</v>
      </c>
      <c r="I68" s="432">
        <v>105</v>
      </c>
      <c r="J68" s="432">
        <v>5</v>
      </c>
      <c r="K68" s="432">
        <v>555</v>
      </c>
      <c r="L68" s="432">
        <v>1</v>
      </c>
      <c r="M68" s="432">
        <v>111</v>
      </c>
      <c r="N68" s="432">
        <v>8</v>
      </c>
      <c r="O68" s="432">
        <v>888</v>
      </c>
      <c r="P68" s="534">
        <v>1.6</v>
      </c>
      <c r="Q68" s="433">
        <v>111</v>
      </c>
    </row>
    <row r="69" spans="1:17" ht="14.4" customHeight="1" x14ac:dyDescent="0.3">
      <c r="A69" s="428" t="s">
        <v>820</v>
      </c>
      <c r="B69" s="429" t="s">
        <v>679</v>
      </c>
      <c r="C69" s="429" t="s">
        <v>680</v>
      </c>
      <c r="D69" s="429" t="s">
        <v>731</v>
      </c>
      <c r="E69" s="429" t="s">
        <v>732</v>
      </c>
      <c r="F69" s="432"/>
      <c r="G69" s="432"/>
      <c r="H69" s="432"/>
      <c r="I69" s="432"/>
      <c r="J69" s="432">
        <v>1</v>
      </c>
      <c r="K69" s="432">
        <v>125</v>
      </c>
      <c r="L69" s="432">
        <v>1</v>
      </c>
      <c r="M69" s="432">
        <v>125</v>
      </c>
      <c r="N69" s="432"/>
      <c r="O69" s="432"/>
      <c r="P69" s="534"/>
      <c r="Q69" s="433"/>
    </row>
    <row r="70" spans="1:17" ht="14.4" customHeight="1" x14ac:dyDescent="0.3">
      <c r="A70" s="428" t="s">
        <v>820</v>
      </c>
      <c r="B70" s="429" t="s">
        <v>679</v>
      </c>
      <c r="C70" s="429" t="s">
        <v>680</v>
      </c>
      <c r="D70" s="429" t="s">
        <v>733</v>
      </c>
      <c r="E70" s="429" t="s">
        <v>734</v>
      </c>
      <c r="F70" s="432">
        <v>2</v>
      </c>
      <c r="G70" s="432">
        <v>926</v>
      </c>
      <c r="H70" s="432">
        <v>0.62356902356902355</v>
      </c>
      <c r="I70" s="432">
        <v>463</v>
      </c>
      <c r="J70" s="432">
        <v>3</v>
      </c>
      <c r="K70" s="432">
        <v>1485</v>
      </c>
      <c r="L70" s="432">
        <v>1</v>
      </c>
      <c r="M70" s="432">
        <v>495</v>
      </c>
      <c r="N70" s="432">
        <v>7</v>
      </c>
      <c r="O70" s="432">
        <v>3465</v>
      </c>
      <c r="P70" s="534">
        <v>2.3333333333333335</v>
      </c>
      <c r="Q70" s="433">
        <v>495</v>
      </c>
    </row>
    <row r="71" spans="1:17" ht="14.4" customHeight="1" x14ac:dyDescent="0.3">
      <c r="A71" s="428" t="s">
        <v>820</v>
      </c>
      <c r="B71" s="429" t="s">
        <v>679</v>
      </c>
      <c r="C71" s="429" t="s">
        <v>680</v>
      </c>
      <c r="D71" s="429" t="s">
        <v>737</v>
      </c>
      <c r="E71" s="429" t="s">
        <v>738</v>
      </c>
      <c r="F71" s="432">
        <v>32</v>
      </c>
      <c r="G71" s="432">
        <v>13984</v>
      </c>
      <c r="H71" s="432">
        <v>1.2266666666666666</v>
      </c>
      <c r="I71" s="432">
        <v>437</v>
      </c>
      <c r="J71" s="432">
        <v>25</v>
      </c>
      <c r="K71" s="432">
        <v>11400</v>
      </c>
      <c r="L71" s="432">
        <v>1</v>
      </c>
      <c r="M71" s="432">
        <v>456</v>
      </c>
      <c r="N71" s="432">
        <v>38</v>
      </c>
      <c r="O71" s="432">
        <v>17328</v>
      </c>
      <c r="P71" s="534">
        <v>1.52</v>
      </c>
      <c r="Q71" s="433">
        <v>456</v>
      </c>
    </row>
    <row r="72" spans="1:17" ht="14.4" customHeight="1" x14ac:dyDescent="0.3">
      <c r="A72" s="428" t="s">
        <v>820</v>
      </c>
      <c r="B72" s="429" t="s">
        <v>679</v>
      </c>
      <c r="C72" s="429" t="s">
        <v>680</v>
      </c>
      <c r="D72" s="429" t="s">
        <v>739</v>
      </c>
      <c r="E72" s="429" t="s">
        <v>740</v>
      </c>
      <c r="F72" s="432">
        <v>22</v>
      </c>
      <c r="G72" s="432">
        <v>1188</v>
      </c>
      <c r="H72" s="432">
        <v>0.56896551724137934</v>
      </c>
      <c r="I72" s="432">
        <v>54</v>
      </c>
      <c r="J72" s="432">
        <v>36</v>
      </c>
      <c r="K72" s="432">
        <v>2088</v>
      </c>
      <c r="L72" s="432">
        <v>1</v>
      </c>
      <c r="M72" s="432">
        <v>58</v>
      </c>
      <c r="N72" s="432">
        <v>31</v>
      </c>
      <c r="O72" s="432">
        <v>1798</v>
      </c>
      <c r="P72" s="534">
        <v>0.86111111111111116</v>
      </c>
      <c r="Q72" s="433">
        <v>58</v>
      </c>
    </row>
    <row r="73" spans="1:17" ht="14.4" customHeight="1" x14ac:dyDescent="0.3">
      <c r="A73" s="428" t="s">
        <v>820</v>
      </c>
      <c r="B73" s="429" t="s">
        <v>679</v>
      </c>
      <c r="C73" s="429" t="s">
        <v>680</v>
      </c>
      <c r="D73" s="429" t="s">
        <v>745</v>
      </c>
      <c r="E73" s="429" t="s">
        <v>746</v>
      </c>
      <c r="F73" s="432">
        <v>2</v>
      </c>
      <c r="G73" s="432">
        <v>338</v>
      </c>
      <c r="H73" s="432">
        <v>0.14857142857142858</v>
      </c>
      <c r="I73" s="432">
        <v>169</v>
      </c>
      <c r="J73" s="432">
        <v>13</v>
      </c>
      <c r="K73" s="432">
        <v>2275</v>
      </c>
      <c r="L73" s="432">
        <v>1</v>
      </c>
      <c r="M73" s="432">
        <v>175</v>
      </c>
      <c r="N73" s="432">
        <v>21</v>
      </c>
      <c r="O73" s="432">
        <v>3696</v>
      </c>
      <c r="P73" s="534">
        <v>1.6246153846153846</v>
      </c>
      <c r="Q73" s="433">
        <v>176</v>
      </c>
    </row>
    <row r="74" spans="1:17" ht="14.4" customHeight="1" x14ac:dyDescent="0.3">
      <c r="A74" s="428" t="s">
        <v>820</v>
      </c>
      <c r="B74" s="429" t="s">
        <v>679</v>
      </c>
      <c r="C74" s="429" t="s">
        <v>680</v>
      </c>
      <c r="D74" s="429" t="s">
        <v>747</v>
      </c>
      <c r="E74" s="429" t="s">
        <v>748</v>
      </c>
      <c r="F74" s="432">
        <v>36</v>
      </c>
      <c r="G74" s="432">
        <v>2916</v>
      </c>
      <c r="H74" s="432">
        <v>0.51202809482001754</v>
      </c>
      <c r="I74" s="432">
        <v>81</v>
      </c>
      <c r="J74" s="432">
        <v>67</v>
      </c>
      <c r="K74" s="432">
        <v>5695</v>
      </c>
      <c r="L74" s="432">
        <v>1</v>
      </c>
      <c r="M74" s="432">
        <v>85</v>
      </c>
      <c r="N74" s="432">
        <v>76</v>
      </c>
      <c r="O74" s="432">
        <v>6460</v>
      </c>
      <c r="P74" s="534">
        <v>1.1343283582089552</v>
      </c>
      <c r="Q74" s="433">
        <v>85</v>
      </c>
    </row>
    <row r="75" spans="1:17" ht="14.4" customHeight="1" x14ac:dyDescent="0.3">
      <c r="A75" s="428" t="s">
        <v>820</v>
      </c>
      <c r="B75" s="429" t="s">
        <v>679</v>
      </c>
      <c r="C75" s="429" t="s">
        <v>680</v>
      </c>
      <c r="D75" s="429" t="s">
        <v>751</v>
      </c>
      <c r="E75" s="429" t="s">
        <v>752</v>
      </c>
      <c r="F75" s="432">
        <v>1</v>
      </c>
      <c r="G75" s="432">
        <v>163</v>
      </c>
      <c r="H75" s="432">
        <v>0.96449704142011838</v>
      </c>
      <c r="I75" s="432">
        <v>163</v>
      </c>
      <c r="J75" s="432">
        <v>1</v>
      </c>
      <c r="K75" s="432">
        <v>169</v>
      </c>
      <c r="L75" s="432">
        <v>1</v>
      </c>
      <c r="M75" s="432">
        <v>169</v>
      </c>
      <c r="N75" s="432">
        <v>1</v>
      </c>
      <c r="O75" s="432">
        <v>170</v>
      </c>
      <c r="P75" s="534">
        <v>1.0059171597633136</v>
      </c>
      <c r="Q75" s="433">
        <v>170</v>
      </c>
    </row>
    <row r="76" spans="1:17" ht="14.4" customHeight="1" x14ac:dyDescent="0.3">
      <c r="A76" s="428" t="s">
        <v>820</v>
      </c>
      <c r="B76" s="429" t="s">
        <v>679</v>
      </c>
      <c r="C76" s="429" t="s">
        <v>680</v>
      </c>
      <c r="D76" s="429" t="s">
        <v>757</v>
      </c>
      <c r="E76" s="429" t="s">
        <v>758</v>
      </c>
      <c r="F76" s="432">
        <v>3</v>
      </c>
      <c r="G76" s="432">
        <v>510</v>
      </c>
      <c r="H76" s="432">
        <v>0.41396103896103897</v>
      </c>
      <c r="I76" s="432">
        <v>170</v>
      </c>
      <c r="J76" s="432">
        <v>7</v>
      </c>
      <c r="K76" s="432">
        <v>1232</v>
      </c>
      <c r="L76" s="432">
        <v>1</v>
      </c>
      <c r="M76" s="432">
        <v>176</v>
      </c>
      <c r="N76" s="432">
        <v>10</v>
      </c>
      <c r="O76" s="432">
        <v>1760</v>
      </c>
      <c r="P76" s="534">
        <v>1.4285714285714286</v>
      </c>
      <c r="Q76" s="433">
        <v>176</v>
      </c>
    </row>
    <row r="77" spans="1:17" ht="14.4" customHeight="1" x14ac:dyDescent="0.3">
      <c r="A77" s="428" t="s">
        <v>820</v>
      </c>
      <c r="B77" s="429" t="s">
        <v>679</v>
      </c>
      <c r="C77" s="429" t="s">
        <v>680</v>
      </c>
      <c r="D77" s="429" t="s">
        <v>761</v>
      </c>
      <c r="E77" s="429" t="s">
        <v>762</v>
      </c>
      <c r="F77" s="432">
        <v>11</v>
      </c>
      <c r="G77" s="432">
        <v>2717</v>
      </c>
      <c r="H77" s="432">
        <v>0.57393324883819186</v>
      </c>
      <c r="I77" s="432">
        <v>247</v>
      </c>
      <c r="J77" s="432">
        <v>18</v>
      </c>
      <c r="K77" s="432">
        <v>4734</v>
      </c>
      <c r="L77" s="432">
        <v>1</v>
      </c>
      <c r="M77" s="432">
        <v>263</v>
      </c>
      <c r="N77" s="432">
        <v>17</v>
      </c>
      <c r="O77" s="432">
        <v>4488</v>
      </c>
      <c r="P77" s="534">
        <v>0.94803548795944237</v>
      </c>
      <c r="Q77" s="433">
        <v>264</v>
      </c>
    </row>
    <row r="78" spans="1:17" ht="14.4" customHeight="1" x14ac:dyDescent="0.3">
      <c r="A78" s="428" t="s">
        <v>820</v>
      </c>
      <c r="B78" s="429" t="s">
        <v>679</v>
      </c>
      <c r="C78" s="429" t="s">
        <v>680</v>
      </c>
      <c r="D78" s="429" t="s">
        <v>763</v>
      </c>
      <c r="E78" s="429" t="s">
        <v>764</v>
      </c>
      <c r="F78" s="432">
        <v>1</v>
      </c>
      <c r="G78" s="432">
        <v>2012</v>
      </c>
      <c r="H78" s="432">
        <v>0.94460093896713615</v>
      </c>
      <c r="I78" s="432">
        <v>2012</v>
      </c>
      <c r="J78" s="432">
        <v>1</v>
      </c>
      <c r="K78" s="432">
        <v>2130</v>
      </c>
      <c r="L78" s="432">
        <v>1</v>
      </c>
      <c r="M78" s="432">
        <v>2130</v>
      </c>
      <c r="N78" s="432"/>
      <c r="O78" s="432"/>
      <c r="P78" s="534"/>
      <c r="Q78" s="433"/>
    </row>
    <row r="79" spans="1:17" ht="14.4" customHeight="1" x14ac:dyDescent="0.3">
      <c r="A79" s="428" t="s">
        <v>820</v>
      </c>
      <c r="B79" s="429" t="s">
        <v>679</v>
      </c>
      <c r="C79" s="429" t="s">
        <v>680</v>
      </c>
      <c r="D79" s="429" t="s">
        <v>767</v>
      </c>
      <c r="E79" s="429" t="s">
        <v>768</v>
      </c>
      <c r="F79" s="432"/>
      <c r="G79" s="432"/>
      <c r="H79" s="432"/>
      <c r="I79" s="432"/>
      <c r="J79" s="432"/>
      <c r="K79" s="432"/>
      <c r="L79" s="432"/>
      <c r="M79" s="432"/>
      <c r="N79" s="432">
        <v>1</v>
      </c>
      <c r="O79" s="432">
        <v>424</v>
      </c>
      <c r="P79" s="534"/>
      <c r="Q79" s="433">
        <v>424</v>
      </c>
    </row>
    <row r="80" spans="1:17" ht="14.4" customHeight="1" x14ac:dyDescent="0.3">
      <c r="A80" s="428" t="s">
        <v>820</v>
      </c>
      <c r="B80" s="429" t="s">
        <v>679</v>
      </c>
      <c r="C80" s="429" t="s">
        <v>680</v>
      </c>
      <c r="D80" s="429" t="s">
        <v>770</v>
      </c>
      <c r="E80" s="429" t="s">
        <v>771</v>
      </c>
      <c r="F80" s="432">
        <v>3</v>
      </c>
      <c r="G80" s="432">
        <v>15267</v>
      </c>
      <c r="H80" s="432"/>
      <c r="I80" s="432">
        <v>5089</v>
      </c>
      <c r="J80" s="432"/>
      <c r="K80" s="432"/>
      <c r="L80" s="432"/>
      <c r="M80" s="432"/>
      <c r="N80" s="432">
        <v>4</v>
      </c>
      <c r="O80" s="432">
        <v>20880</v>
      </c>
      <c r="P80" s="534"/>
      <c r="Q80" s="433">
        <v>5220</v>
      </c>
    </row>
    <row r="81" spans="1:17" ht="14.4" customHeight="1" x14ac:dyDescent="0.3">
      <c r="A81" s="428" t="s">
        <v>820</v>
      </c>
      <c r="B81" s="429" t="s">
        <v>679</v>
      </c>
      <c r="C81" s="429" t="s">
        <v>680</v>
      </c>
      <c r="D81" s="429" t="s">
        <v>774</v>
      </c>
      <c r="E81" s="429" t="s">
        <v>775</v>
      </c>
      <c r="F81" s="432">
        <v>1</v>
      </c>
      <c r="G81" s="432">
        <v>269</v>
      </c>
      <c r="H81" s="432"/>
      <c r="I81" s="432">
        <v>269</v>
      </c>
      <c r="J81" s="432"/>
      <c r="K81" s="432"/>
      <c r="L81" s="432"/>
      <c r="M81" s="432"/>
      <c r="N81" s="432"/>
      <c r="O81" s="432"/>
      <c r="P81" s="534"/>
      <c r="Q81" s="433"/>
    </row>
    <row r="82" spans="1:17" ht="14.4" customHeight="1" x14ac:dyDescent="0.3">
      <c r="A82" s="428" t="s">
        <v>820</v>
      </c>
      <c r="B82" s="429" t="s">
        <v>679</v>
      </c>
      <c r="C82" s="429" t="s">
        <v>680</v>
      </c>
      <c r="D82" s="429" t="s">
        <v>776</v>
      </c>
      <c r="E82" s="429" t="s">
        <v>777</v>
      </c>
      <c r="F82" s="432"/>
      <c r="G82" s="432"/>
      <c r="H82" s="432"/>
      <c r="I82" s="432"/>
      <c r="J82" s="432"/>
      <c r="K82" s="432"/>
      <c r="L82" s="432"/>
      <c r="M82" s="432"/>
      <c r="N82" s="432">
        <v>1</v>
      </c>
      <c r="O82" s="432">
        <v>1098</v>
      </c>
      <c r="P82" s="534"/>
      <c r="Q82" s="433">
        <v>1098</v>
      </c>
    </row>
    <row r="83" spans="1:17" ht="14.4" customHeight="1" x14ac:dyDescent="0.3">
      <c r="A83" s="428" t="s">
        <v>820</v>
      </c>
      <c r="B83" s="429" t="s">
        <v>679</v>
      </c>
      <c r="C83" s="429" t="s">
        <v>680</v>
      </c>
      <c r="D83" s="429" t="s">
        <v>778</v>
      </c>
      <c r="E83" s="429" t="s">
        <v>779</v>
      </c>
      <c r="F83" s="432"/>
      <c r="G83" s="432"/>
      <c r="H83" s="432"/>
      <c r="I83" s="432"/>
      <c r="J83" s="432">
        <v>1</v>
      </c>
      <c r="K83" s="432">
        <v>107</v>
      </c>
      <c r="L83" s="432">
        <v>1</v>
      </c>
      <c r="M83" s="432">
        <v>107</v>
      </c>
      <c r="N83" s="432">
        <v>5</v>
      </c>
      <c r="O83" s="432">
        <v>535</v>
      </c>
      <c r="P83" s="534">
        <v>5</v>
      </c>
      <c r="Q83" s="433">
        <v>107</v>
      </c>
    </row>
    <row r="84" spans="1:17" ht="14.4" customHeight="1" x14ac:dyDescent="0.3">
      <c r="A84" s="428" t="s">
        <v>820</v>
      </c>
      <c r="B84" s="429" t="s">
        <v>679</v>
      </c>
      <c r="C84" s="429" t="s">
        <v>680</v>
      </c>
      <c r="D84" s="429" t="s">
        <v>780</v>
      </c>
      <c r="E84" s="429" t="s">
        <v>781</v>
      </c>
      <c r="F84" s="432"/>
      <c r="G84" s="432"/>
      <c r="H84" s="432"/>
      <c r="I84" s="432"/>
      <c r="J84" s="432">
        <v>2</v>
      </c>
      <c r="K84" s="432">
        <v>628</v>
      </c>
      <c r="L84" s="432">
        <v>1</v>
      </c>
      <c r="M84" s="432">
        <v>314</v>
      </c>
      <c r="N84" s="432">
        <v>2</v>
      </c>
      <c r="O84" s="432">
        <v>628</v>
      </c>
      <c r="P84" s="534">
        <v>1</v>
      </c>
      <c r="Q84" s="433">
        <v>314</v>
      </c>
    </row>
    <row r="85" spans="1:17" ht="14.4" customHeight="1" x14ac:dyDescent="0.3">
      <c r="A85" s="428" t="s">
        <v>821</v>
      </c>
      <c r="B85" s="429" t="s">
        <v>679</v>
      </c>
      <c r="C85" s="429" t="s">
        <v>680</v>
      </c>
      <c r="D85" s="429" t="s">
        <v>681</v>
      </c>
      <c r="E85" s="429" t="s">
        <v>682</v>
      </c>
      <c r="F85" s="432">
        <v>674</v>
      </c>
      <c r="G85" s="432">
        <v>36396</v>
      </c>
      <c r="H85" s="432">
        <v>0.63130507181017137</v>
      </c>
      <c r="I85" s="432">
        <v>54</v>
      </c>
      <c r="J85" s="432">
        <v>994</v>
      </c>
      <c r="K85" s="432">
        <v>57652</v>
      </c>
      <c r="L85" s="432">
        <v>1</v>
      </c>
      <c r="M85" s="432">
        <v>58</v>
      </c>
      <c r="N85" s="432">
        <v>660</v>
      </c>
      <c r="O85" s="432">
        <v>38280</v>
      </c>
      <c r="P85" s="534">
        <v>0.66398390342052316</v>
      </c>
      <c r="Q85" s="433">
        <v>58</v>
      </c>
    </row>
    <row r="86" spans="1:17" ht="14.4" customHeight="1" x14ac:dyDescent="0.3">
      <c r="A86" s="428" t="s">
        <v>821</v>
      </c>
      <c r="B86" s="429" t="s">
        <v>679</v>
      </c>
      <c r="C86" s="429" t="s">
        <v>680</v>
      </c>
      <c r="D86" s="429" t="s">
        <v>683</v>
      </c>
      <c r="E86" s="429" t="s">
        <v>684</v>
      </c>
      <c r="F86" s="432">
        <v>488</v>
      </c>
      <c r="G86" s="432">
        <v>60024</v>
      </c>
      <c r="H86" s="432">
        <v>0.76366412213740453</v>
      </c>
      <c r="I86" s="432">
        <v>123</v>
      </c>
      <c r="J86" s="432">
        <v>600</v>
      </c>
      <c r="K86" s="432">
        <v>78600</v>
      </c>
      <c r="L86" s="432">
        <v>1</v>
      </c>
      <c r="M86" s="432">
        <v>131</v>
      </c>
      <c r="N86" s="432">
        <v>447</v>
      </c>
      <c r="O86" s="432">
        <v>58557</v>
      </c>
      <c r="P86" s="534">
        <v>0.745</v>
      </c>
      <c r="Q86" s="433">
        <v>131</v>
      </c>
    </row>
    <row r="87" spans="1:17" ht="14.4" customHeight="1" x14ac:dyDescent="0.3">
      <c r="A87" s="428" t="s">
        <v>821</v>
      </c>
      <c r="B87" s="429" t="s">
        <v>679</v>
      </c>
      <c r="C87" s="429" t="s">
        <v>680</v>
      </c>
      <c r="D87" s="429" t="s">
        <v>685</v>
      </c>
      <c r="E87" s="429" t="s">
        <v>686</v>
      </c>
      <c r="F87" s="432">
        <v>8</v>
      </c>
      <c r="G87" s="432">
        <v>1416</v>
      </c>
      <c r="H87" s="432">
        <v>0.4407096171802054</v>
      </c>
      <c r="I87" s="432">
        <v>177</v>
      </c>
      <c r="J87" s="432">
        <v>17</v>
      </c>
      <c r="K87" s="432">
        <v>3213</v>
      </c>
      <c r="L87" s="432">
        <v>1</v>
      </c>
      <c r="M87" s="432">
        <v>189</v>
      </c>
      <c r="N87" s="432">
        <v>7</v>
      </c>
      <c r="O87" s="432">
        <v>1323</v>
      </c>
      <c r="P87" s="534">
        <v>0.41176470588235292</v>
      </c>
      <c r="Q87" s="433">
        <v>189</v>
      </c>
    </row>
    <row r="88" spans="1:17" ht="14.4" customHeight="1" x14ac:dyDescent="0.3">
      <c r="A88" s="428" t="s">
        <v>821</v>
      </c>
      <c r="B88" s="429" t="s">
        <v>679</v>
      </c>
      <c r="C88" s="429" t="s">
        <v>680</v>
      </c>
      <c r="D88" s="429" t="s">
        <v>689</v>
      </c>
      <c r="E88" s="429" t="s">
        <v>690</v>
      </c>
      <c r="F88" s="432">
        <v>152</v>
      </c>
      <c r="G88" s="432">
        <v>58368</v>
      </c>
      <c r="H88" s="432">
        <v>0.60256436727024965</v>
      </c>
      <c r="I88" s="432">
        <v>384</v>
      </c>
      <c r="J88" s="432">
        <v>238</v>
      </c>
      <c r="K88" s="432">
        <v>96866</v>
      </c>
      <c r="L88" s="432">
        <v>1</v>
      </c>
      <c r="M88" s="432">
        <v>407</v>
      </c>
      <c r="N88" s="432">
        <v>178</v>
      </c>
      <c r="O88" s="432">
        <v>72624</v>
      </c>
      <c r="P88" s="534">
        <v>0.74973674973674975</v>
      </c>
      <c r="Q88" s="433">
        <v>408</v>
      </c>
    </row>
    <row r="89" spans="1:17" ht="14.4" customHeight="1" x14ac:dyDescent="0.3">
      <c r="A89" s="428" t="s">
        <v>821</v>
      </c>
      <c r="B89" s="429" t="s">
        <v>679</v>
      </c>
      <c r="C89" s="429" t="s">
        <v>680</v>
      </c>
      <c r="D89" s="429" t="s">
        <v>691</v>
      </c>
      <c r="E89" s="429" t="s">
        <v>692</v>
      </c>
      <c r="F89" s="432">
        <v>139</v>
      </c>
      <c r="G89" s="432">
        <v>23908</v>
      </c>
      <c r="H89" s="432">
        <v>0.99674810306011841</v>
      </c>
      <c r="I89" s="432">
        <v>172</v>
      </c>
      <c r="J89" s="432">
        <v>134</v>
      </c>
      <c r="K89" s="432">
        <v>23986</v>
      </c>
      <c r="L89" s="432">
        <v>1</v>
      </c>
      <c r="M89" s="432">
        <v>179</v>
      </c>
      <c r="N89" s="432">
        <v>133</v>
      </c>
      <c r="O89" s="432">
        <v>23940</v>
      </c>
      <c r="P89" s="534">
        <v>0.99808221462519808</v>
      </c>
      <c r="Q89" s="433">
        <v>180</v>
      </c>
    </row>
    <row r="90" spans="1:17" ht="14.4" customHeight="1" x14ac:dyDescent="0.3">
      <c r="A90" s="428" t="s">
        <v>821</v>
      </c>
      <c r="B90" s="429" t="s">
        <v>679</v>
      </c>
      <c r="C90" s="429" t="s">
        <v>680</v>
      </c>
      <c r="D90" s="429" t="s">
        <v>695</v>
      </c>
      <c r="E90" s="429" t="s">
        <v>696</v>
      </c>
      <c r="F90" s="432">
        <v>58</v>
      </c>
      <c r="G90" s="432">
        <v>18676</v>
      </c>
      <c r="H90" s="432">
        <v>2.5340569877883312</v>
      </c>
      <c r="I90" s="432">
        <v>322</v>
      </c>
      <c r="J90" s="432">
        <v>22</v>
      </c>
      <c r="K90" s="432">
        <v>7370</v>
      </c>
      <c r="L90" s="432">
        <v>1</v>
      </c>
      <c r="M90" s="432">
        <v>335</v>
      </c>
      <c r="N90" s="432">
        <v>36</v>
      </c>
      <c r="O90" s="432">
        <v>12096</v>
      </c>
      <c r="P90" s="534">
        <v>1.6412483039348711</v>
      </c>
      <c r="Q90" s="433">
        <v>336</v>
      </c>
    </row>
    <row r="91" spans="1:17" ht="14.4" customHeight="1" x14ac:dyDescent="0.3">
      <c r="A91" s="428" t="s">
        <v>821</v>
      </c>
      <c r="B91" s="429" t="s">
        <v>679</v>
      </c>
      <c r="C91" s="429" t="s">
        <v>680</v>
      </c>
      <c r="D91" s="429" t="s">
        <v>699</v>
      </c>
      <c r="E91" s="429" t="s">
        <v>700</v>
      </c>
      <c r="F91" s="432">
        <v>448</v>
      </c>
      <c r="G91" s="432">
        <v>152768</v>
      </c>
      <c r="H91" s="432">
        <v>0.88074579280842646</v>
      </c>
      <c r="I91" s="432">
        <v>341</v>
      </c>
      <c r="J91" s="432">
        <v>497</v>
      </c>
      <c r="K91" s="432">
        <v>173453</v>
      </c>
      <c r="L91" s="432">
        <v>1</v>
      </c>
      <c r="M91" s="432">
        <v>349</v>
      </c>
      <c r="N91" s="432">
        <v>550</v>
      </c>
      <c r="O91" s="432">
        <v>191950</v>
      </c>
      <c r="P91" s="534">
        <v>1.1066398390342052</v>
      </c>
      <c r="Q91" s="433">
        <v>349</v>
      </c>
    </row>
    <row r="92" spans="1:17" ht="14.4" customHeight="1" x14ac:dyDescent="0.3">
      <c r="A92" s="428" t="s">
        <v>821</v>
      </c>
      <c r="B92" s="429" t="s">
        <v>679</v>
      </c>
      <c r="C92" s="429" t="s">
        <v>680</v>
      </c>
      <c r="D92" s="429" t="s">
        <v>822</v>
      </c>
      <c r="E92" s="429" t="s">
        <v>823</v>
      </c>
      <c r="F92" s="432">
        <v>57</v>
      </c>
      <c r="G92" s="432">
        <v>6213</v>
      </c>
      <c r="H92" s="432">
        <v>0.75860805860805858</v>
      </c>
      <c r="I92" s="432">
        <v>109</v>
      </c>
      <c r="J92" s="432">
        <v>70</v>
      </c>
      <c r="K92" s="432">
        <v>8190</v>
      </c>
      <c r="L92" s="432">
        <v>1</v>
      </c>
      <c r="M92" s="432">
        <v>117</v>
      </c>
      <c r="N92" s="432">
        <v>68</v>
      </c>
      <c r="O92" s="432">
        <v>7956</v>
      </c>
      <c r="P92" s="534">
        <v>0.97142857142857142</v>
      </c>
      <c r="Q92" s="433">
        <v>117</v>
      </c>
    </row>
    <row r="93" spans="1:17" ht="14.4" customHeight="1" x14ac:dyDescent="0.3">
      <c r="A93" s="428" t="s">
        <v>821</v>
      </c>
      <c r="B93" s="429" t="s">
        <v>679</v>
      </c>
      <c r="C93" s="429" t="s">
        <v>680</v>
      </c>
      <c r="D93" s="429" t="s">
        <v>707</v>
      </c>
      <c r="E93" s="429" t="s">
        <v>708</v>
      </c>
      <c r="F93" s="432">
        <v>3</v>
      </c>
      <c r="G93" s="432">
        <v>1128</v>
      </c>
      <c r="H93" s="432">
        <v>0.48578811369509045</v>
      </c>
      <c r="I93" s="432">
        <v>376</v>
      </c>
      <c r="J93" s="432">
        <v>6</v>
      </c>
      <c r="K93" s="432">
        <v>2322</v>
      </c>
      <c r="L93" s="432">
        <v>1</v>
      </c>
      <c r="M93" s="432">
        <v>387</v>
      </c>
      <c r="N93" s="432">
        <v>3</v>
      </c>
      <c r="O93" s="432">
        <v>1173</v>
      </c>
      <c r="P93" s="534">
        <v>0.5051679586563308</v>
      </c>
      <c r="Q93" s="433">
        <v>391</v>
      </c>
    </row>
    <row r="94" spans="1:17" ht="14.4" customHeight="1" x14ac:dyDescent="0.3">
      <c r="A94" s="428" t="s">
        <v>821</v>
      </c>
      <c r="B94" s="429" t="s">
        <v>679</v>
      </c>
      <c r="C94" s="429" t="s">
        <v>680</v>
      </c>
      <c r="D94" s="429" t="s">
        <v>709</v>
      </c>
      <c r="E94" s="429" t="s">
        <v>710</v>
      </c>
      <c r="F94" s="432">
        <v>48</v>
      </c>
      <c r="G94" s="432">
        <v>1776</v>
      </c>
      <c r="H94" s="432">
        <v>0.76617773943054357</v>
      </c>
      <c r="I94" s="432">
        <v>37</v>
      </c>
      <c r="J94" s="432">
        <v>61</v>
      </c>
      <c r="K94" s="432">
        <v>2318</v>
      </c>
      <c r="L94" s="432">
        <v>1</v>
      </c>
      <c r="M94" s="432">
        <v>38</v>
      </c>
      <c r="N94" s="432">
        <v>61</v>
      </c>
      <c r="O94" s="432">
        <v>2318</v>
      </c>
      <c r="P94" s="534">
        <v>1</v>
      </c>
      <c r="Q94" s="433">
        <v>38</v>
      </c>
    </row>
    <row r="95" spans="1:17" ht="14.4" customHeight="1" x14ac:dyDescent="0.3">
      <c r="A95" s="428" t="s">
        <v>821</v>
      </c>
      <c r="B95" s="429" t="s">
        <v>679</v>
      </c>
      <c r="C95" s="429" t="s">
        <v>680</v>
      </c>
      <c r="D95" s="429" t="s">
        <v>713</v>
      </c>
      <c r="E95" s="429" t="s">
        <v>714</v>
      </c>
      <c r="F95" s="432">
        <v>3</v>
      </c>
      <c r="G95" s="432">
        <v>2028</v>
      </c>
      <c r="H95" s="432">
        <v>0.48011363636363635</v>
      </c>
      <c r="I95" s="432">
        <v>676</v>
      </c>
      <c r="J95" s="432">
        <v>6</v>
      </c>
      <c r="K95" s="432">
        <v>4224</v>
      </c>
      <c r="L95" s="432">
        <v>1</v>
      </c>
      <c r="M95" s="432">
        <v>704</v>
      </c>
      <c r="N95" s="432">
        <v>3</v>
      </c>
      <c r="O95" s="432">
        <v>2115</v>
      </c>
      <c r="P95" s="534">
        <v>0.50071022727272729</v>
      </c>
      <c r="Q95" s="433">
        <v>705</v>
      </c>
    </row>
    <row r="96" spans="1:17" ht="14.4" customHeight="1" x14ac:dyDescent="0.3">
      <c r="A96" s="428" t="s">
        <v>821</v>
      </c>
      <c r="B96" s="429" t="s">
        <v>679</v>
      </c>
      <c r="C96" s="429" t="s">
        <v>680</v>
      </c>
      <c r="D96" s="429" t="s">
        <v>717</v>
      </c>
      <c r="E96" s="429" t="s">
        <v>718</v>
      </c>
      <c r="F96" s="432">
        <v>268</v>
      </c>
      <c r="G96" s="432">
        <v>76380</v>
      </c>
      <c r="H96" s="432">
        <v>0.6577225130890052</v>
      </c>
      <c r="I96" s="432">
        <v>285</v>
      </c>
      <c r="J96" s="432">
        <v>382</v>
      </c>
      <c r="K96" s="432">
        <v>116128</v>
      </c>
      <c r="L96" s="432">
        <v>1</v>
      </c>
      <c r="M96" s="432">
        <v>304</v>
      </c>
      <c r="N96" s="432">
        <v>436</v>
      </c>
      <c r="O96" s="432">
        <v>132980</v>
      </c>
      <c r="P96" s="534">
        <v>1.1451157343620832</v>
      </c>
      <c r="Q96" s="433">
        <v>305</v>
      </c>
    </row>
    <row r="97" spans="1:17" ht="14.4" customHeight="1" x14ac:dyDescent="0.3">
      <c r="A97" s="428" t="s">
        <v>821</v>
      </c>
      <c r="B97" s="429" t="s">
        <v>679</v>
      </c>
      <c r="C97" s="429" t="s">
        <v>680</v>
      </c>
      <c r="D97" s="429" t="s">
        <v>721</v>
      </c>
      <c r="E97" s="429" t="s">
        <v>722</v>
      </c>
      <c r="F97" s="432">
        <v>265</v>
      </c>
      <c r="G97" s="432">
        <v>122430</v>
      </c>
      <c r="H97" s="432">
        <v>0.67163687831210295</v>
      </c>
      <c r="I97" s="432">
        <v>462</v>
      </c>
      <c r="J97" s="432">
        <v>369</v>
      </c>
      <c r="K97" s="432">
        <v>182286</v>
      </c>
      <c r="L97" s="432">
        <v>1</v>
      </c>
      <c r="M97" s="432">
        <v>494</v>
      </c>
      <c r="N97" s="432">
        <v>336</v>
      </c>
      <c r="O97" s="432">
        <v>165984</v>
      </c>
      <c r="P97" s="534">
        <v>0.91056910569105687</v>
      </c>
      <c r="Q97" s="433">
        <v>494</v>
      </c>
    </row>
    <row r="98" spans="1:17" ht="14.4" customHeight="1" x14ac:dyDescent="0.3">
      <c r="A98" s="428" t="s">
        <v>821</v>
      </c>
      <c r="B98" s="429" t="s">
        <v>679</v>
      </c>
      <c r="C98" s="429" t="s">
        <v>680</v>
      </c>
      <c r="D98" s="429" t="s">
        <v>723</v>
      </c>
      <c r="E98" s="429" t="s">
        <v>724</v>
      </c>
      <c r="F98" s="432">
        <v>451</v>
      </c>
      <c r="G98" s="432">
        <v>160556</v>
      </c>
      <c r="H98" s="432">
        <v>0.72807908579720659</v>
      </c>
      <c r="I98" s="432">
        <v>356</v>
      </c>
      <c r="J98" s="432">
        <v>596</v>
      </c>
      <c r="K98" s="432">
        <v>220520</v>
      </c>
      <c r="L98" s="432">
        <v>1</v>
      </c>
      <c r="M98" s="432">
        <v>370</v>
      </c>
      <c r="N98" s="432">
        <v>638</v>
      </c>
      <c r="O98" s="432">
        <v>236060</v>
      </c>
      <c r="P98" s="534">
        <v>1.0704697986577181</v>
      </c>
      <c r="Q98" s="433">
        <v>370</v>
      </c>
    </row>
    <row r="99" spans="1:17" ht="14.4" customHeight="1" x14ac:dyDescent="0.3">
      <c r="A99" s="428" t="s">
        <v>821</v>
      </c>
      <c r="B99" s="429" t="s">
        <v>679</v>
      </c>
      <c r="C99" s="429" t="s">
        <v>680</v>
      </c>
      <c r="D99" s="429" t="s">
        <v>725</v>
      </c>
      <c r="E99" s="429" t="s">
        <v>726</v>
      </c>
      <c r="F99" s="432">
        <v>1</v>
      </c>
      <c r="G99" s="432">
        <v>2917</v>
      </c>
      <c r="H99" s="432"/>
      <c r="I99" s="432">
        <v>2917</v>
      </c>
      <c r="J99" s="432"/>
      <c r="K99" s="432"/>
      <c r="L99" s="432"/>
      <c r="M99" s="432"/>
      <c r="N99" s="432"/>
      <c r="O99" s="432"/>
      <c r="P99" s="534"/>
      <c r="Q99" s="433"/>
    </row>
    <row r="100" spans="1:17" ht="14.4" customHeight="1" x14ac:dyDescent="0.3">
      <c r="A100" s="428" t="s">
        <v>821</v>
      </c>
      <c r="B100" s="429" t="s">
        <v>679</v>
      </c>
      <c r="C100" s="429" t="s">
        <v>680</v>
      </c>
      <c r="D100" s="429" t="s">
        <v>729</v>
      </c>
      <c r="E100" s="429" t="s">
        <v>730</v>
      </c>
      <c r="F100" s="432">
        <v>11</v>
      </c>
      <c r="G100" s="432">
        <v>1155</v>
      </c>
      <c r="H100" s="432">
        <v>2.0810810810810811</v>
      </c>
      <c r="I100" s="432">
        <v>105</v>
      </c>
      <c r="J100" s="432">
        <v>5</v>
      </c>
      <c r="K100" s="432">
        <v>555</v>
      </c>
      <c r="L100" s="432">
        <v>1</v>
      </c>
      <c r="M100" s="432">
        <v>111</v>
      </c>
      <c r="N100" s="432">
        <v>1</v>
      </c>
      <c r="O100" s="432">
        <v>111</v>
      </c>
      <c r="P100" s="534">
        <v>0.2</v>
      </c>
      <c r="Q100" s="433">
        <v>111</v>
      </c>
    </row>
    <row r="101" spans="1:17" ht="14.4" customHeight="1" x14ac:dyDescent="0.3">
      <c r="A101" s="428" t="s">
        <v>821</v>
      </c>
      <c r="B101" s="429" t="s">
        <v>679</v>
      </c>
      <c r="C101" s="429" t="s">
        <v>680</v>
      </c>
      <c r="D101" s="429" t="s">
        <v>731</v>
      </c>
      <c r="E101" s="429" t="s">
        <v>732</v>
      </c>
      <c r="F101" s="432">
        <v>10</v>
      </c>
      <c r="G101" s="432">
        <v>1170</v>
      </c>
      <c r="H101" s="432">
        <v>0.36</v>
      </c>
      <c r="I101" s="432">
        <v>117</v>
      </c>
      <c r="J101" s="432">
        <v>26</v>
      </c>
      <c r="K101" s="432">
        <v>3250</v>
      </c>
      <c r="L101" s="432">
        <v>1</v>
      </c>
      <c r="M101" s="432">
        <v>125</v>
      </c>
      <c r="N101" s="432">
        <v>13</v>
      </c>
      <c r="O101" s="432">
        <v>1625</v>
      </c>
      <c r="P101" s="534">
        <v>0.5</v>
      </c>
      <c r="Q101" s="433">
        <v>125</v>
      </c>
    </row>
    <row r="102" spans="1:17" ht="14.4" customHeight="1" x14ac:dyDescent="0.3">
      <c r="A102" s="428" t="s">
        <v>821</v>
      </c>
      <c r="B102" s="429" t="s">
        <v>679</v>
      </c>
      <c r="C102" s="429" t="s">
        <v>680</v>
      </c>
      <c r="D102" s="429" t="s">
        <v>733</v>
      </c>
      <c r="E102" s="429" t="s">
        <v>734</v>
      </c>
      <c r="F102" s="432">
        <v>94</v>
      </c>
      <c r="G102" s="432">
        <v>43522</v>
      </c>
      <c r="H102" s="432">
        <v>0.44858792001649145</v>
      </c>
      <c r="I102" s="432">
        <v>463</v>
      </c>
      <c r="J102" s="432">
        <v>196</v>
      </c>
      <c r="K102" s="432">
        <v>97020</v>
      </c>
      <c r="L102" s="432">
        <v>1</v>
      </c>
      <c r="M102" s="432">
        <v>495</v>
      </c>
      <c r="N102" s="432">
        <v>114</v>
      </c>
      <c r="O102" s="432">
        <v>56430</v>
      </c>
      <c r="P102" s="534">
        <v>0.58163265306122447</v>
      </c>
      <c r="Q102" s="433">
        <v>495</v>
      </c>
    </row>
    <row r="103" spans="1:17" ht="14.4" customHeight="1" x14ac:dyDescent="0.3">
      <c r="A103" s="428" t="s">
        <v>821</v>
      </c>
      <c r="B103" s="429" t="s">
        <v>679</v>
      </c>
      <c r="C103" s="429" t="s">
        <v>680</v>
      </c>
      <c r="D103" s="429" t="s">
        <v>735</v>
      </c>
      <c r="E103" s="429" t="s">
        <v>736</v>
      </c>
      <c r="F103" s="432">
        <v>2</v>
      </c>
      <c r="G103" s="432">
        <v>2536</v>
      </c>
      <c r="H103" s="432"/>
      <c r="I103" s="432">
        <v>1268</v>
      </c>
      <c r="J103" s="432"/>
      <c r="K103" s="432"/>
      <c r="L103" s="432"/>
      <c r="M103" s="432"/>
      <c r="N103" s="432">
        <v>3</v>
      </c>
      <c r="O103" s="432">
        <v>3855</v>
      </c>
      <c r="P103" s="534"/>
      <c r="Q103" s="433">
        <v>1285</v>
      </c>
    </row>
    <row r="104" spans="1:17" ht="14.4" customHeight="1" x14ac:dyDescent="0.3">
      <c r="A104" s="428" t="s">
        <v>821</v>
      </c>
      <c r="B104" s="429" t="s">
        <v>679</v>
      </c>
      <c r="C104" s="429" t="s">
        <v>680</v>
      </c>
      <c r="D104" s="429" t="s">
        <v>737</v>
      </c>
      <c r="E104" s="429" t="s">
        <v>738</v>
      </c>
      <c r="F104" s="432">
        <v>22</v>
      </c>
      <c r="G104" s="432">
        <v>9614</v>
      </c>
      <c r="H104" s="432">
        <v>1.7569444444444444</v>
      </c>
      <c r="I104" s="432">
        <v>437</v>
      </c>
      <c r="J104" s="432">
        <v>12</v>
      </c>
      <c r="K104" s="432">
        <v>5472</v>
      </c>
      <c r="L104" s="432">
        <v>1</v>
      </c>
      <c r="M104" s="432">
        <v>456</v>
      </c>
      <c r="N104" s="432">
        <v>6</v>
      </c>
      <c r="O104" s="432">
        <v>2736</v>
      </c>
      <c r="P104" s="534">
        <v>0.5</v>
      </c>
      <c r="Q104" s="433">
        <v>456</v>
      </c>
    </row>
    <row r="105" spans="1:17" ht="14.4" customHeight="1" x14ac:dyDescent="0.3">
      <c r="A105" s="428" t="s">
        <v>821</v>
      </c>
      <c r="B105" s="429" t="s">
        <v>679</v>
      </c>
      <c r="C105" s="429" t="s">
        <v>680</v>
      </c>
      <c r="D105" s="429" t="s">
        <v>739</v>
      </c>
      <c r="E105" s="429" t="s">
        <v>740</v>
      </c>
      <c r="F105" s="432">
        <v>32</v>
      </c>
      <c r="G105" s="432">
        <v>1728</v>
      </c>
      <c r="H105" s="432">
        <v>0.82758620689655171</v>
      </c>
      <c r="I105" s="432">
        <v>54</v>
      </c>
      <c r="J105" s="432">
        <v>36</v>
      </c>
      <c r="K105" s="432">
        <v>2088</v>
      </c>
      <c r="L105" s="432">
        <v>1</v>
      </c>
      <c r="M105" s="432">
        <v>58</v>
      </c>
      <c r="N105" s="432">
        <v>34</v>
      </c>
      <c r="O105" s="432">
        <v>1972</v>
      </c>
      <c r="P105" s="534">
        <v>0.94444444444444442</v>
      </c>
      <c r="Q105" s="433">
        <v>58</v>
      </c>
    </row>
    <row r="106" spans="1:17" ht="14.4" customHeight="1" x14ac:dyDescent="0.3">
      <c r="A106" s="428" t="s">
        <v>821</v>
      </c>
      <c r="B106" s="429" t="s">
        <v>679</v>
      </c>
      <c r="C106" s="429" t="s">
        <v>680</v>
      </c>
      <c r="D106" s="429" t="s">
        <v>741</v>
      </c>
      <c r="E106" s="429" t="s">
        <v>742</v>
      </c>
      <c r="F106" s="432">
        <v>4</v>
      </c>
      <c r="G106" s="432">
        <v>8688</v>
      </c>
      <c r="H106" s="432">
        <v>1.3327197422917625</v>
      </c>
      <c r="I106" s="432">
        <v>2172</v>
      </c>
      <c r="J106" s="432">
        <v>3</v>
      </c>
      <c r="K106" s="432">
        <v>6519</v>
      </c>
      <c r="L106" s="432">
        <v>1</v>
      </c>
      <c r="M106" s="432">
        <v>2173</v>
      </c>
      <c r="N106" s="432">
        <v>45</v>
      </c>
      <c r="O106" s="432">
        <v>97785</v>
      </c>
      <c r="P106" s="534">
        <v>15</v>
      </c>
      <c r="Q106" s="433">
        <v>2173</v>
      </c>
    </row>
    <row r="107" spans="1:17" ht="14.4" customHeight="1" x14ac:dyDescent="0.3">
      <c r="A107" s="428" t="s">
        <v>821</v>
      </c>
      <c r="B107" s="429" t="s">
        <v>679</v>
      </c>
      <c r="C107" s="429" t="s">
        <v>680</v>
      </c>
      <c r="D107" s="429" t="s">
        <v>745</v>
      </c>
      <c r="E107" s="429" t="s">
        <v>746</v>
      </c>
      <c r="F107" s="432">
        <v>1998</v>
      </c>
      <c r="G107" s="432">
        <v>337662</v>
      </c>
      <c r="H107" s="432">
        <v>0.71462857142857139</v>
      </c>
      <c r="I107" s="432">
        <v>169</v>
      </c>
      <c r="J107" s="432">
        <v>2700</v>
      </c>
      <c r="K107" s="432">
        <v>472500</v>
      </c>
      <c r="L107" s="432">
        <v>1</v>
      </c>
      <c r="M107" s="432">
        <v>175</v>
      </c>
      <c r="N107" s="432">
        <v>2954</v>
      </c>
      <c r="O107" s="432">
        <v>519904</v>
      </c>
      <c r="P107" s="534">
        <v>1.1003259259259259</v>
      </c>
      <c r="Q107" s="433">
        <v>176</v>
      </c>
    </row>
    <row r="108" spans="1:17" ht="14.4" customHeight="1" x14ac:dyDescent="0.3">
      <c r="A108" s="428" t="s">
        <v>821</v>
      </c>
      <c r="B108" s="429" t="s">
        <v>679</v>
      </c>
      <c r="C108" s="429" t="s">
        <v>680</v>
      </c>
      <c r="D108" s="429" t="s">
        <v>747</v>
      </c>
      <c r="E108" s="429" t="s">
        <v>748</v>
      </c>
      <c r="F108" s="432">
        <v>9</v>
      </c>
      <c r="G108" s="432">
        <v>729</v>
      </c>
      <c r="H108" s="432">
        <v>0.71470588235294119</v>
      </c>
      <c r="I108" s="432">
        <v>81</v>
      </c>
      <c r="J108" s="432">
        <v>12</v>
      </c>
      <c r="K108" s="432">
        <v>1020</v>
      </c>
      <c r="L108" s="432">
        <v>1</v>
      </c>
      <c r="M108" s="432">
        <v>85</v>
      </c>
      <c r="N108" s="432">
        <v>6</v>
      </c>
      <c r="O108" s="432">
        <v>510</v>
      </c>
      <c r="P108" s="534">
        <v>0.5</v>
      </c>
      <c r="Q108" s="433">
        <v>85</v>
      </c>
    </row>
    <row r="109" spans="1:17" ht="14.4" customHeight="1" x14ac:dyDescent="0.3">
      <c r="A109" s="428" t="s">
        <v>821</v>
      </c>
      <c r="B109" s="429" t="s">
        <v>679</v>
      </c>
      <c r="C109" s="429" t="s">
        <v>680</v>
      </c>
      <c r="D109" s="429" t="s">
        <v>749</v>
      </c>
      <c r="E109" s="429" t="s">
        <v>750</v>
      </c>
      <c r="F109" s="432">
        <v>24</v>
      </c>
      <c r="G109" s="432">
        <v>3984</v>
      </c>
      <c r="H109" s="432">
        <v>0.699438202247191</v>
      </c>
      <c r="I109" s="432">
        <v>166</v>
      </c>
      <c r="J109" s="432">
        <v>32</v>
      </c>
      <c r="K109" s="432">
        <v>5696</v>
      </c>
      <c r="L109" s="432">
        <v>1</v>
      </c>
      <c r="M109" s="432">
        <v>178</v>
      </c>
      <c r="N109" s="432">
        <v>25</v>
      </c>
      <c r="O109" s="432">
        <v>4450</v>
      </c>
      <c r="P109" s="534">
        <v>0.78125</v>
      </c>
      <c r="Q109" s="433">
        <v>178</v>
      </c>
    </row>
    <row r="110" spans="1:17" ht="14.4" customHeight="1" x14ac:dyDescent="0.3">
      <c r="A110" s="428" t="s">
        <v>821</v>
      </c>
      <c r="B110" s="429" t="s">
        <v>679</v>
      </c>
      <c r="C110" s="429" t="s">
        <v>680</v>
      </c>
      <c r="D110" s="429" t="s">
        <v>751</v>
      </c>
      <c r="E110" s="429" t="s">
        <v>752</v>
      </c>
      <c r="F110" s="432">
        <v>1</v>
      </c>
      <c r="G110" s="432">
        <v>163</v>
      </c>
      <c r="H110" s="432">
        <v>0.19289940828402366</v>
      </c>
      <c r="I110" s="432">
        <v>163</v>
      </c>
      <c r="J110" s="432">
        <v>5</v>
      </c>
      <c r="K110" s="432">
        <v>845</v>
      </c>
      <c r="L110" s="432">
        <v>1</v>
      </c>
      <c r="M110" s="432">
        <v>169</v>
      </c>
      <c r="N110" s="432">
        <v>7</v>
      </c>
      <c r="O110" s="432">
        <v>1190</v>
      </c>
      <c r="P110" s="534">
        <v>1.4082840236686391</v>
      </c>
      <c r="Q110" s="433">
        <v>170</v>
      </c>
    </row>
    <row r="111" spans="1:17" ht="14.4" customHeight="1" x14ac:dyDescent="0.3">
      <c r="A111" s="428" t="s">
        <v>821</v>
      </c>
      <c r="B111" s="429" t="s">
        <v>679</v>
      </c>
      <c r="C111" s="429" t="s">
        <v>680</v>
      </c>
      <c r="D111" s="429" t="s">
        <v>755</v>
      </c>
      <c r="E111" s="429" t="s">
        <v>756</v>
      </c>
      <c r="F111" s="432">
        <v>3</v>
      </c>
      <c r="G111" s="432">
        <v>3024</v>
      </c>
      <c r="H111" s="432">
        <v>0.74777448071216612</v>
      </c>
      <c r="I111" s="432">
        <v>1008</v>
      </c>
      <c r="J111" s="432">
        <v>4</v>
      </c>
      <c r="K111" s="432">
        <v>4044</v>
      </c>
      <c r="L111" s="432">
        <v>1</v>
      </c>
      <c r="M111" s="432">
        <v>1011</v>
      </c>
      <c r="N111" s="432">
        <v>12</v>
      </c>
      <c r="O111" s="432">
        <v>12144</v>
      </c>
      <c r="P111" s="534">
        <v>3.0029673590504453</v>
      </c>
      <c r="Q111" s="433">
        <v>1012</v>
      </c>
    </row>
    <row r="112" spans="1:17" ht="14.4" customHeight="1" x14ac:dyDescent="0.3">
      <c r="A112" s="428" t="s">
        <v>821</v>
      </c>
      <c r="B112" s="429" t="s">
        <v>679</v>
      </c>
      <c r="C112" s="429" t="s">
        <v>680</v>
      </c>
      <c r="D112" s="429" t="s">
        <v>757</v>
      </c>
      <c r="E112" s="429" t="s">
        <v>758</v>
      </c>
      <c r="F112" s="432">
        <v>25</v>
      </c>
      <c r="G112" s="432">
        <v>4250</v>
      </c>
      <c r="H112" s="432">
        <v>0.83268025078369901</v>
      </c>
      <c r="I112" s="432">
        <v>170</v>
      </c>
      <c r="J112" s="432">
        <v>29</v>
      </c>
      <c r="K112" s="432">
        <v>5104</v>
      </c>
      <c r="L112" s="432">
        <v>1</v>
      </c>
      <c r="M112" s="432">
        <v>176</v>
      </c>
      <c r="N112" s="432">
        <v>23</v>
      </c>
      <c r="O112" s="432">
        <v>4048</v>
      </c>
      <c r="P112" s="534">
        <v>0.7931034482758621</v>
      </c>
      <c r="Q112" s="433">
        <v>176</v>
      </c>
    </row>
    <row r="113" spans="1:17" ht="14.4" customHeight="1" x14ac:dyDescent="0.3">
      <c r="A113" s="428" t="s">
        <v>821</v>
      </c>
      <c r="B113" s="429" t="s">
        <v>679</v>
      </c>
      <c r="C113" s="429" t="s">
        <v>680</v>
      </c>
      <c r="D113" s="429" t="s">
        <v>759</v>
      </c>
      <c r="E113" s="429" t="s">
        <v>760</v>
      </c>
      <c r="F113" s="432">
        <v>4</v>
      </c>
      <c r="G113" s="432">
        <v>9056</v>
      </c>
      <c r="H113" s="432"/>
      <c r="I113" s="432">
        <v>2264</v>
      </c>
      <c r="J113" s="432"/>
      <c r="K113" s="432"/>
      <c r="L113" s="432"/>
      <c r="M113" s="432"/>
      <c r="N113" s="432">
        <v>12</v>
      </c>
      <c r="O113" s="432">
        <v>27564</v>
      </c>
      <c r="P113" s="534"/>
      <c r="Q113" s="433">
        <v>2297</v>
      </c>
    </row>
    <row r="114" spans="1:17" ht="14.4" customHeight="1" x14ac:dyDescent="0.3">
      <c r="A114" s="428" t="s">
        <v>821</v>
      </c>
      <c r="B114" s="429" t="s">
        <v>679</v>
      </c>
      <c r="C114" s="429" t="s">
        <v>680</v>
      </c>
      <c r="D114" s="429" t="s">
        <v>761</v>
      </c>
      <c r="E114" s="429" t="s">
        <v>762</v>
      </c>
      <c r="F114" s="432">
        <v>3</v>
      </c>
      <c r="G114" s="432">
        <v>741</v>
      </c>
      <c r="H114" s="432">
        <v>0.93916349809885935</v>
      </c>
      <c r="I114" s="432">
        <v>247</v>
      </c>
      <c r="J114" s="432">
        <v>3</v>
      </c>
      <c r="K114" s="432">
        <v>789</v>
      </c>
      <c r="L114" s="432">
        <v>1</v>
      </c>
      <c r="M114" s="432">
        <v>263</v>
      </c>
      <c r="N114" s="432">
        <v>3</v>
      </c>
      <c r="O114" s="432">
        <v>792</v>
      </c>
      <c r="P114" s="534">
        <v>1.0038022813688212</v>
      </c>
      <c r="Q114" s="433">
        <v>264</v>
      </c>
    </row>
    <row r="115" spans="1:17" ht="14.4" customHeight="1" x14ac:dyDescent="0.3">
      <c r="A115" s="428" t="s">
        <v>821</v>
      </c>
      <c r="B115" s="429" t="s">
        <v>679</v>
      </c>
      <c r="C115" s="429" t="s">
        <v>680</v>
      </c>
      <c r="D115" s="429" t="s">
        <v>763</v>
      </c>
      <c r="E115" s="429" t="s">
        <v>764</v>
      </c>
      <c r="F115" s="432">
        <v>112</v>
      </c>
      <c r="G115" s="432">
        <v>225344</v>
      </c>
      <c r="H115" s="432">
        <v>0.72962279423668452</v>
      </c>
      <c r="I115" s="432">
        <v>2012</v>
      </c>
      <c r="J115" s="432">
        <v>145</v>
      </c>
      <c r="K115" s="432">
        <v>308850</v>
      </c>
      <c r="L115" s="432">
        <v>1</v>
      </c>
      <c r="M115" s="432">
        <v>2130</v>
      </c>
      <c r="N115" s="432">
        <v>151</v>
      </c>
      <c r="O115" s="432">
        <v>321781</v>
      </c>
      <c r="P115" s="534">
        <v>1.0418682208191679</v>
      </c>
      <c r="Q115" s="433">
        <v>2131</v>
      </c>
    </row>
    <row r="116" spans="1:17" ht="14.4" customHeight="1" x14ac:dyDescent="0.3">
      <c r="A116" s="428" t="s">
        <v>821</v>
      </c>
      <c r="B116" s="429" t="s">
        <v>679</v>
      </c>
      <c r="C116" s="429" t="s">
        <v>680</v>
      </c>
      <c r="D116" s="429" t="s">
        <v>765</v>
      </c>
      <c r="E116" s="429" t="s">
        <v>766</v>
      </c>
      <c r="F116" s="432">
        <v>159</v>
      </c>
      <c r="G116" s="432">
        <v>35934</v>
      </c>
      <c r="H116" s="432">
        <v>0.72432977222334205</v>
      </c>
      <c r="I116" s="432">
        <v>226</v>
      </c>
      <c r="J116" s="432">
        <v>205</v>
      </c>
      <c r="K116" s="432">
        <v>49610</v>
      </c>
      <c r="L116" s="432">
        <v>1</v>
      </c>
      <c r="M116" s="432">
        <v>242</v>
      </c>
      <c r="N116" s="432">
        <v>172</v>
      </c>
      <c r="O116" s="432">
        <v>41624</v>
      </c>
      <c r="P116" s="534">
        <v>0.83902439024390241</v>
      </c>
      <c r="Q116" s="433">
        <v>242</v>
      </c>
    </row>
    <row r="117" spans="1:17" ht="14.4" customHeight="1" x14ac:dyDescent="0.3">
      <c r="A117" s="428" t="s">
        <v>821</v>
      </c>
      <c r="B117" s="429" t="s">
        <v>679</v>
      </c>
      <c r="C117" s="429" t="s">
        <v>680</v>
      </c>
      <c r="D117" s="429" t="s">
        <v>772</v>
      </c>
      <c r="E117" s="429" t="s">
        <v>773</v>
      </c>
      <c r="F117" s="432">
        <v>25</v>
      </c>
      <c r="G117" s="432">
        <v>26125</v>
      </c>
      <c r="H117" s="432"/>
      <c r="I117" s="432">
        <v>1045</v>
      </c>
      <c r="J117" s="432"/>
      <c r="K117" s="432"/>
      <c r="L117" s="432"/>
      <c r="M117" s="432"/>
      <c r="N117" s="432">
        <v>15</v>
      </c>
      <c r="O117" s="432">
        <v>15855</v>
      </c>
      <c r="P117" s="534"/>
      <c r="Q117" s="433">
        <v>1057</v>
      </c>
    </row>
    <row r="118" spans="1:17" ht="14.4" customHeight="1" x14ac:dyDescent="0.3">
      <c r="A118" s="428" t="s">
        <v>821</v>
      </c>
      <c r="B118" s="429" t="s">
        <v>679</v>
      </c>
      <c r="C118" s="429" t="s">
        <v>680</v>
      </c>
      <c r="D118" s="429" t="s">
        <v>774</v>
      </c>
      <c r="E118" s="429" t="s">
        <v>775</v>
      </c>
      <c r="F118" s="432">
        <v>18</v>
      </c>
      <c r="G118" s="432">
        <v>4842</v>
      </c>
      <c r="H118" s="432">
        <v>0.76420454545454541</v>
      </c>
      <c r="I118" s="432">
        <v>269</v>
      </c>
      <c r="J118" s="432">
        <v>22</v>
      </c>
      <c r="K118" s="432">
        <v>6336</v>
      </c>
      <c r="L118" s="432">
        <v>1</v>
      </c>
      <c r="M118" s="432">
        <v>288</v>
      </c>
      <c r="N118" s="432">
        <v>35</v>
      </c>
      <c r="O118" s="432">
        <v>10115</v>
      </c>
      <c r="P118" s="534">
        <v>1.5964330808080809</v>
      </c>
      <c r="Q118" s="433">
        <v>289</v>
      </c>
    </row>
    <row r="119" spans="1:17" ht="14.4" customHeight="1" x14ac:dyDescent="0.3">
      <c r="A119" s="428" t="s">
        <v>821</v>
      </c>
      <c r="B119" s="429" t="s">
        <v>679</v>
      </c>
      <c r="C119" s="429" t="s">
        <v>680</v>
      </c>
      <c r="D119" s="429" t="s">
        <v>782</v>
      </c>
      <c r="E119" s="429" t="s">
        <v>783</v>
      </c>
      <c r="F119" s="432"/>
      <c r="G119" s="432"/>
      <c r="H119" s="432"/>
      <c r="I119" s="432"/>
      <c r="J119" s="432">
        <v>3</v>
      </c>
      <c r="K119" s="432">
        <v>0</v>
      </c>
      <c r="L119" s="432"/>
      <c r="M119" s="432">
        <v>0</v>
      </c>
      <c r="N119" s="432">
        <v>23</v>
      </c>
      <c r="O119" s="432">
        <v>0</v>
      </c>
      <c r="P119" s="534"/>
      <c r="Q119" s="433">
        <v>0</v>
      </c>
    </row>
    <row r="120" spans="1:17" ht="14.4" customHeight="1" x14ac:dyDescent="0.3">
      <c r="A120" s="428" t="s">
        <v>821</v>
      </c>
      <c r="B120" s="429" t="s">
        <v>679</v>
      </c>
      <c r="C120" s="429" t="s">
        <v>680</v>
      </c>
      <c r="D120" s="429" t="s">
        <v>784</v>
      </c>
      <c r="E120" s="429" t="s">
        <v>785</v>
      </c>
      <c r="F120" s="432"/>
      <c r="G120" s="432"/>
      <c r="H120" s="432"/>
      <c r="I120" s="432"/>
      <c r="J120" s="432"/>
      <c r="K120" s="432"/>
      <c r="L120" s="432"/>
      <c r="M120" s="432"/>
      <c r="N120" s="432">
        <v>3</v>
      </c>
      <c r="O120" s="432">
        <v>0</v>
      </c>
      <c r="P120" s="534"/>
      <c r="Q120" s="433">
        <v>0</v>
      </c>
    </row>
    <row r="121" spans="1:17" ht="14.4" customHeight="1" x14ac:dyDescent="0.3">
      <c r="A121" s="428" t="s">
        <v>824</v>
      </c>
      <c r="B121" s="429" t="s">
        <v>679</v>
      </c>
      <c r="C121" s="429" t="s">
        <v>680</v>
      </c>
      <c r="D121" s="429" t="s">
        <v>681</v>
      </c>
      <c r="E121" s="429" t="s">
        <v>682</v>
      </c>
      <c r="F121" s="432">
        <v>18</v>
      </c>
      <c r="G121" s="432">
        <v>972</v>
      </c>
      <c r="H121" s="432">
        <v>0.55862068965517242</v>
      </c>
      <c r="I121" s="432">
        <v>54</v>
      </c>
      <c r="J121" s="432">
        <v>30</v>
      </c>
      <c r="K121" s="432">
        <v>1740</v>
      </c>
      <c r="L121" s="432">
        <v>1</v>
      </c>
      <c r="M121" s="432">
        <v>58</v>
      </c>
      <c r="N121" s="432">
        <v>25</v>
      </c>
      <c r="O121" s="432">
        <v>1450</v>
      </c>
      <c r="P121" s="534">
        <v>0.83333333333333337</v>
      </c>
      <c r="Q121" s="433">
        <v>58</v>
      </c>
    </row>
    <row r="122" spans="1:17" ht="14.4" customHeight="1" x14ac:dyDescent="0.3">
      <c r="A122" s="428" t="s">
        <v>824</v>
      </c>
      <c r="B122" s="429" t="s">
        <v>679</v>
      </c>
      <c r="C122" s="429" t="s">
        <v>680</v>
      </c>
      <c r="D122" s="429" t="s">
        <v>683</v>
      </c>
      <c r="E122" s="429" t="s">
        <v>684</v>
      </c>
      <c r="F122" s="432">
        <v>172</v>
      </c>
      <c r="G122" s="432">
        <v>21156</v>
      </c>
      <c r="H122" s="432">
        <v>0.88734166596762021</v>
      </c>
      <c r="I122" s="432">
        <v>123</v>
      </c>
      <c r="J122" s="432">
        <v>182</v>
      </c>
      <c r="K122" s="432">
        <v>23842</v>
      </c>
      <c r="L122" s="432">
        <v>1</v>
      </c>
      <c r="M122" s="432">
        <v>131</v>
      </c>
      <c r="N122" s="432">
        <v>119</v>
      </c>
      <c r="O122" s="432">
        <v>15589</v>
      </c>
      <c r="P122" s="534">
        <v>0.65384615384615385</v>
      </c>
      <c r="Q122" s="433">
        <v>131</v>
      </c>
    </row>
    <row r="123" spans="1:17" ht="14.4" customHeight="1" x14ac:dyDescent="0.3">
      <c r="A123" s="428" t="s">
        <v>824</v>
      </c>
      <c r="B123" s="429" t="s">
        <v>679</v>
      </c>
      <c r="C123" s="429" t="s">
        <v>680</v>
      </c>
      <c r="D123" s="429" t="s">
        <v>685</v>
      </c>
      <c r="E123" s="429" t="s">
        <v>686</v>
      </c>
      <c r="F123" s="432"/>
      <c r="G123" s="432"/>
      <c r="H123" s="432"/>
      <c r="I123" s="432"/>
      <c r="J123" s="432"/>
      <c r="K123" s="432"/>
      <c r="L123" s="432"/>
      <c r="M123" s="432"/>
      <c r="N123" s="432">
        <v>1</v>
      </c>
      <c r="O123" s="432">
        <v>189</v>
      </c>
      <c r="P123" s="534"/>
      <c r="Q123" s="433">
        <v>189</v>
      </c>
    </row>
    <row r="124" spans="1:17" ht="14.4" customHeight="1" x14ac:dyDescent="0.3">
      <c r="A124" s="428" t="s">
        <v>824</v>
      </c>
      <c r="B124" s="429" t="s">
        <v>679</v>
      </c>
      <c r="C124" s="429" t="s">
        <v>680</v>
      </c>
      <c r="D124" s="429" t="s">
        <v>687</v>
      </c>
      <c r="E124" s="429" t="s">
        <v>688</v>
      </c>
      <c r="F124" s="432"/>
      <c r="G124" s="432"/>
      <c r="H124" s="432"/>
      <c r="I124" s="432"/>
      <c r="J124" s="432"/>
      <c r="K124" s="432"/>
      <c r="L124" s="432"/>
      <c r="M124" s="432"/>
      <c r="N124" s="432">
        <v>1</v>
      </c>
      <c r="O124" s="432">
        <v>2131</v>
      </c>
      <c r="P124" s="534"/>
      <c r="Q124" s="433">
        <v>2131</v>
      </c>
    </row>
    <row r="125" spans="1:17" ht="14.4" customHeight="1" x14ac:dyDescent="0.3">
      <c r="A125" s="428" t="s">
        <v>824</v>
      </c>
      <c r="B125" s="429" t="s">
        <v>679</v>
      </c>
      <c r="C125" s="429" t="s">
        <v>680</v>
      </c>
      <c r="D125" s="429" t="s">
        <v>689</v>
      </c>
      <c r="E125" s="429" t="s">
        <v>690</v>
      </c>
      <c r="F125" s="432"/>
      <c r="G125" s="432"/>
      <c r="H125" s="432"/>
      <c r="I125" s="432"/>
      <c r="J125" s="432">
        <v>3</v>
      </c>
      <c r="K125" s="432">
        <v>1221</v>
      </c>
      <c r="L125" s="432">
        <v>1</v>
      </c>
      <c r="M125" s="432">
        <v>407</v>
      </c>
      <c r="N125" s="432"/>
      <c r="O125" s="432"/>
      <c r="P125" s="534"/>
      <c r="Q125" s="433"/>
    </row>
    <row r="126" spans="1:17" ht="14.4" customHeight="1" x14ac:dyDescent="0.3">
      <c r="A126" s="428" t="s">
        <v>824</v>
      </c>
      <c r="B126" s="429" t="s">
        <v>679</v>
      </c>
      <c r="C126" s="429" t="s">
        <v>680</v>
      </c>
      <c r="D126" s="429" t="s">
        <v>691</v>
      </c>
      <c r="E126" s="429" t="s">
        <v>692</v>
      </c>
      <c r="F126" s="432">
        <v>6</v>
      </c>
      <c r="G126" s="432">
        <v>1032</v>
      </c>
      <c r="H126" s="432">
        <v>1.9217877094972067</v>
      </c>
      <c r="I126" s="432">
        <v>172</v>
      </c>
      <c r="J126" s="432">
        <v>3</v>
      </c>
      <c r="K126" s="432">
        <v>537</v>
      </c>
      <c r="L126" s="432">
        <v>1</v>
      </c>
      <c r="M126" s="432">
        <v>179</v>
      </c>
      <c r="N126" s="432">
        <v>2</v>
      </c>
      <c r="O126" s="432">
        <v>360</v>
      </c>
      <c r="P126" s="534">
        <v>0.67039106145251393</v>
      </c>
      <c r="Q126" s="433">
        <v>180</v>
      </c>
    </row>
    <row r="127" spans="1:17" ht="14.4" customHeight="1" x14ac:dyDescent="0.3">
      <c r="A127" s="428" t="s">
        <v>824</v>
      </c>
      <c r="B127" s="429" t="s">
        <v>679</v>
      </c>
      <c r="C127" s="429" t="s">
        <v>680</v>
      </c>
      <c r="D127" s="429" t="s">
        <v>695</v>
      </c>
      <c r="E127" s="429" t="s">
        <v>696</v>
      </c>
      <c r="F127" s="432">
        <v>1</v>
      </c>
      <c r="G127" s="432">
        <v>322</v>
      </c>
      <c r="H127" s="432">
        <v>0.1373134328358209</v>
      </c>
      <c r="I127" s="432">
        <v>322</v>
      </c>
      <c r="J127" s="432">
        <v>7</v>
      </c>
      <c r="K127" s="432">
        <v>2345</v>
      </c>
      <c r="L127" s="432">
        <v>1</v>
      </c>
      <c r="M127" s="432">
        <v>335</v>
      </c>
      <c r="N127" s="432">
        <v>7</v>
      </c>
      <c r="O127" s="432">
        <v>2352</v>
      </c>
      <c r="P127" s="534">
        <v>1.0029850746268656</v>
      </c>
      <c r="Q127" s="433">
        <v>336</v>
      </c>
    </row>
    <row r="128" spans="1:17" ht="14.4" customHeight="1" x14ac:dyDescent="0.3">
      <c r="A128" s="428" t="s">
        <v>824</v>
      </c>
      <c r="B128" s="429" t="s">
        <v>679</v>
      </c>
      <c r="C128" s="429" t="s">
        <v>680</v>
      </c>
      <c r="D128" s="429" t="s">
        <v>699</v>
      </c>
      <c r="E128" s="429" t="s">
        <v>700</v>
      </c>
      <c r="F128" s="432">
        <v>14</v>
      </c>
      <c r="G128" s="432">
        <v>4774</v>
      </c>
      <c r="H128" s="432">
        <v>0.36970494850151009</v>
      </c>
      <c r="I128" s="432">
        <v>341</v>
      </c>
      <c r="J128" s="432">
        <v>37</v>
      </c>
      <c r="K128" s="432">
        <v>12913</v>
      </c>
      <c r="L128" s="432">
        <v>1</v>
      </c>
      <c r="M128" s="432">
        <v>349</v>
      </c>
      <c r="N128" s="432">
        <v>21</v>
      </c>
      <c r="O128" s="432">
        <v>7329</v>
      </c>
      <c r="P128" s="534">
        <v>0.56756756756756754</v>
      </c>
      <c r="Q128" s="433">
        <v>349</v>
      </c>
    </row>
    <row r="129" spans="1:17" ht="14.4" customHeight="1" x14ac:dyDescent="0.3">
      <c r="A129" s="428" t="s">
        <v>824</v>
      </c>
      <c r="B129" s="429" t="s">
        <v>679</v>
      </c>
      <c r="C129" s="429" t="s">
        <v>680</v>
      </c>
      <c r="D129" s="429" t="s">
        <v>822</v>
      </c>
      <c r="E129" s="429" t="s">
        <v>823</v>
      </c>
      <c r="F129" s="432"/>
      <c r="G129" s="432"/>
      <c r="H129" s="432"/>
      <c r="I129" s="432"/>
      <c r="J129" s="432">
        <v>1</v>
      </c>
      <c r="K129" s="432">
        <v>117</v>
      </c>
      <c r="L129" s="432">
        <v>1</v>
      </c>
      <c r="M129" s="432">
        <v>117</v>
      </c>
      <c r="N129" s="432"/>
      <c r="O129" s="432"/>
      <c r="P129" s="534"/>
      <c r="Q129" s="433"/>
    </row>
    <row r="130" spans="1:17" ht="14.4" customHeight="1" x14ac:dyDescent="0.3">
      <c r="A130" s="428" t="s">
        <v>824</v>
      </c>
      <c r="B130" s="429" t="s">
        <v>679</v>
      </c>
      <c r="C130" s="429" t="s">
        <v>680</v>
      </c>
      <c r="D130" s="429" t="s">
        <v>709</v>
      </c>
      <c r="E130" s="429" t="s">
        <v>710</v>
      </c>
      <c r="F130" s="432">
        <v>3</v>
      </c>
      <c r="G130" s="432">
        <v>111</v>
      </c>
      <c r="H130" s="432">
        <v>2.9210526315789473</v>
      </c>
      <c r="I130" s="432">
        <v>37</v>
      </c>
      <c r="J130" s="432">
        <v>1</v>
      </c>
      <c r="K130" s="432">
        <v>38</v>
      </c>
      <c r="L130" s="432">
        <v>1</v>
      </c>
      <c r="M130" s="432">
        <v>38</v>
      </c>
      <c r="N130" s="432"/>
      <c r="O130" s="432"/>
      <c r="P130" s="534"/>
      <c r="Q130" s="433"/>
    </row>
    <row r="131" spans="1:17" ht="14.4" customHeight="1" x14ac:dyDescent="0.3">
      <c r="A131" s="428" t="s">
        <v>824</v>
      </c>
      <c r="B131" s="429" t="s">
        <v>679</v>
      </c>
      <c r="C131" s="429" t="s">
        <v>680</v>
      </c>
      <c r="D131" s="429" t="s">
        <v>717</v>
      </c>
      <c r="E131" s="429" t="s">
        <v>718</v>
      </c>
      <c r="F131" s="432">
        <v>58</v>
      </c>
      <c r="G131" s="432">
        <v>16530</v>
      </c>
      <c r="H131" s="432">
        <v>0.87701612903225812</v>
      </c>
      <c r="I131" s="432">
        <v>285</v>
      </c>
      <c r="J131" s="432">
        <v>62</v>
      </c>
      <c r="K131" s="432">
        <v>18848</v>
      </c>
      <c r="L131" s="432">
        <v>1</v>
      </c>
      <c r="M131" s="432">
        <v>304</v>
      </c>
      <c r="N131" s="432">
        <v>66</v>
      </c>
      <c r="O131" s="432">
        <v>20130</v>
      </c>
      <c r="P131" s="534">
        <v>1.0680178268251272</v>
      </c>
      <c r="Q131" s="433">
        <v>305</v>
      </c>
    </row>
    <row r="132" spans="1:17" ht="14.4" customHeight="1" x14ac:dyDescent="0.3">
      <c r="A132" s="428" t="s">
        <v>824</v>
      </c>
      <c r="B132" s="429" t="s">
        <v>679</v>
      </c>
      <c r="C132" s="429" t="s">
        <v>680</v>
      </c>
      <c r="D132" s="429" t="s">
        <v>721</v>
      </c>
      <c r="E132" s="429" t="s">
        <v>722</v>
      </c>
      <c r="F132" s="432">
        <v>5</v>
      </c>
      <c r="G132" s="432">
        <v>2310</v>
      </c>
      <c r="H132" s="432">
        <v>0.27506549178375805</v>
      </c>
      <c r="I132" s="432">
        <v>462</v>
      </c>
      <c r="J132" s="432">
        <v>17</v>
      </c>
      <c r="K132" s="432">
        <v>8398</v>
      </c>
      <c r="L132" s="432">
        <v>1</v>
      </c>
      <c r="M132" s="432">
        <v>494</v>
      </c>
      <c r="N132" s="432">
        <v>8</v>
      </c>
      <c r="O132" s="432">
        <v>3952</v>
      </c>
      <c r="P132" s="534">
        <v>0.47058823529411764</v>
      </c>
      <c r="Q132" s="433">
        <v>494</v>
      </c>
    </row>
    <row r="133" spans="1:17" ht="14.4" customHeight="1" x14ac:dyDescent="0.3">
      <c r="A133" s="428" t="s">
        <v>824</v>
      </c>
      <c r="B133" s="429" t="s">
        <v>679</v>
      </c>
      <c r="C133" s="429" t="s">
        <v>680</v>
      </c>
      <c r="D133" s="429" t="s">
        <v>723</v>
      </c>
      <c r="E133" s="429" t="s">
        <v>724</v>
      </c>
      <c r="F133" s="432">
        <v>52</v>
      </c>
      <c r="G133" s="432">
        <v>18512</v>
      </c>
      <c r="H133" s="432">
        <v>0.80697471665213605</v>
      </c>
      <c r="I133" s="432">
        <v>356</v>
      </c>
      <c r="J133" s="432">
        <v>62</v>
      </c>
      <c r="K133" s="432">
        <v>22940</v>
      </c>
      <c r="L133" s="432">
        <v>1</v>
      </c>
      <c r="M133" s="432">
        <v>370</v>
      </c>
      <c r="N133" s="432">
        <v>59</v>
      </c>
      <c r="O133" s="432">
        <v>21830</v>
      </c>
      <c r="P133" s="534">
        <v>0.95161290322580649</v>
      </c>
      <c r="Q133" s="433">
        <v>370</v>
      </c>
    </row>
    <row r="134" spans="1:17" ht="14.4" customHeight="1" x14ac:dyDescent="0.3">
      <c r="A134" s="428" t="s">
        <v>824</v>
      </c>
      <c r="B134" s="429" t="s">
        <v>679</v>
      </c>
      <c r="C134" s="429" t="s">
        <v>680</v>
      </c>
      <c r="D134" s="429" t="s">
        <v>731</v>
      </c>
      <c r="E134" s="429" t="s">
        <v>732</v>
      </c>
      <c r="F134" s="432"/>
      <c r="G134" s="432"/>
      <c r="H134" s="432"/>
      <c r="I134" s="432"/>
      <c r="J134" s="432"/>
      <c r="K134" s="432"/>
      <c r="L134" s="432"/>
      <c r="M134" s="432"/>
      <c r="N134" s="432">
        <v>1</v>
      </c>
      <c r="O134" s="432">
        <v>125</v>
      </c>
      <c r="P134" s="534"/>
      <c r="Q134" s="433">
        <v>125</v>
      </c>
    </row>
    <row r="135" spans="1:17" ht="14.4" customHeight="1" x14ac:dyDescent="0.3">
      <c r="A135" s="428" t="s">
        <v>824</v>
      </c>
      <c r="B135" s="429" t="s">
        <v>679</v>
      </c>
      <c r="C135" s="429" t="s">
        <v>680</v>
      </c>
      <c r="D135" s="429" t="s">
        <v>733</v>
      </c>
      <c r="E135" s="429" t="s">
        <v>734</v>
      </c>
      <c r="F135" s="432">
        <v>1</v>
      </c>
      <c r="G135" s="432">
        <v>463</v>
      </c>
      <c r="H135" s="432">
        <v>0.46767676767676769</v>
      </c>
      <c r="I135" s="432">
        <v>463</v>
      </c>
      <c r="J135" s="432">
        <v>2</v>
      </c>
      <c r="K135" s="432">
        <v>990</v>
      </c>
      <c r="L135" s="432">
        <v>1</v>
      </c>
      <c r="M135" s="432">
        <v>495</v>
      </c>
      <c r="N135" s="432"/>
      <c r="O135" s="432"/>
      <c r="P135" s="534"/>
      <c r="Q135" s="433"/>
    </row>
    <row r="136" spans="1:17" ht="14.4" customHeight="1" x14ac:dyDescent="0.3">
      <c r="A136" s="428" t="s">
        <v>824</v>
      </c>
      <c r="B136" s="429" t="s">
        <v>679</v>
      </c>
      <c r="C136" s="429" t="s">
        <v>680</v>
      </c>
      <c r="D136" s="429" t="s">
        <v>737</v>
      </c>
      <c r="E136" s="429" t="s">
        <v>738</v>
      </c>
      <c r="F136" s="432"/>
      <c r="G136" s="432"/>
      <c r="H136" s="432"/>
      <c r="I136" s="432"/>
      <c r="J136" s="432"/>
      <c r="K136" s="432"/>
      <c r="L136" s="432"/>
      <c r="M136" s="432"/>
      <c r="N136" s="432">
        <v>1</v>
      </c>
      <c r="O136" s="432">
        <v>456</v>
      </c>
      <c r="P136" s="534"/>
      <c r="Q136" s="433">
        <v>456</v>
      </c>
    </row>
    <row r="137" spans="1:17" ht="14.4" customHeight="1" x14ac:dyDescent="0.3">
      <c r="A137" s="428" t="s">
        <v>824</v>
      </c>
      <c r="B137" s="429" t="s">
        <v>679</v>
      </c>
      <c r="C137" s="429" t="s">
        <v>680</v>
      </c>
      <c r="D137" s="429" t="s">
        <v>739</v>
      </c>
      <c r="E137" s="429" t="s">
        <v>740</v>
      </c>
      <c r="F137" s="432"/>
      <c r="G137" s="432"/>
      <c r="H137" s="432"/>
      <c r="I137" s="432"/>
      <c r="J137" s="432">
        <v>10</v>
      </c>
      <c r="K137" s="432">
        <v>580</v>
      </c>
      <c r="L137" s="432">
        <v>1</v>
      </c>
      <c r="M137" s="432">
        <v>58</v>
      </c>
      <c r="N137" s="432">
        <v>2</v>
      </c>
      <c r="O137" s="432">
        <v>116</v>
      </c>
      <c r="P137" s="534">
        <v>0.2</v>
      </c>
      <c r="Q137" s="433">
        <v>58</v>
      </c>
    </row>
    <row r="138" spans="1:17" ht="14.4" customHeight="1" x14ac:dyDescent="0.3">
      <c r="A138" s="428" t="s">
        <v>824</v>
      </c>
      <c r="B138" s="429" t="s">
        <v>679</v>
      </c>
      <c r="C138" s="429" t="s">
        <v>680</v>
      </c>
      <c r="D138" s="429" t="s">
        <v>745</v>
      </c>
      <c r="E138" s="429" t="s">
        <v>746</v>
      </c>
      <c r="F138" s="432">
        <v>321</v>
      </c>
      <c r="G138" s="432">
        <v>54249</v>
      </c>
      <c r="H138" s="432">
        <v>0.87322334004024149</v>
      </c>
      <c r="I138" s="432">
        <v>169</v>
      </c>
      <c r="J138" s="432">
        <v>355</v>
      </c>
      <c r="K138" s="432">
        <v>62125</v>
      </c>
      <c r="L138" s="432">
        <v>1</v>
      </c>
      <c r="M138" s="432">
        <v>175</v>
      </c>
      <c r="N138" s="432">
        <v>373</v>
      </c>
      <c r="O138" s="432">
        <v>65648</v>
      </c>
      <c r="P138" s="534">
        <v>1.0567082494969819</v>
      </c>
      <c r="Q138" s="433">
        <v>176</v>
      </c>
    </row>
    <row r="139" spans="1:17" ht="14.4" customHeight="1" x14ac:dyDescent="0.3">
      <c r="A139" s="428" t="s">
        <v>824</v>
      </c>
      <c r="B139" s="429" t="s">
        <v>679</v>
      </c>
      <c r="C139" s="429" t="s">
        <v>680</v>
      </c>
      <c r="D139" s="429" t="s">
        <v>747</v>
      </c>
      <c r="E139" s="429" t="s">
        <v>748</v>
      </c>
      <c r="F139" s="432">
        <v>5</v>
      </c>
      <c r="G139" s="432">
        <v>405</v>
      </c>
      <c r="H139" s="432"/>
      <c r="I139" s="432">
        <v>81</v>
      </c>
      <c r="J139" s="432"/>
      <c r="K139" s="432"/>
      <c r="L139" s="432"/>
      <c r="M139" s="432"/>
      <c r="N139" s="432"/>
      <c r="O139" s="432"/>
      <c r="P139" s="534"/>
      <c r="Q139" s="433"/>
    </row>
    <row r="140" spans="1:17" ht="14.4" customHeight="1" x14ac:dyDescent="0.3">
      <c r="A140" s="428" t="s">
        <v>824</v>
      </c>
      <c r="B140" s="429" t="s">
        <v>679</v>
      </c>
      <c r="C140" s="429" t="s">
        <v>680</v>
      </c>
      <c r="D140" s="429" t="s">
        <v>751</v>
      </c>
      <c r="E140" s="429" t="s">
        <v>752</v>
      </c>
      <c r="F140" s="432"/>
      <c r="G140" s="432"/>
      <c r="H140" s="432"/>
      <c r="I140" s="432"/>
      <c r="J140" s="432">
        <v>1</v>
      </c>
      <c r="K140" s="432">
        <v>169</v>
      </c>
      <c r="L140" s="432">
        <v>1</v>
      </c>
      <c r="M140" s="432">
        <v>169</v>
      </c>
      <c r="N140" s="432">
        <v>1</v>
      </c>
      <c r="O140" s="432">
        <v>170</v>
      </c>
      <c r="P140" s="534">
        <v>1.0059171597633136</v>
      </c>
      <c r="Q140" s="433">
        <v>170</v>
      </c>
    </row>
    <row r="141" spans="1:17" ht="14.4" customHeight="1" x14ac:dyDescent="0.3">
      <c r="A141" s="428" t="s">
        <v>824</v>
      </c>
      <c r="B141" s="429" t="s">
        <v>679</v>
      </c>
      <c r="C141" s="429" t="s">
        <v>680</v>
      </c>
      <c r="D141" s="429" t="s">
        <v>761</v>
      </c>
      <c r="E141" s="429" t="s">
        <v>762</v>
      </c>
      <c r="F141" s="432">
        <v>2</v>
      </c>
      <c r="G141" s="432">
        <v>494</v>
      </c>
      <c r="H141" s="432"/>
      <c r="I141" s="432">
        <v>247</v>
      </c>
      <c r="J141" s="432"/>
      <c r="K141" s="432"/>
      <c r="L141" s="432"/>
      <c r="M141" s="432"/>
      <c r="N141" s="432">
        <v>1</v>
      </c>
      <c r="O141" s="432">
        <v>264</v>
      </c>
      <c r="P141" s="534"/>
      <c r="Q141" s="433">
        <v>264</v>
      </c>
    </row>
    <row r="142" spans="1:17" ht="14.4" customHeight="1" x14ac:dyDescent="0.3">
      <c r="A142" s="428" t="s">
        <v>824</v>
      </c>
      <c r="B142" s="429" t="s">
        <v>679</v>
      </c>
      <c r="C142" s="429" t="s">
        <v>680</v>
      </c>
      <c r="D142" s="429" t="s">
        <v>763</v>
      </c>
      <c r="E142" s="429" t="s">
        <v>764</v>
      </c>
      <c r="F142" s="432"/>
      <c r="G142" s="432"/>
      <c r="H142" s="432"/>
      <c r="I142" s="432"/>
      <c r="J142" s="432">
        <v>1</v>
      </c>
      <c r="K142" s="432">
        <v>2130</v>
      </c>
      <c r="L142" s="432">
        <v>1</v>
      </c>
      <c r="M142" s="432">
        <v>2130</v>
      </c>
      <c r="N142" s="432"/>
      <c r="O142" s="432"/>
      <c r="P142" s="534"/>
      <c r="Q142" s="433"/>
    </row>
    <row r="143" spans="1:17" ht="14.4" customHeight="1" x14ac:dyDescent="0.3">
      <c r="A143" s="428" t="s">
        <v>824</v>
      </c>
      <c r="B143" s="429" t="s">
        <v>679</v>
      </c>
      <c r="C143" s="429" t="s">
        <v>680</v>
      </c>
      <c r="D143" s="429" t="s">
        <v>765</v>
      </c>
      <c r="E143" s="429" t="s">
        <v>766</v>
      </c>
      <c r="F143" s="432"/>
      <c r="G143" s="432"/>
      <c r="H143" s="432"/>
      <c r="I143" s="432"/>
      <c r="J143" s="432">
        <v>1</v>
      </c>
      <c r="K143" s="432">
        <v>242</v>
      </c>
      <c r="L143" s="432">
        <v>1</v>
      </c>
      <c r="M143" s="432">
        <v>242</v>
      </c>
      <c r="N143" s="432"/>
      <c r="O143" s="432"/>
      <c r="P143" s="534"/>
      <c r="Q143" s="433"/>
    </row>
    <row r="144" spans="1:17" ht="14.4" customHeight="1" x14ac:dyDescent="0.3">
      <c r="A144" s="428" t="s">
        <v>824</v>
      </c>
      <c r="B144" s="429" t="s">
        <v>679</v>
      </c>
      <c r="C144" s="429" t="s">
        <v>680</v>
      </c>
      <c r="D144" s="429" t="s">
        <v>774</v>
      </c>
      <c r="E144" s="429" t="s">
        <v>775</v>
      </c>
      <c r="F144" s="432"/>
      <c r="G144" s="432"/>
      <c r="H144" s="432"/>
      <c r="I144" s="432"/>
      <c r="J144" s="432"/>
      <c r="K144" s="432"/>
      <c r="L144" s="432"/>
      <c r="M144" s="432"/>
      <c r="N144" s="432">
        <v>1</v>
      </c>
      <c r="O144" s="432">
        <v>289</v>
      </c>
      <c r="P144" s="534"/>
      <c r="Q144" s="433">
        <v>289</v>
      </c>
    </row>
    <row r="145" spans="1:17" ht="14.4" customHeight="1" x14ac:dyDescent="0.3">
      <c r="A145" s="428" t="s">
        <v>825</v>
      </c>
      <c r="B145" s="429" t="s">
        <v>679</v>
      </c>
      <c r="C145" s="429" t="s">
        <v>680</v>
      </c>
      <c r="D145" s="429" t="s">
        <v>681</v>
      </c>
      <c r="E145" s="429" t="s">
        <v>682</v>
      </c>
      <c r="F145" s="432">
        <v>16</v>
      </c>
      <c r="G145" s="432">
        <v>864</v>
      </c>
      <c r="H145" s="432">
        <v>0.82758620689655171</v>
      </c>
      <c r="I145" s="432">
        <v>54</v>
      </c>
      <c r="J145" s="432">
        <v>18</v>
      </c>
      <c r="K145" s="432">
        <v>1044</v>
      </c>
      <c r="L145" s="432">
        <v>1</v>
      </c>
      <c r="M145" s="432">
        <v>58</v>
      </c>
      <c r="N145" s="432">
        <v>36</v>
      </c>
      <c r="O145" s="432">
        <v>2088</v>
      </c>
      <c r="P145" s="534">
        <v>2</v>
      </c>
      <c r="Q145" s="433">
        <v>58</v>
      </c>
    </row>
    <row r="146" spans="1:17" ht="14.4" customHeight="1" x14ac:dyDescent="0.3">
      <c r="A146" s="428" t="s">
        <v>825</v>
      </c>
      <c r="B146" s="429" t="s">
        <v>679</v>
      </c>
      <c r="C146" s="429" t="s">
        <v>680</v>
      </c>
      <c r="D146" s="429" t="s">
        <v>683</v>
      </c>
      <c r="E146" s="429" t="s">
        <v>684</v>
      </c>
      <c r="F146" s="432">
        <v>2</v>
      </c>
      <c r="G146" s="432">
        <v>246</v>
      </c>
      <c r="H146" s="432"/>
      <c r="I146" s="432">
        <v>123</v>
      </c>
      <c r="J146" s="432"/>
      <c r="K146" s="432"/>
      <c r="L146" s="432"/>
      <c r="M146" s="432"/>
      <c r="N146" s="432">
        <v>5</v>
      </c>
      <c r="O146" s="432">
        <v>655</v>
      </c>
      <c r="P146" s="534"/>
      <c r="Q146" s="433">
        <v>131</v>
      </c>
    </row>
    <row r="147" spans="1:17" ht="14.4" customHeight="1" x14ac:dyDescent="0.3">
      <c r="A147" s="428" t="s">
        <v>825</v>
      </c>
      <c r="B147" s="429" t="s">
        <v>679</v>
      </c>
      <c r="C147" s="429" t="s">
        <v>680</v>
      </c>
      <c r="D147" s="429" t="s">
        <v>689</v>
      </c>
      <c r="E147" s="429" t="s">
        <v>690</v>
      </c>
      <c r="F147" s="432"/>
      <c r="G147" s="432"/>
      <c r="H147" s="432"/>
      <c r="I147" s="432"/>
      <c r="J147" s="432">
        <v>1</v>
      </c>
      <c r="K147" s="432">
        <v>407</v>
      </c>
      <c r="L147" s="432">
        <v>1</v>
      </c>
      <c r="M147" s="432">
        <v>407</v>
      </c>
      <c r="N147" s="432"/>
      <c r="O147" s="432"/>
      <c r="P147" s="534"/>
      <c r="Q147" s="433"/>
    </row>
    <row r="148" spans="1:17" ht="14.4" customHeight="1" x14ac:dyDescent="0.3">
      <c r="A148" s="428" t="s">
        <v>825</v>
      </c>
      <c r="B148" s="429" t="s">
        <v>679</v>
      </c>
      <c r="C148" s="429" t="s">
        <v>680</v>
      </c>
      <c r="D148" s="429" t="s">
        <v>691</v>
      </c>
      <c r="E148" s="429" t="s">
        <v>692</v>
      </c>
      <c r="F148" s="432">
        <v>6</v>
      </c>
      <c r="G148" s="432">
        <v>1032</v>
      </c>
      <c r="H148" s="432">
        <v>0.44348947142243234</v>
      </c>
      <c r="I148" s="432">
        <v>172</v>
      </c>
      <c r="J148" s="432">
        <v>13</v>
      </c>
      <c r="K148" s="432">
        <v>2327</v>
      </c>
      <c r="L148" s="432">
        <v>1</v>
      </c>
      <c r="M148" s="432">
        <v>179</v>
      </c>
      <c r="N148" s="432">
        <v>6</v>
      </c>
      <c r="O148" s="432">
        <v>1080</v>
      </c>
      <c r="P148" s="534">
        <v>0.4641168886978943</v>
      </c>
      <c r="Q148" s="433">
        <v>180</v>
      </c>
    </row>
    <row r="149" spans="1:17" ht="14.4" customHeight="1" x14ac:dyDescent="0.3">
      <c r="A149" s="428" t="s">
        <v>825</v>
      </c>
      <c r="B149" s="429" t="s">
        <v>679</v>
      </c>
      <c r="C149" s="429" t="s">
        <v>680</v>
      </c>
      <c r="D149" s="429" t="s">
        <v>695</v>
      </c>
      <c r="E149" s="429" t="s">
        <v>696</v>
      </c>
      <c r="F149" s="432">
        <v>3</v>
      </c>
      <c r="G149" s="432">
        <v>966</v>
      </c>
      <c r="H149" s="432">
        <v>0.72089552238805965</v>
      </c>
      <c r="I149" s="432">
        <v>322</v>
      </c>
      <c r="J149" s="432">
        <v>4</v>
      </c>
      <c r="K149" s="432">
        <v>1340</v>
      </c>
      <c r="L149" s="432">
        <v>1</v>
      </c>
      <c r="M149" s="432">
        <v>335</v>
      </c>
      <c r="N149" s="432">
        <v>8</v>
      </c>
      <c r="O149" s="432">
        <v>2688</v>
      </c>
      <c r="P149" s="534">
        <v>2.0059701492537312</v>
      </c>
      <c r="Q149" s="433">
        <v>336</v>
      </c>
    </row>
    <row r="150" spans="1:17" ht="14.4" customHeight="1" x14ac:dyDescent="0.3">
      <c r="A150" s="428" t="s">
        <v>825</v>
      </c>
      <c r="B150" s="429" t="s">
        <v>679</v>
      </c>
      <c r="C150" s="429" t="s">
        <v>680</v>
      </c>
      <c r="D150" s="429" t="s">
        <v>699</v>
      </c>
      <c r="E150" s="429" t="s">
        <v>700</v>
      </c>
      <c r="F150" s="432">
        <v>97</v>
      </c>
      <c r="G150" s="432">
        <v>33077</v>
      </c>
      <c r="H150" s="432">
        <v>0.64915413902735797</v>
      </c>
      <c r="I150" s="432">
        <v>341</v>
      </c>
      <c r="J150" s="432">
        <v>146</v>
      </c>
      <c r="K150" s="432">
        <v>50954</v>
      </c>
      <c r="L150" s="432">
        <v>1</v>
      </c>
      <c r="M150" s="432">
        <v>349</v>
      </c>
      <c r="N150" s="432">
        <v>185</v>
      </c>
      <c r="O150" s="432">
        <v>64565</v>
      </c>
      <c r="P150" s="534">
        <v>1.2671232876712328</v>
      </c>
      <c r="Q150" s="433">
        <v>349</v>
      </c>
    </row>
    <row r="151" spans="1:17" ht="14.4" customHeight="1" x14ac:dyDescent="0.3">
      <c r="A151" s="428" t="s">
        <v>825</v>
      </c>
      <c r="B151" s="429" t="s">
        <v>679</v>
      </c>
      <c r="C151" s="429" t="s">
        <v>680</v>
      </c>
      <c r="D151" s="429" t="s">
        <v>822</v>
      </c>
      <c r="E151" s="429" t="s">
        <v>823</v>
      </c>
      <c r="F151" s="432"/>
      <c r="G151" s="432"/>
      <c r="H151" s="432"/>
      <c r="I151" s="432"/>
      <c r="J151" s="432">
        <v>1</v>
      </c>
      <c r="K151" s="432">
        <v>117</v>
      </c>
      <c r="L151" s="432">
        <v>1</v>
      </c>
      <c r="M151" s="432">
        <v>117</v>
      </c>
      <c r="N151" s="432"/>
      <c r="O151" s="432"/>
      <c r="P151" s="534"/>
      <c r="Q151" s="433"/>
    </row>
    <row r="152" spans="1:17" ht="14.4" customHeight="1" x14ac:dyDescent="0.3">
      <c r="A152" s="428" t="s">
        <v>825</v>
      </c>
      <c r="B152" s="429" t="s">
        <v>679</v>
      </c>
      <c r="C152" s="429" t="s">
        <v>680</v>
      </c>
      <c r="D152" s="429" t="s">
        <v>709</v>
      </c>
      <c r="E152" s="429" t="s">
        <v>710</v>
      </c>
      <c r="F152" s="432"/>
      <c r="G152" s="432"/>
      <c r="H152" s="432"/>
      <c r="I152" s="432"/>
      <c r="J152" s="432">
        <v>1</v>
      </c>
      <c r="K152" s="432">
        <v>38</v>
      </c>
      <c r="L152" s="432">
        <v>1</v>
      </c>
      <c r="M152" s="432">
        <v>38</v>
      </c>
      <c r="N152" s="432"/>
      <c r="O152" s="432"/>
      <c r="P152" s="534"/>
      <c r="Q152" s="433"/>
    </row>
    <row r="153" spans="1:17" ht="14.4" customHeight="1" x14ac:dyDescent="0.3">
      <c r="A153" s="428" t="s">
        <v>825</v>
      </c>
      <c r="B153" s="429" t="s">
        <v>679</v>
      </c>
      <c r="C153" s="429" t="s">
        <v>680</v>
      </c>
      <c r="D153" s="429" t="s">
        <v>717</v>
      </c>
      <c r="E153" s="429" t="s">
        <v>718</v>
      </c>
      <c r="F153" s="432">
        <v>7</v>
      </c>
      <c r="G153" s="432">
        <v>1995</v>
      </c>
      <c r="H153" s="432">
        <v>1.640625</v>
      </c>
      <c r="I153" s="432">
        <v>285</v>
      </c>
      <c r="J153" s="432">
        <v>4</v>
      </c>
      <c r="K153" s="432">
        <v>1216</v>
      </c>
      <c r="L153" s="432">
        <v>1</v>
      </c>
      <c r="M153" s="432">
        <v>304</v>
      </c>
      <c r="N153" s="432">
        <v>7</v>
      </c>
      <c r="O153" s="432">
        <v>2135</v>
      </c>
      <c r="P153" s="534">
        <v>1.7557565789473684</v>
      </c>
      <c r="Q153" s="433">
        <v>305</v>
      </c>
    </row>
    <row r="154" spans="1:17" ht="14.4" customHeight="1" x14ac:dyDescent="0.3">
      <c r="A154" s="428" t="s">
        <v>825</v>
      </c>
      <c r="B154" s="429" t="s">
        <v>679</v>
      </c>
      <c r="C154" s="429" t="s">
        <v>680</v>
      </c>
      <c r="D154" s="429" t="s">
        <v>721</v>
      </c>
      <c r="E154" s="429" t="s">
        <v>722</v>
      </c>
      <c r="F154" s="432">
        <v>21</v>
      </c>
      <c r="G154" s="432">
        <v>9702</v>
      </c>
      <c r="H154" s="432">
        <v>0.70141700404858298</v>
      </c>
      <c r="I154" s="432">
        <v>462</v>
      </c>
      <c r="J154" s="432">
        <v>28</v>
      </c>
      <c r="K154" s="432">
        <v>13832</v>
      </c>
      <c r="L154" s="432">
        <v>1</v>
      </c>
      <c r="M154" s="432">
        <v>494</v>
      </c>
      <c r="N154" s="432">
        <v>39</v>
      </c>
      <c r="O154" s="432">
        <v>19266</v>
      </c>
      <c r="P154" s="534">
        <v>1.3928571428571428</v>
      </c>
      <c r="Q154" s="433">
        <v>494</v>
      </c>
    </row>
    <row r="155" spans="1:17" ht="14.4" customHeight="1" x14ac:dyDescent="0.3">
      <c r="A155" s="428" t="s">
        <v>825</v>
      </c>
      <c r="B155" s="429" t="s">
        <v>679</v>
      </c>
      <c r="C155" s="429" t="s">
        <v>680</v>
      </c>
      <c r="D155" s="429" t="s">
        <v>723</v>
      </c>
      <c r="E155" s="429" t="s">
        <v>724</v>
      </c>
      <c r="F155" s="432">
        <v>29</v>
      </c>
      <c r="G155" s="432">
        <v>10324</v>
      </c>
      <c r="H155" s="432">
        <v>0.96216216216216222</v>
      </c>
      <c r="I155" s="432">
        <v>356</v>
      </c>
      <c r="J155" s="432">
        <v>29</v>
      </c>
      <c r="K155" s="432">
        <v>10730</v>
      </c>
      <c r="L155" s="432">
        <v>1</v>
      </c>
      <c r="M155" s="432">
        <v>370</v>
      </c>
      <c r="N155" s="432">
        <v>48</v>
      </c>
      <c r="O155" s="432">
        <v>17760</v>
      </c>
      <c r="P155" s="534">
        <v>1.6551724137931034</v>
      </c>
      <c r="Q155" s="433">
        <v>370</v>
      </c>
    </row>
    <row r="156" spans="1:17" ht="14.4" customHeight="1" x14ac:dyDescent="0.3">
      <c r="A156" s="428" t="s">
        <v>825</v>
      </c>
      <c r="B156" s="429" t="s">
        <v>679</v>
      </c>
      <c r="C156" s="429" t="s">
        <v>680</v>
      </c>
      <c r="D156" s="429" t="s">
        <v>729</v>
      </c>
      <c r="E156" s="429" t="s">
        <v>730</v>
      </c>
      <c r="F156" s="432"/>
      <c r="G156" s="432"/>
      <c r="H156" s="432"/>
      <c r="I156" s="432"/>
      <c r="J156" s="432">
        <v>1</v>
      </c>
      <c r="K156" s="432">
        <v>111</v>
      </c>
      <c r="L156" s="432">
        <v>1</v>
      </c>
      <c r="M156" s="432">
        <v>111</v>
      </c>
      <c r="N156" s="432"/>
      <c r="O156" s="432"/>
      <c r="P156" s="534"/>
      <c r="Q156" s="433"/>
    </row>
    <row r="157" spans="1:17" ht="14.4" customHeight="1" x14ac:dyDescent="0.3">
      <c r="A157" s="428" t="s">
        <v>825</v>
      </c>
      <c r="B157" s="429" t="s">
        <v>679</v>
      </c>
      <c r="C157" s="429" t="s">
        <v>680</v>
      </c>
      <c r="D157" s="429" t="s">
        <v>733</v>
      </c>
      <c r="E157" s="429" t="s">
        <v>734</v>
      </c>
      <c r="F157" s="432"/>
      <c r="G157" s="432"/>
      <c r="H157" s="432"/>
      <c r="I157" s="432"/>
      <c r="J157" s="432">
        <v>1</v>
      </c>
      <c r="K157" s="432">
        <v>495</v>
      </c>
      <c r="L157" s="432">
        <v>1</v>
      </c>
      <c r="M157" s="432">
        <v>495</v>
      </c>
      <c r="N157" s="432"/>
      <c r="O157" s="432"/>
      <c r="P157" s="534"/>
      <c r="Q157" s="433"/>
    </row>
    <row r="158" spans="1:17" ht="14.4" customHeight="1" x14ac:dyDescent="0.3">
      <c r="A158" s="428" t="s">
        <v>825</v>
      </c>
      <c r="B158" s="429" t="s">
        <v>679</v>
      </c>
      <c r="C158" s="429" t="s">
        <v>680</v>
      </c>
      <c r="D158" s="429" t="s">
        <v>737</v>
      </c>
      <c r="E158" s="429" t="s">
        <v>738</v>
      </c>
      <c r="F158" s="432">
        <v>1</v>
      </c>
      <c r="G158" s="432">
        <v>437</v>
      </c>
      <c r="H158" s="432">
        <v>0.95833333333333337</v>
      </c>
      <c r="I158" s="432">
        <v>437</v>
      </c>
      <c r="J158" s="432">
        <v>1</v>
      </c>
      <c r="K158" s="432">
        <v>456</v>
      </c>
      <c r="L158" s="432">
        <v>1</v>
      </c>
      <c r="M158" s="432">
        <v>456</v>
      </c>
      <c r="N158" s="432">
        <v>9</v>
      </c>
      <c r="O158" s="432">
        <v>4104</v>
      </c>
      <c r="P158" s="534">
        <v>9</v>
      </c>
      <c r="Q158" s="433">
        <v>456</v>
      </c>
    </row>
    <row r="159" spans="1:17" ht="14.4" customHeight="1" x14ac:dyDescent="0.3">
      <c r="A159" s="428" t="s">
        <v>825</v>
      </c>
      <c r="B159" s="429" t="s">
        <v>679</v>
      </c>
      <c r="C159" s="429" t="s">
        <v>680</v>
      </c>
      <c r="D159" s="429" t="s">
        <v>739</v>
      </c>
      <c r="E159" s="429" t="s">
        <v>740</v>
      </c>
      <c r="F159" s="432">
        <v>116</v>
      </c>
      <c r="G159" s="432">
        <v>6264</v>
      </c>
      <c r="H159" s="432">
        <v>0.88524590163934425</v>
      </c>
      <c r="I159" s="432">
        <v>54</v>
      </c>
      <c r="J159" s="432">
        <v>122</v>
      </c>
      <c r="K159" s="432">
        <v>7076</v>
      </c>
      <c r="L159" s="432">
        <v>1</v>
      </c>
      <c r="M159" s="432">
        <v>58</v>
      </c>
      <c r="N159" s="432">
        <v>90</v>
      </c>
      <c r="O159" s="432">
        <v>5220</v>
      </c>
      <c r="P159" s="534">
        <v>0.73770491803278693</v>
      </c>
      <c r="Q159" s="433">
        <v>58</v>
      </c>
    </row>
    <row r="160" spans="1:17" ht="14.4" customHeight="1" x14ac:dyDescent="0.3">
      <c r="A160" s="428" t="s">
        <v>825</v>
      </c>
      <c r="B160" s="429" t="s">
        <v>679</v>
      </c>
      <c r="C160" s="429" t="s">
        <v>680</v>
      </c>
      <c r="D160" s="429" t="s">
        <v>741</v>
      </c>
      <c r="E160" s="429" t="s">
        <v>742</v>
      </c>
      <c r="F160" s="432"/>
      <c r="G160" s="432"/>
      <c r="H160" s="432"/>
      <c r="I160" s="432"/>
      <c r="J160" s="432"/>
      <c r="K160" s="432"/>
      <c r="L160" s="432"/>
      <c r="M160" s="432"/>
      <c r="N160" s="432">
        <v>1</v>
      </c>
      <c r="O160" s="432">
        <v>2173</v>
      </c>
      <c r="P160" s="534"/>
      <c r="Q160" s="433">
        <v>2173</v>
      </c>
    </row>
    <row r="161" spans="1:17" ht="14.4" customHeight="1" x14ac:dyDescent="0.3">
      <c r="A161" s="428" t="s">
        <v>825</v>
      </c>
      <c r="B161" s="429" t="s">
        <v>679</v>
      </c>
      <c r="C161" s="429" t="s">
        <v>680</v>
      </c>
      <c r="D161" s="429" t="s">
        <v>745</v>
      </c>
      <c r="E161" s="429" t="s">
        <v>746</v>
      </c>
      <c r="F161" s="432">
        <v>39</v>
      </c>
      <c r="G161" s="432">
        <v>6591</v>
      </c>
      <c r="H161" s="432">
        <v>0.7846428571428572</v>
      </c>
      <c r="I161" s="432">
        <v>169</v>
      </c>
      <c r="J161" s="432">
        <v>48</v>
      </c>
      <c r="K161" s="432">
        <v>8400</v>
      </c>
      <c r="L161" s="432">
        <v>1</v>
      </c>
      <c r="M161" s="432">
        <v>175</v>
      </c>
      <c r="N161" s="432">
        <v>116</v>
      </c>
      <c r="O161" s="432">
        <v>20416</v>
      </c>
      <c r="P161" s="534">
        <v>2.4304761904761905</v>
      </c>
      <c r="Q161" s="433">
        <v>176</v>
      </c>
    </row>
    <row r="162" spans="1:17" ht="14.4" customHeight="1" x14ac:dyDescent="0.3">
      <c r="A162" s="428" t="s">
        <v>825</v>
      </c>
      <c r="B162" s="429" t="s">
        <v>679</v>
      </c>
      <c r="C162" s="429" t="s">
        <v>680</v>
      </c>
      <c r="D162" s="429" t="s">
        <v>751</v>
      </c>
      <c r="E162" s="429" t="s">
        <v>752</v>
      </c>
      <c r="F162" s="432">
        <v>1</v>
      </c>
      <c r="G162" s="432">
        <v>163</v>
      </c>
      <c r="H162" s="432">
        <v>0.96449704142011838</v>
      </c>
      <c r="I162" s="432">
        <v>163</v>
      </c>
      <c r="J162" s="432">
        <v>1</v>
      </c>
      <c r="K162" s="432">
        <v>169</v>
      </c>
      <c r="L162" s="432">
        <v>1</v>
      </c>
      <c r="M162" s="432">
        <v>169</v>
      </c>
      <c r="N162" s="432">
        <v>5</v>
      </c>
      <c r="O162" s="432">
        <v>850</v>
      </c>
      <c r="P162" s="534">
        <v>5.0295857988165684</v>
      </c>
      <c r="Q162" s="433">
        <v>170</v>
      </c>
    </row>
    <row r="163" spans="1:17" ht="14.4" customHeight="1" x14ac:dyDescent="0.3">
      <c r="A163" s="428" t="s">
        <v>825</v>
      </c>
      <c r="B163" s="429" t="s">
        <v>679</v>
      </c>
      <c r="C163" s="429" t="s">
        <v>680</v>
      </c>
      <c r="D163" s="429" t="s">
        <v>763</v>
      </c>
      <c r="E163" s="429" t="s">
        <v>764</v>
      </c>
      <c r="F163" s="432">
        <v>20</v>
      </c>
      <c r="G163" s="432">
        <v>40240</v>
      </c>
      <c r="H163" s="432">
        <v>0.94460093896713615</v>
      </c>
      <c r="I163" s="432">
        <v>2012</v>
      </c>
      <c r="J163" s="432">
        <v>20</v>
      </c>
      <c r="K163" s="432">
        <v>42600</v>
      </c>
      <c r="L163" s="432">
        <v>1</v>
      </c>
      <c r="M163" s="432">
        <v>2130</v>
      </c>
      <c r="N163" s="432">
        <v>31</v>
      </c>
      <c r="O163" s="432">
        <v>66061</v>
      </c>
      <c r="P163" s="534">
        <v>1.5507276995305164</v>
      </c>
      <c r="Q163" s="433">
        <v>2131</v>
      </c>
    </row>
    <row r="164" spans="1:17" ht="14.4" customHeight="1" x14ac:dyDescent="0.3">
      <c r="A164" s="428" t="s">
        <v>825</v>
      </c>
      <c r="B164" s="429" t="s">
        <v>679</v>
      </c>
      <c r="C164" s="429" t="s">
        <v>680</v>
      </c>
      <c r="D164" s="429" t="s">
        <v>765</v>
      </c>
      <c r="E164" s="429" t="s">
        <v>766</v>
      </c>
      <c r="F164" s="432"/>
      <c r="G164" s="432"/>
      <c r="H164" s="432"/>
      <c r="I164" s="432"/>
      <c r="J164" s="432">
        <v>1</v>
      </c>
      <c r="K164" s="432">
        <v>242</v>
      </c>
      <c r="L164" s="432">
        <v>1</v>
      </c>
      <c r="M164" s="432">
        <v>242</v>
      </c>
      <c r="N164" s="432"/>
      <c r="O164" s="432"/>
      <c r="P164" s="534"/>
      <c r="Q164" s="433"/>
    </row>
    <row r="165" spans="1:17" ht="14.4" customHeight="1" x14ac:dyDescent="0.3">
      <c r="A165" s="428" t="s">
        <v>825</v>
      </c>
      <c r="B165" s="429" t="s">
        <v>679</v>
      </c>
      <c r="C165" s="429" t="s">
        <v>680</v>
      </c>
      <c r="D165" s="429" t="s">
        <v>774</v>
      </c>
      <c r="E165" s="429" t="s">
        <v>775</v>
      </c>
      <c r="F165" s="432"/>
      <c r="G165" s="432"/>
      <c r="H165" s="432"/>
      <c r="I165" s="432"/>
      <c r="J165" s="432"/>
      <c r="K165" s="432"/>
      <c r="L165" s="432"/>
      <c r="M165" s="432"/>
      <c r="N165" s="432">
        <v>1</v>
      </c>
      <c r="O165" s="432">
        <v>289</v>
      </c>
      <c r="P165" s="534"/>
      <c r="Q165" s="433">
        <v>289</v>
      </c>
    </row>
    <row r="166" spans="1:17" ht="14.4" customHeight="1" x14ac:dyDescent="0.3">
      <c r="A166" s="428" t="s">
        <v>825</v>
      </c>
      <c r="B166" s="429" t="s">
        <v>679</v>
      </c>
      <c r="C166" s="429" t="s">
        <v>680</v>
      </c>
      <c r="D166" s="429" t="s">
        <v>782</v>
      </c>
      <c r="E166" s="429" t="s">
        <v>783</v>
      </c>
      <c r="F166" s="432"/>
      <c r="G166" s="432"/>
      <c r="H166" s="432"/>
      <c r="I166" s="432"/>
      <c r="J166" s="432">
        <v>5</v>
      </c>
      <c r="K166" s="432">
        <v>0</v>
      </c>
      <c r="L166" s="432"/>
      <c r="M166" s="432">
        <v>0</v>
      </c>
      <c r="N166" s="432">
        <v>1</v>
      </c>
      <c r="O166" s="432">
        <v>0</v>
      </c>
      <c r="P166" s="534"/>
      <c r="Q166" s="433">
        <v>0</v>
      </c>
    </row>
    <row r="167" spans="1:17" ht="14.4" customHeight="1" x14ac:dyDescent="0.3">
      <c r="A167" s="428" t="s">
        <v>826</v>
      </c>
      <c r="B167" s="429" t="s">
        <v>679</v>
      </c>
      <c r="C167" s="429" t="s">
        <v>680</v>
      </c>
      <c r="D167" s="429" t="s">
        <v>827</v>
      </c>
      <c r="E167" s="429" t="s">
        <v>828</v>
      </c>
      <c r="F167" s="432"/>
      <c r="G167" s="432"/>
      <c r="H167" s="432"/>
      <c r="I167" s="432"/>
      <c r="J167" s="432">
        <v>2</v>
      </c>
      <c r="K167" s="432">
        <v>4452</v>
      </c>
      <c r="L167" s="432">
        <v>1</v>
      </c>
      <c r="M167" s="432">
        <v>2226</v>
      </c>
      <c r="N167" s="432"/>
      <c r="O167" s="432"/>
      <c r="P167" s="534"/>
      <c r="Q167" s="433"/>
    </row>
    <row r="168" spans="1:17" ht="14.4" customHeight="1" x14ac:dyDescent="0.3">
      <c r="A168" s="428" t="s">
        <v>826</v>
      </c>
      <c r="B168" s="429" t="s">
        <v>679</v>
      </c>
      <c r="C168" s="429" t="s">
        <v>680</v>
      </c>
      <c r="D168" s="429" t="s">
        <v>681</v>
      </c>
      <c r="E168" s="429" t="s">
        <v>682</v>
      </c>
      <c r="F168" s="432">
        <v>6</v>
      </c>
      <c r="G168" s="432">
        <v>324</v>
      </c>
      <c r="H168" s="432">
        <v>0.12143928035982009</v>
      </c>
      <c r="I168" s="432">
        <v>54</v>
      </c>
      <c r="J168" s="432">
        <v>46</v>
      </c>
      <c r="K168" s="432">
        <v>2668</v>
      </c>
      <c r="L168" s="432">
        <v>1</v>
      </c>
      <c r="M168" s="432">
        <v>58</v>
      </c>
      <c r="N168" s="432">
        <v>14</v>
      </c>
      <c r="O168" s="432">
        <v>812</v>
      </c>
      <c r="P168" s="534">
        <v>0.30434782608695654</v>
      </c>
      <c r="Q168" s="433">
        <v>58</v>
      </c>
    </row>
    <row r="169" spans="1:17" ht="14.4" customHeight="1" x14ac:dyDescent="0.3">
      <c r="A169" s="428" t="s">
        <v>826</v>
      </c>
      <c r="B169" s="429" t="s">
        <v>679</v>
      </c>
      <c r="C169" s="429" t="s">
        <v>680</v>
      </c>
      <c r="D169" s="429" t="s">
        <v>683</v>
      </c>
      <c r="E169" s="429" t="s">
        <v>684</v>
      </c>
      <c r="F169" s="432">
        <v>8</v>
      </c>
      <c r="G169" s="432">
        <v>984</v>
      </c>
      <c r="H169" s="432">
        <v>0.20865139949109415</v>
      </c>
      <c r="I169" s="432">
        <v>123</v>
      </c>
      <c r="J169" s="432">
        <v>36</v>
      </c>
      <c r="K169" s="432">
        <v>4716</v>
      </c>
      <c r="L169" s="432">
        <v>1</v>
      </c>
      <c r="M169" s="432">
        <v>131</v>
      </c>
      <c r="N169" s="432">
        <v>12</v>
      </c>
      <c r="O169" s="432">
        <v>1572</v>
      </c>
      <c r="P169" s="534">
        <v>0.33333333333333331</v>
      </c>
      <c r="Q169" s="433">
        <v>131</v>
      </c>
    </row>
    <row r="170" spans="1:17" ht="14.4" customHeight="1" x14ac:dyDescent="0.3">
      <c r="A170" s="428" t="s">
        <v>826</v>
      </c>
      <c r="B170" s="429" t="s">
        <v>679</v>
      </c>
      <c r="C170" s="429" t="s">
        <v>680</v>
      </c>
      <c r="D170" s="429" t="s">
        <v>685</v>
      </c>
      <c r="E170" s="429" t="s">
        <v>686</v>
      </c>
      <c r="F170" s="432">
        <v>1</v>
      </c>
      <c r="G170" s="432">
        <v>177</v>
      </c>
      <c r="H170" s="432"/>
      <c r="I170" s="432">
        <v>177</v>
      </c>
      <c r="J170" s="432"/>
      <c r="K170" s="432"/>
      <c r="L170" s="432"/>
      <c r="M170" s="432"/>
      <c r="N170" s="432">
        <v>2</v>
      </c>
      <c r="O170" s="432">
        <v>378</v>
      </c>
      <c r="P170" s="534"/>
      <c r="Q170" s="433">
        <v>189</v>
      </c>
    </row>
    <row r="171" spans="1:17" ht="14.4" customHeight="1" x14ac:dyDescent="0.3">
      <c r="A171" s="428" t="s">
        <v>826</v>
      </c>
      <c r="B171" s="429" t="s">
        <v>679</v>
      </c>
      <c r="C171" s="429" t="s">
        <v>680</v>
      </c>
      <c r="D171" s="429" t="s">
        <v>689</v>
      </c>
      <c r="E171" s="429" t="s">
        <v>690</v>
      </c>
      <c r="F171" s="432">
        <v>1</v>
      </c>
      <c r="G171" s="432">
        <v>384</v>
      </c>
      <c r="H171" s="432">
        <v>0.11793611793611794</v>
      </c>
      <c r="I171" s="432">
        <v>384</v>
      </c>
      <c r="J171" s="432">
        <v>8</v>
      </c>
      <c r="K171" s="432">
        <v>3256</v>
      </c>
      <c r="L171" s="432">
        <v>1</v>
      </c>
      <c r="M171" s="432">
        <v>407</v>
      </c>
      <c r="N171" s="432"/>
      <c r="O171" s="432"/>
      <c r="P171" s="534"/>
      <c r="Q171" s="433"/>
    </row>
    <row r="172" spans="1:17" ht="14.4" customHeight="1" x14ac:dyDescent="0.3">
      <c r="A172" s="428" t="s">
        <v>826</v>
      </c>
      <c r="B172" s="429" t="s">
        <v>679</v>
      </c>
      <c r="C172" s="429" t="s">
        <v>680</v>
      </c>
      <c r="D172" s="429" t="s">
        <v>691</v>
      </c>
      <c r="E172" s="429" t="s">
        <v>692</v>
      </c>
      <c r="F172" s="432"/>
      <c r="G172" s="432"/>
      <c r="H172" s="432"/>
      <c r="I172" s="432"/>
      <c r="J172" s="432">
        <v>1</v>
      </c>
      <c r="K172" s="432">
        <v>179</v>
      </c>
      <c r="L172" s="432">
        <v>1</v>
      </c>
      <c r="M172" s="432">
        <v>179</v>
      </c>
      <c r="N172" s="432">
        <v>2</v>
      </c>
      <c r="O172" s="432">
        <v>360</v>
      </c>
      <c r="P172" s="534">
        <v>2.011173184357542</v>
      </c>
      <c r="Q172" s="433">
        <v>180</v>
      </c>
    </row>
    <row r="173" spans="1:17" ht="14.4" customHeight="1" x14ac:dyDescent="0.3">
      <c r="A173" s="428" t="s">
        <v>826</v>
      </c>
      <c r="B173" s="429" t="s">
        <v>679</v>
      </c>
      <c r="C173" s="429" t="s">
        <v>680</v>
      </c>
      <c r="D173" s="429" t="s">
        <v>693</v>
      </c>
      <c r="E173" s="429" t="s">
        <v>694</v>
      </c>
      <c r="F173" s="432"/>
      <c r="G173" s="432"/>
      <c r="H173" s="432"/>
      <c r="I173" s="432"/>
      <c r="J173" s="432">
        <v>3</v>
      </c>
      <c r="K173" s="432">
        <v>1707</v>
      </c>
      <c r="L173" s="432">
        <v>1</v>
      </c>
      <c r="M173" s="432">
        <v>569</v>
      </c>
      <c r="N173" s="432">
        <v>1</v>
      </c>
      <c r="O173" s="432">
        <v>569</v>
      </c>
      <c r="P173" s="534">
        <v>0.33333333333333331</v>
      </c>
      <c r="Q173" s="433">
        <v>569</v>
      </c>
    </row>
    <row r="174" spans="1:17" ht="14.4" customHeight="1" x14ac:dyDescent="0.3">
      <c r="A174" s="428" t="s">
        <v>826</v>
      </c>
      <c r="B174" s="429" t="s">
        <v>679</v>
      </c>
      <c r="C174" s="429" t="s">
        <v>680</v>
      </c>
      <c r="D174" s="429" t="s">
        <v>695</v>
      </c>
      <c r="E174" s="429" t="s">
        <v>696</v>
      </c>
      <c r="F174" s="432"/>
      <c r="G174" s="432"/>
      <c r="H174" s="432"/>
      <c r="I174" s="432"/>
      <c r="J174" s="432">
        <v>4</v>
      </c>
      <c r="K174" s="432">
        <v>1340</v>
      </c>
      <c r="L174" s="432">
        <v>1</v>
      </c>
      <c r="M174" s="432">
        <v>335</v>
      </c>
      <c r="N174" s="432">
        <v>8</v>
      </c>
      <c r="O174" s="432">
        <v>2688</v>
      </c>
      <c r="P174" s="534">
        <v>2.0059701492537312</v>
      </c>
      <c r="Q174" s="433">
        <v>336</v>
      </c>
    </row>
    <row r="175" spans="1:17" ht="14.4" customHeight="1" x14ac:dyDescent="0.3">
      <c r="A175" s="428" t="s">
        <v>826</v>
      </c>
      <c r="B175" s="429" t="s">
        <v>679</v>
      </c>
      <c r="C175" s="429" t="s">
        <v>680</v>
      </c>
      <c r="D175" s="429" t="s">
        <v>699</v>
      </c>
      <c r="E175" s="429" t="s">
        <v>700</v>
      </c>
      <c r="F175" s="432"/>
      <c r="G175" s="432"/>
      <c r="H175" s="432"/>
      <c r="I175" s="432"/>
      <c r="J175" s="432">
        <v>1</v>
      </c>
      <c r="K175" s="432">
        <v>349</v>
      </c>
      <c r="L175" s="432">
        <v>1</v>
      </c>
      <c r="M175" s="432">
        <v>349</v>
      </c>
      <c r="N175" s="432"/>
      <c r="O175" s="432"/>
      <c r="P175" s="534"/>
      <c r="Q175" s="433"/>
    </row>
    <row r="176" spans="1:17" ht="14.4" customHeight="1" x14ac:dyDescent="0.3">
      <c r="A176" s="428" t="s">
        <v>826</v>
      </c>
      <c r="B176" s="429" t="s">
        <v>679</v>
      </c>
      <c r="C176" s="429" t="s">
        <v>680</v>
      </c>
      <c r="D176" s="429" t="s">
        <v>822</v>
      </c>
      <c r="E176" s="429" t="s">
        <v>823</v>
      </c>
      <c r="F176" s="432">
        <v>1</v>
      </c>
      <c r="G176" s="432">
        <v>109</v>
      </c>
      <c r="H176" s="432">
        <v>0.18632478632478633</v>
      </c>
      <c r="I176" s="432">
        <v>109</v>
      </c>
      <c r="J176" s="432">
        <v>5</v>
      </c>
      <c r="K176" s="432">
        <v>585</v>
      </c>
      <c r="L176" s="432">
        <v>1</v>
      </c>
      <c r="M176" s="432">
        <v>117</v>
      </c>
      <c r="N176" s="432"/>
      <c r="O176" s="432"/>
      <c r="P176" s="534"/>
      <c r="Q176" s="433"/>
    </row>
    <row r="177" spans="1:17" ht="14.4" customHeight="1" x14ac:dyDescent="0.3">
      <c r="A177" s="428" t="s">
        <v>826</v>
      </c>
      <c r="B177" s="429" t="s">
        <v>679</v>
      </c>
      <c r="C177" s="429" t="s">
        <v>680</v>
      </c>
      <c r="D177" s="429" t="s">
        <v>707</v>
      </c>
      <c r="E177" s="429" t="s">
        <v>708</v>
      </c>
      <c r="F177" s="432"/>
      <c r="G177" s="432"/>
      <c r="H177" s="432"/>
      <c r="I177" s="432"/>
      <c r="J177" s="432">
        <v>1</v>
      </c>
      <c r="K177" s="432">
        <v>387</v>
      </c>
      <c r="L177" s="432">
        <v>1</v>
      </c>
      <c r="M177" s="432">
        <v>387</v>
      </c>
      <c r="N177" s="432"/>
      <c r="O177" s="432"/>
      <c r="P177" s="534"/>
      <c r="Q177" s="433"/>
    </row>
    <row r="178" spans="1:17" ht="14.4" customHeight="1" x14ac:dyDescent="0.3">
      <c r="A178" s="428" t="s">
        <v>826</v>
      </c>
      <c r="B178" s="429" t="s">
        <v>679</v>
      </c>
      <c r="C178" s="429" t="s">
        <v>680</v>
      </c>
      <c r="D178" s="429" t="s">
        <v>709</v>
      </c>
      <c r="E178" s="429" t="s">
        <v>710</v>
      </c>
      <c r="F178" s="432">
        <v>1</v>
      </c>
      <c r="G178" s="432">
        <v>37</v>
      </c>
      <c r="H178" s="432">
        <v>0.48684210526315791</v>
      </c>
      <c r="I178" s="432">
        <v>37</v>
      </c>
      <c r="J178" s="432">
        <v>2</v>
      </c>
      <c r="K178" s="432">
        <v>76</v>
      </c>
      <c r="L178" s="432">
        <v>1</v>
      </c>
      <c r="M178" s="432">
        <v>38</v>
      </c>
      <c r="N178" s="432"/>
      <c r="O178" s="432"/>
      <c r="P178" s="534"/>
      <c r="Q178" s="433"/>
    </row>
    <row r="179" spans="1:17" ht="14.4" customHeight="1" x14ac:dyDescent="0.3">
      <c r="A179" s="428" t="s">
        <v>826</v>
      </c>
      <c r="B179" s="429" t="s">
        <v>679</v>
      </c>
      <c r="C179" s="429" t="s">
        <v>680</v>
      </c>
      <c r="D179" s="429" t="s">
        <v>713</v>
      </c>
      <c r="E179" s="429" t="s">
        <v>714</v>
      </c>
      <c r="F179" s="432"/>
      <c r="G179" s="432"/>
      <c r="H179" s="432"/>
      <c r="I179" s="432"/>
      <c r="J179" s="432">
        <v>1</v>
      </c>
      <c r="K179" s="432">
        <v>704</v>
      </c>
      <c r="L179" s="432">
        <v>1</v>
      </c>
      <c r="M179" s="432">
        <v>704</v>
      </c>
      <c r="N179" s="432"/>
      <c r="O179" s="432"/>
      <c r="P179" s="534"/>
      <c r="Q179" s="433"/>
    </row>
    <row r="180" spans="1:17" ht="14.4" customHeight="1" x14ac:dyDescent="0.3">
      <c r="A180" s="428" t="s">
        <v>826</v>
      </c>
      <c r="B180" s="429" t="s">
        <v>679</v>
      </c>
      <c r="C180" s="429" t="s">
        <v>680</v>
      </c>
      <c r="D180" s="429" t="s">
        <v>717</v>
      </c>
      <c r="E180" s="429" t="s">
        <v>718</v>
      </c>
      <c r="F180" s="432">
        <v>6</v>
      </c>
      <c r="G180" s="432">
        <v>1710</v>
      </c>
      <c r="H180" s="432">
        <v>0.28125</v>
      </c>
      <c r="I180" s="432">
        <v>285</v>
      </c>
      <c r="J180" s="432">
        <v>20</v>
      </c>
      <c r="K180" s="432">
        <v>6080</v>
      </c>
      <c r="L180" s="432">
        <v>1</v>
      </c>
      <c r="M180" s="432">
        <v>304</v>
      </c>
      <c r="N180" s="432">
        <v>8</v>
      </c>
      <c r="O180" s="432">
        <v>2440</v>
      </c>
      <c r="P180" s="534">
        <v>0.40131578947368424</v>
      </c>
      <c r="Q180" s="433">
        <v>305</v>
      </c>
    </row>
    <row r="181" spans="1:17" ht="14.4" customHeight="1" x14ac:dyDescent="0.3">
      <c r="A181" s="428" t="s">
        <v>826</v>
      </c>
      <c r="B181" s="429" t="s">
        <v>679</v>
      </c>
      <c r="C181" s="429" t="s">
        <v>680</v>
      </c>
      <c r="D181" s="429" t="s">
        <v>719</v>
      </c>
      <c r="E181" s="429" t="s">
        <v>720</v>
      </c>
      <c r="F181" s="432">
        <v>2</v>
      </c>
      <c r="G181" s="432">
        <v>7010</v>
      </c>
      <c r="H181" s="432">
        <v>0.94550849743728083</v>
      </c>
      <c r="I181" s="432">
        <v>3505</v>
      </c>
      <c r="J181" s="432">
        <v>2</v>
      </c>
      <c r="K181" s="432">
        <v>7414</v>
      </c>
      <c r="L181" s="432">
        <v>1</v>
      </c>
      <c r="M181" s="432">
        <v>3707</v>
      </c>
      <c r="N181" s="432">
        <v>4</v>
      </c>
      <c r="O181" s="432">
        <v>14848</v>
      </c>
      <c r="P181" s="534">
        <v>2.0026975991367681</v>
      </c>
      <c r="Q181" s="433">
        <v>3712</v>
      </c>
    </row>
    <row r="182" spans="1:17" ht="14.4" customHeight="1" x14ac:dyDescent="0.3">
      <c r="A182" s="428" t="s">
        <v>826</v>
      </c>
      <c r="B182" s="429" t="s">
        <v>679</v>
      </c>
      <c r="C182" s="429" t="s">
        <v>680</v>
      </c>
      <c r="D182" s="429" t="s">
        <v>721</v>
      </c>
      <c r="E182" s="429" t="s">
        <v>722</v>
      </c>
      <c r="F182" s="432">
        <v>3</v>
      </c>
      <c r="G182" s="432">
        <v>1386</v>
      </c>
      <c r="H182" s="432">
        <v>0.17535425101214575</v>
      </c>
      <c r="I182" s="432">
        <v>462</v>
      </c>
      <c r="J182" s="432">
        <v>16</v>
      </c>
      <c r="K182" s="432">
        <v>7904</v>
      </c>
      <c r="L182" s="432">
        <v>1</v>
      </c>
      <c r="M182" s="432">
        <v>494</v>
      </c>
      <c r="N182" s="432">
        <v>7</v>
      </c>
      <c r="O182" s="432">
        <v>3458</v>
      </c>
      <c r="P182" s="534">
        <v>0.4375</v>
      </c>
      <c r="Q182" s="433">
        <v>494</v>
      </c>
    </row>
    <row r="183" spans="1:17" ht="14.4" customHeight="1" x14ac:dyDescent="0.3">
      <c r="A183" s="428" t="s">
        <v>826</v>
      </c>
      <c r="B183" s="429" t="s">
        <v>679</v>
      </c>
      <c r="C183" s="429" t="s">
        <v>680</v>
      </c>
      <c r="D183" s="429" t="s">
        <v>723</v>
      </c>
      <c r="E183" s="429" t="s">
        <v>724</v>
      </c>
      <c r="F183" s="432">
        <v>8</v>
      </c>
      <c r="G183" s="432">
        <v>2848</v>
      </c>
      <c r="H183" s="432">
        <v>0.25657657657657656</v>
      </c>
      <c r="I183" s="432">
        <v>356</v>
      </c>
      <c r="J183" s="432">
        <v>30</v>
      </c>
      <c r="K183" s="432">
        <v>11100</v>
      </c>
      <c r="L183" s="432">
        <v>1</v>
      </c>
      <c r="M183" s="432">
        <v>370</v>
      </c>
      <c r="N183" s="432">
        <v>13</v>
      </c>
      <c r="O183" s="432">
        <v>4810</v>
      </c>
      <c r="P183" s="534">
        <v>0.43333333333333335</v>
      </c>
      <c r="Q183" s="433">
        <v>370</v>
      </c>
    </row>
    <row r="184" spans="1:17" ht="14.4" customHeight="1" x14ac:dyDescent="0.3">
      <c r="A184" s="428" t="s">
        <v>826</v>
      </c>
      <c r="B184" s="429" t="s">
        <v>679</v>
      </c>
      <c r="C184" s="429" t="s">
        <v>680</v>
      </c>
      <c r="D184" s="429" t="s">
        <v>731</v>
      </c>
      <c r="E184" s="429" t="s">
        <v>732</v>
      </c>
      <c r="F184" s="432"/>
      <c r="G184" s="432"/>
      <c r="H184" s="432"/>
      <c r="I184" s="432"/>
      <c r="J184" s="432">
        <v>1</v>
      </c>
      <c r="K184" s="432">
        <v>125</v>
      </c>
      <c r="L184" s="432">
        <v>1</v>
      </c>
      <c r="M184" s="432">
        <v>125</v>
      </c>
      <c r="N184" s="432"/>
      <c r="O184" s="432"/>
      <c r="P184" s="534"/>
      <c r="Q184" s="433"/>
    </row>
    <row r="185" spans="1:17" ht="14.4" customHeight="1" x14ac:dyDescent="0.3">
      <c r="A185" s="428" t="s">
        <v>826</v>
      </c>
      <c r="B185" s="429" t="s">
        <v>679</v>
      </c>
      <c r="C185" s="429" t="s">
        <v>680</v>
      </c>
      <c r="D185" s="429" t="s">
        <v>733</v>
      </c>
      <c r="E185" s="429" t="s">
        <v>734</v>
      </c>
      <c r="F185" s="432">
        <v>1</v>
      </c>
      <c r="G185" s="432">
        <v>463</v>
      </c>
      <c r="H185" s="432">
        <v>0.18707070707070708</v>
      </c>
      <c r="I185" s="432">
        <v>463</v>
      </c>
      <c r="J185" s="432">
        <v>5</v>
      </c>
      <c r="K185" s="432">
        <v>2475</v>
      </c>
      <c r="L185" s="432">
        <v>1</v>
      </c>
      <c r="M185" s="432">
        <v>495</v>
      </c>
      <c r="N185" s="432"/>
      <c r="O185" s="432"/>
      <c r="P185" s="534"/>
      <c r="Q185" s="433"/>
    </row>
    <row r="186" spans="1:17" ht="14.4" customHeight="1" x14ac:dyDescent="0.3">
      <c r="A186" s="428" t="s">
        <v>826</v>
      </c>
      <c r="B186" s="429" t="s">
        <v>679</v>
      </c>
      <c r="C186" s="429" t="s">
        <v>680</v>
      </c>
      <c r="D186" s="429" t="s">
        <v>737</v>
      </c>
      <c r="E186" s="429" t="s">
        <v>738</v>
      </c>
      <c r="F186" s="432"/>
      <c r="G186" s="432"/>
      <c r="H186" s="432"/>
      <c r="I186" s="432"/>
      <c r="J186" s="432">
        <v>4</v>
      </c>
      <c r="K186" s="432">
        <v>1824</v>
      </c>
      <c r="L186" s="432">
        <v>1</v>
      </c>
      <c r="M186" s="432">
        <v>456</v>
      </c>
      <c r="N186" s="432">
        <v>3</v>
      </c>
      <c r="O186" s="432">
        <v>1368</v>
      </c>
      <c r="P186" s="534">
        <v>0.75</v>
      </c>
      <c r="Q186" s="433">
        <v>456</v>
      </c>
    </row>
    <row r="187" spans="1:17" ht="14.4" customHeight="1" x14ac:dyDescent="0.3">
      <c r="A187" s="428" t="s">
        <v>826</v>
      </c>
      <c r="B187" s="429" t="s">
        <v>679</v>
      </c>
      <c r="C187" s="429" t="s">
        <v>680</v>
      </c>
      <c r="D187" s="429" t="s">
        <v>739</v>
      </c>
      <c r="E187" s="429" t="s">
        <v>740</v>
      </c>
      <c r="F187" s="432"/>
      <c r="G187" s="432"/>
      <c r="H187" s="432"/>
      <c r="I187" s="432"/>
      <c r="J187" s="432"/>
      <c r="K187" s="432"/>
      <c r="L187" s="432"/>
      <c r="M187" s="432"/>
      <c r="N187" s="432">
        <v>2</v>
      </c>
      <c r="O187" s="432">
        <v>116</v>
      </c>
      <c r="P187" s="534"/>
      <c r="Q187" s="433">
        <v>58</v>
      </c>
    </row>
    <row r="188" spans="1:17" ht="14.4" customHeight="1" x14ac:dyDescent="0.3">
      <c r="A188" s="428" t="s">
        <v>826</v>
      </c>
      <c r="B188" s="429" t="s">
        <v>679</v>
      </c>
      <c r="C188" s="429" t="s">
        <v>680</v>
      </c>
      <c r="D188" s="429" t="s">
        <v>745</v>
      </c>
      <c r="E188" s="429" t="s">
        <v>746</v>
      </c>
      <c r="F188" s="432">
        <v>50</v>
      </c>
      <c r="G188" s="432">
        <v>8450</v>
      </c>
      <c r="H188" s="432">
        <v>0.2712680577849117</v>
      </c>
      <c r="I188" s="432">
        <v>169</v>
      </c>
      <c r="J188" s="432">
        <v>178</v>
      </c>
      <c r="K188" s="432">
        <v>31150</v>
      </c>
      <c r="L188" s="432">
        <v>1</v>
      </c>
      <c r="M188" s="432">
        <v>175</v>
      </c>
      <c r="N188" s="432">
        <v>110</v>
      </c>
      <c r="O188" s="432">
        <v>19360</v>
      </c>
      <c r="P188" s="534">
        <v>0.62150882825040132</v>
      </c>
      <c r="Q188" s="433">
        <v>176</v>
      </c>
    </row>
    <row r="189" spans="1:17" ht="14.4" customHeight="1" x14ac:dyDescent="0.3">
      <c r="A189" s="428" t="s">
        <v>826</v>
      </c>
      <c r="B189" s="429" t="s">
        <v>679</v>
      </c>
      <c r="C189" s="429" t="s">
        <v>680</v>
      </c>
      <c r="D189" s="429" t="s">
        <v>747</v>
      </c>
      <c r="E189" s="429" t="s">
        <v>748</v>
      </c>
      <c r="F189" s="432"/>
      <c r="G189" s="432"/>
      <c r="H189" s="432"/>
      <c r="I189" s="432"/>
      <c r="J189" s="432">
        <v>2</v>
      </c>
      <c r="K189" s="432">
        <v>170</v>
      </c>
      <c r="L189" s="432">
        <v>1</v>
      </c>
      <c r="M189" s="432">
        <v>85</v>
      </c>
      <c r="N189" s="432"/>
      <c r="O189" s="432"/>
      <c r="P189" s="534"/>
      <c r="Q189" s="433"/>
    </row>
    <row r="190" spans="1:17" ht="14.4" customHeight="1" x14ac:dyDescent="0.3">
      <c r="A190" s="428" t="s">
        <v>826</v>
      </c>
      <c r="B190" s="429" t="s">
        <v>679</v>
      </c>
      <c r="C190" s="429" t="s">
        <v>680</v>
      </c>
      <c r="D190" s="429" t="s">
        <v>751</v>
      </c>
      <c r="E190" s="429" t="s">
        <v>752</v>
      </c>
      <c r="F190" s="432">
        <v>1</v>
      </c>
      <c r="G190" s="432">
        <v>163</v>
      </c>
      <c r="H190" s="432">
        <v>0.48224852071005919</v>
      </c>
      <c r="I190" s="432">
        <v>163</v>
      </c>
      <c r="J190" s="432">
        <v>2</v>
      </c>
      <c r="K190" s="432">
        <v>338</v>
      </c>
      <c r="L190" s="432">
        <v>1</v>
      </c>
      <c r="M190" s="432">
        <v>169</v>
      </c>
      <c r="N190" s="432">
        <v>1</v>
      </c>
      <c r="O190" s="432">
        <v>170</v>
      </c>
      <c r="P190" s="534">
        <v>0.50295857988165682</v>
      </c>
      <c r="Q190" s="433">
        <v>170</v>
      </c>
    </row>
    <row r="191" spans="1:17" ht="14.4" customHeight="1" x14ac:dyDescent="0.3">
      <c r="A191" s="428" t="s">
        <v>826</v>
      </c>
      <c r="B191" s="429" t="s">
        <v>679</v>
      </c>
      <c r="C191" s="429" t="s">
        <v>680</v>
      </c>
      <c r="D191" s="429" t="s">
        <v>761</v>
      </c>
      <c r="E191" s="429" t="s">
        <v>762</v>
      </c>
      <c r="F191" s="432"/>
      <c r="G191" s="432"/>
      <c r="H191" s="432"/>
      <c r="I191" s="432"/>
      <c r="J191" s="432">
        <v>1</v>
      </c>
      <c r="K191" s="432">
        <v>263</v>
      </c>
      <c r="L191" s="432">
        <v>1</v>
      </c>
      <c r="M191" s="432">
        <v>263</v>
      </c>
      <c r="N191" s="432"/>
      <c r="O191" s="432"/>
      <c r="P191" s="534"/>
      <c r="Q191" s="433"/>
    </row>
    <row r="192" spans="1:17" ht="14.4" customHeight="1" x14ac:dyDescent="0.3">
      <c r="A192" s="428" t="s">
        <v>826</v>
      </c>
      <c r="B192" s="429" t="s">
        <v>679</v>
      </c>
      <c r="C192" s="429" t="s">
        <v>680</v>
      </c>
      <c r="D192" s="429" t="s">
        <v>763</v>
      </c>
      <c r="E192" s="429" t="s">
        <v>764</v>
      </c>
      <c r="F192" s="432"/>
      <c r="G192" s="432"/>
      <c r="H192" s="432"/>
      <c r="I192" s="432"/>
      <c r="J192" s="432"/>
      <c r="K192" s="432"/>
      <c r="L192" s="432"/>
      <c r="M192" s="432"/>
      <c r="N192" s="432">
        <v>2</v>
      </c>
      <c r="O192" s="432">
        <v>4262</v>
      </c>
      <c r="P192" s="534"/>
      <c r="Q192" s="433">
        <v>2131</v>
      </c>
    </row>
    <row r="193" spans="1:17" ht="14.4" customHeight="1" x14ac:dyDescent="0.3">
      <c r="A193" s="428" t="s">
        <v>826</v>
      </c>
      <c r="B193" s="429" t="s">
        <v>679</v>
      </c>
      <c r="C193" s="429" t="s">
        <v>680</v>
      </c>
      <c r="D193" s="429" t="s">
        <v>765</v>
      </c>
      <c r="E193" s="429" t="s">
        <v>766</v>
      </c>
      <c r="F193" s="432">
        <v>1</v>
      </c>
      <c r="G193" s="432">
        <v>226</v>
      </c>
      <c r="H193" s="432">
        <v>0.18677685950413223</v>
      </c>
      <c r="I193" s="432">
        <v>226</v>
      </c>
      <c r="J193" s="432">
        <v>5</v>
      </c>
      <c r="K193" s="432">
        <v>1210</v>
      </c>
      <c r="L193" s="432">
        <v>1</v>
      </c>
      <c r="M193" s="432">
        <v>242</v>
      </c>
      <c r="N193" s="432"/>
      <c r="O193" s="432"/>
      <c r="P193" s="534"/>
      <c r="Q193" s="433"/>
    </row>
    <row r="194" spans="1:17" ht="14.4" customHeight="1" x14ac:dyDescent="0.3">
      <c r="A194" s="428" t="s">
        <v>826</v>
      </c>
      <c r="B194" s="429" t="s">
        <v>679</v>
      </c>
      <c r="C194" s="429" t="s">
        <v>680</v>
      </c>
      <c r="D194" s="429" t="s">
        <v>767</v>
      </c>
      <c r="E194" s="429" t="s">
        <v>768</v>
      </c>
      <c r="F194" s="432">
        <v>2</v>
      </c>
      <c r="G194" s="432">
        <v>836</v>
      </c>
      <c r="H194" s="432">
        <v>0.98817966903073284</v>
      </c>
      <c r="I194" s="432">
        <v>418</v>
      </c>
      <c r="J194" s="432">
        <v>2</v>
      </c>
      <c r="K194" s="432">
        <v>846</v>
      </c>
      <c r="L194" s="432">
        <v>1</v>
      </c>
      <c r="M194" s="432">
        <v>423</v>
      </c>
      <c r="N194" s="432">
        <v>5</v>
      </c>
      <c r="O194" s="432">
        <v>2120</v>
      </c>
      <c r="P194" s="534">
        <v>2.5059101654846336</v>
      </c>
      <c r="Q194" s="433">
        <v>424</v>
      </c>
    </row>
    <row r="195" spans="1:17" ht="14.4" customHeight="1" x14ac:dyDescent="0.3">
      <c r="A195" s="428" t="s">
        <v>826</v>
      </c>
      <c r="B195" s="429" t="s">
        <v>679</v>
      </c>
      <c r="C195" s="429" t="s">
        <v>680</v>
      </c>
      <c r="D195" s="429" t="s">
        <v>776</v>
      </c>
      <c r="E195" s="429" t="s">
        <v>777</v>
      </c>
      <c r="F195" s="432">
        <v>2</v>
      </c>
      <c r="G195" s="432">
        <v>2100</v>
      </c>
      <c r="H195" s="432"/>
      <c r="I195" s="432">
        <v>1050</v>
      </c>
      <c r="J195" s="432"/>
      <c r="K195" s="432"/>
      <c r="L195" s="432"/>
      <c r="M195" s="432"/>
      <c r="N195" s="432">
        <v>5</v>
      </c>
      <c r="O195" s="432">
        <v>5490</v>
      </c>
      <c r="P195" s="534"/>
      <c r="Q195" s="433">
        <v>1098</v>
      </c>
    </row>
    <row r="196" spans="1:17" ht="14.4" customHeight="1" x14ac:dyDescent="0.3">
      <c r="A196" s="428" t="s">
        <v>829</v>
      </c>
      <c r="B196" s="429" t="s">
        <v>679</v>
      </c>
      <c r="C196" s="429" t="s">
        <v>680</v>
      </c>
      <c r="D196" s="429" t="s">
        <v>827</v>
      </c>
      <c r="E196" s="429" t="s">
        <v>828</v>
      </c>
      <c r="F196" s="432">
        <v>1</v>
      </c>
      <c r="G196" s="432">
        <v>2103</v>
      </c>
      <c r="H196" s="432"/>
      <c r="I196" s="432">
        <v>2103</v>
      </c>
      <c r="J196" s="432"/>
      <c r="K196" s="432"/>
      <c r="L196" s="432"/>
      <c r="M196" s="432"/>
      <c r="N196" s="432"/>
      <c r="O196" s="432"/>
      <c r="P196" s="534"/>
      <c r="Q196" s="433"/>
    </row>
    <row r="197" spans="1:17" ht="14.4" customHeight="1" x14ac:dyDescent="0.3">
      <c r="A197" s="428" t="s">
        <v>829</v>
      </c>
      <c r="B197" s="429" t="s">
        <v>679</v>
      </c>
      <c r="C197" s="429" t="s">
        <v>680</v>
      </c>
      <c r="D197" s="429" t="s">
        <v>681</v>
      </c>
      <c r="E197" s="429" t="s">
        <v>682</v>
      </c>
      <c r="F197" s="432">
        <v>98</v>
      </c>
      <c r="G197" s="432">
        <v>5292</v>
      </c>
      <c r="H197" s="432">
        <v>0.67089249492900604</v>
      </c>
      <c r="I197" s="432">
        <v>54</v>
      </c>
      <c r="J197" s="432">
        <v>136</v>
      </c>
      <c r="K197" s="432">
        <v>7888</v>
      </c>
      <c r="L197" s="432">
        <v>1</v>
      </c>
      <c r="M197" s="432">
        <v>58</v>
      </c>
      <c r="N197" s="432">
        <v>207</v>
      </c>
      <c r="O197" s="432">
        <v>12006</v>
      </c>
      <c r="P197" s="534">
        <v>1.5220588235294117</v>
      </c>
      <c r="Q197" s="433">
        <v>58</v>
      </c>
    </row>
    <row r="198" spans="1:17" ht="14.4" customHeight="1" x14ac:dyDescent="0.3">
      <c r="A198" s="428" t="s">
        <v>829</v>
      </c>
      <c r="B198" s="429" t="s">
        <v>679</v>
      </c>
      <c r="C198" s="429" t="s">
        <v>680</v>
      </c>
      <c r="D198" s="429" t="s">
        <v>683</v>
      </c>
      <c r="E198" s="429" t="s">
        <v>684</v>
      </c>
      <c r="F198" s="432">
        <v>542</v>
      </c>
      <c r="G198" s="432">
        <v>66666</v>
      </c>
      <c r="H198" s="432">
        <v>0.86547748870540586</v>
      </c>
      <c r="I198" s="432">
        <v>123</v>
      </c>
      <c r="J198" s="432">
        <v>588</v>
      </c>
      <c r="K198" s="432">
        <v>77028</v>
      </c>
      <c r="L198" s="432">
        <v>1</v>
      </c>
      <c r="M198" s="432">
        <v>131</v>
      </c>
      <c r="N198" s="432">
        <v>452</v>
      </c>
      <c r="O198" s="432">
        <v>59212</v>
      </c>
      <c r="P198" s="534">
        <v>0.76870748299319724</v>
      </c>
      <c r="Q198" s="433">
        <v>131</v>
      </c>
    </row>
    <row r="199" spans="1:17" ht="14.4" customHeight="1" x14ac:dyDescent="0.3">
      <c r="A199" s="428" t="s">
        <v>829</v>
      </c>
      <c r="B199" s="429" t="s">
        <v>679</v>
      </c>
      <c r="C199" s="429" t="s">
        <v>680</v>
      </c>
      <c r="D199" s="429" t="s">
        <v>685</v>
      </c>
      <c r="E199" s="429" t="s">
        <v>686</v>
      </c>
      <c r="F199" s="432">
        <v>22</v>
      </c>
      <c r="G199" s="432">
        <v>3894</v>
      </c>
      <c r="H199" s="432">
        <v>0.57231040564373903</v>
      </c>
      <c r="I199" s="432">
        <v>177</v>
      </c>
      <c r="J199" s="432">
        <v>36</v>
      </c>
      <c r="K199" s="432">
        <v>6804</v>
      </c>
      <c r="L199" s="432">
        <v>1</v>
      </c>
      <c r="M199" s="432">
        <v>189</v>
      </c>
      <c r="N199" s="432">
        <v>27</v>
      </c>
      <c r="O199" s="432">
        <v>5103</v>
      </c>
      <c r="P199" s="534">
        <v>0.75</v>
      </c>
      <c r="Q199" s="433">
        <v>189</v>
      </c>
    </row>
    <row r="200" spans="1:17" ht="14.4" customHeight="1" x14ac:dyDescent="0.3">
      <c r="A200" s="428" t="s">
        <v>829</v>
      </c>
      <c r="B200" s="429" t="s">
        <v>679</v>
      </c>
      <c r="C200" s="429" t="s">
        <v>680</v>
      </c>
      <c r="D200" s="429" t="s">
        <v>689</v>
      </c>
      <c r="E200" s="429" t="s">
        <v>690</v>
      </c>
      <c r="F200" s="432">
        <v>2</v>
      </c>
      <c r="G200" s="432">
        <v>768</v>
      </c>
      <c r="H200" s="432">
        <v>1.886977886977887</v>
      </c>
      <c r="I200" s="432">
        <v>384</v>
      </c>
      <c r="J200" s="432">
        <v>1</v>
      </c>
      <c r="K200" s="432">
        <v>407</v>
      </c>
      <c r="L200" s="432">
        <v>1</v>
      </c>
      <c r="M200" s="432">
        <v>407</v>
      </c>
      <c r="N200" s="432">
        <v>16</v>
      </c>
      <c r="O200" s="432">
        <v>6528</v>
      </c>
      <c r="P200" s="534">
        <v>16.039312039312041</v>
      </c>
      <c r="Q200" s="433">
        <v>408</v>
      </c>
    </row>
    <row r="201" spans="1:17" ht="14.4" customHeight="1" x14ac:dyDescent="0.3">
      <c r="A201" s="428" t="s">
        <v>829</v>
      </c>
      <c r="B201" s="429" t="s">
        <v>679</v>
      </c>
      <c r="C201" s="429" t="s">
        <v>680</v>
      </c>
      <c r="D201" s="429" t="s">
        <v>691</v>
      </c>
      <c r="E201" s="429" t="s">
        <v>692</v>
      </c>
      <c r="F201" s="432">
        <v>49</v>
      </c>
      <c r="G201" s="432">
        <v>8428</v>
      </c>
      <c r="H201" s="432">
        <v>0.90545767082079931</v>
      </c>
      <c r="I201" s="432">
        <v>172</v>
      </c>
      <c r="J201" s="432">
        <v>52</v>
      </c>
      <c r="K201" s="432">
        <v>9308</v>
      </c>
      <c r="L201" s="432">
        <v>1</v>
      </c>
      <c r="M201" s="432">
        <v>179</v>
      </c>
      <c r="N201" s="432">
        <v>23</v>
      </c>
      <c r="O201" s="432">
        <v>4140</v>
      </c>
      <c r="P201" s="534">
        <v>0.44477868500214868</v>
      </c>
      <c r="Q201" s="433">
        <v>180</v>
      </c>
    </row>
    <row r="202" spans="1:17" ht="14.4" customHeight="1" x14ac:dyDescent="0.3">
      <c r="A202" s="428" t="s">
        <v>829</v>
      </c>
      <c r="B202" s="429" t="s">
        <v>679</v>
      </c>
      <c r="C202" s="429" t="s">
        <v>680</v>
      </c>
      <c r="D202" s="429" t="s">
        <v>695</v>
      </c>
      <c r="E202" s="429" t="s">
        <v>696</v>
      </c>
      <c r="F202" s="432">
        <v>16</v>
      </c>
      <c r="G202" s="432">
        <v>5152</v>
      </c>
      <c r="H202" s="432">
        <v>0.80942655145326003</v>
      </c>
      <c r="I202" s="432">
        <v>322</v>
      </c>
      <c r="J202" s="432">
        <v>19</v>
      </c>
      <c r="K202" s="432">
        <v>6365</v>
      </c>
      <c r="L202" s="432">
        <v>1</v>
      </c>
      <c r="M202" s="432">
        <v>335</v>
      </c>
      <c r="N202" s="432">
        <v>8</v>
      </c>
      <c r="O202" s="432">
        <v>2688</v>
      </c>
      <c r="P202" s="534">
        <v>0.4223095051060487</v>
      </c>
      <c r="Q202" s="433">
        <v>336</v>
      </c>
    </row>
    <row r="203" spans="1:17" ht="14.4" customHeight="1" x14ac:dyDescent="0.3">
      <c r="A203" s="428" t="s">
        <v>829</v>
      </c>
      <c r="B203" s="429" t="s">
        <v>679</v>
      </c>
      <c r="C203" s="429" t="s">
        <v>680</v>
      </c>
      <c r="D203" s="429" t="s">
        <v>699</v>
      </c>
      <c r="E203" s="429" t="s">
        <v>700</v>
      </c>
      <c r="F203" s="432">
        <v>48</v>
      </c>
      <c r="G203" s="432">
        <v>16368</v>
      </c>
      <c r="H203" s="432">
        <v>0.57194772520791115</v>
      </c>
      <c r="I203" s="432">
        <v>341</v>
      </c>
      <c r="J203" s="432">
        <v>82</v>
      </c>
      <c r="K203" s="432">
        <v>28618</v>
      </c>
      <c r="L203" s="432">
        <v>1</v>
      </c>
      <c r="M203" s="432">
        <v>349</v>
      </c>
      <c r="N203" s="432">
        <v>122</v>
      </c>
      <c r="O203" s="432">
        <v>42578</v>
      </c>
      <c r="P203" s="534">
        <v>1.4878048780487805</v>
      </c>
      <c r="Q203" s="433">
        <v>349</v>
      </c>
    </row>
    <row r="204" spans="1:17" ht="14.4" customHeight="1" x14ac:dyDescent="0.3">
      <c r="A204" s="428" t="s">
        <v>829</v>
      </c>
      <c r="B204" s="429" t="s">
        <v>679</v>
      </c>
      <c r="C204" s="429" t="s">
        <v>680</v>
      </c>
      <c r="D204" s="429" t="s">
        <v>822</v>
      </c>
      <c r="E204" s="429" t="s">
        <v>823</v>
      </c>
      <c r="F204" s="432">
        <v>1</v>
      </c>
      <c r="G204" s="432">
        <v>109</v>
      </c>
      <c r="H204" s="432">
        <v>0.93162393162393164</v>
      </c>
      <c r="I204" s="432">
        <v>109</v>
      </c>
      <c r="J204" s="432">
        <v>1</v>
      </c>
      <c r="K204" s="432">
        <v>117</v>
      </c>
      <c r="L204" s="432">
        <v>1</v>
      </c>
      <c r="M204" s="432">
        <v>117</v>
      </c>
      <c r="N204" s="432">
        <v>14</v>
      </c>
      <c r="O204" s="432">
        <v>1638</v>
      </c>
      <c r="P204" s="534">
        <v>14</v>
      </c>
      <c r="Q204" s="433">
        <v>117</v>
      </c>
    </row>
    <row r="205" spans="1:17" ht="14.4" customHeight="1" x14ac:dyDescent="0.3">
      <c r="A205" s="428" t="s">
        <v>829</v>
      </c>
      <c r="B205" s="429" t="s">
        <v>679</v>
      </c>
      <c r="C205" s="429" t="s">
        <v>680</v>
      </c>
      <c r="D205" s="429" t="s">
        <v>707</v>
      </c>
      <c r="E205" s="429" t="s">
        <v>708</v>
      </c>
      <c r="F205" s="432">
        <v>8</v>
      </c>
      <c r="G205" s="432">
        <v>3008</v>
      </c>
      <c r="H205" s="432">
        <v>1.5545219638242893</v>
      </c>
      <c r="I205" s="432">
        <v>376</v>
      </c>
      <c r="J205" s="432">
        <v>5</v>
      </c>
      <c r="K205" s="432">
        <v>1935</v>
      </c>
      <c r="L205" s="432">
        <v>1</v>
      </c>
      <c r="M205" s="432">
        <v>387</v>
      </c>
      <c r="N205" s="432">
        <v>8</v>
      </c>
      <c r="O205" s="432">
        <v>3128</v>
      </c>
      <c r="P205" s="534">
        <v>1.6165374677002584</v>
      </c>
      <c r="Q205" s="433">
        <v>391</v>
      </c>
    </row>
    <row r="206" spans="1:17" ht="14.4" customHeight="1" x14ac:dyDescent="0.3">
      <c r="A206" s="428" t="s">
        <v>829</v>
      </c>
      <c r="B206" s="429" t="s">
        <v>679</v>
      </c>
      <c r="C206" s="429" t="s">
        <v>680</v>
      </c>
      <c r="D206" s="429" t="s">
        <v>709</v>
      </c>
      <c r="E206" s="429" t="s">
        <v>710</v>
      </c>
      <c r="F206" s="432">
        <v>1</v>
      </c>
      <c r="G206" s="432">
        <v>37</v>
      </c>
      <c r="H206" s="432">
        <v>0.97368421052631582</v>
      </c>
      <c r="I206" s="432">
        <v>37</v>
      </c>
      <c r="J206" s="432">
        <v>1</v>
      </c>
      <c r="K206" s="432">
        <v>38</v>
      </c>
      <c r="L206" s="432">
        <v>1</v>
      </c>
      <c r="M206" s="432">
        <v>38</v>
      </c>
      <c r="N206" s="432">
        <v>11</v>
      </c>
      <c r="O206" s="432">
        <v>418</v>
      </c>
      <c r="P206" s="534">
        <v>11</v>
      </c>
      <c r="Q206" s="433">
        <v>38</v>
      </c>
    </row>
    <row r="207" spans="1:17" ht="14.4" customHeight="1" x14ac:dyDescent="0.3">
      <c r="A207" s="428" t="s">
        <v>829</v>
      </c>
      <c r="B207" s="429" t="s">
        <v>679</v>
      </c>
      <c r="C207" s="429" t="s">
        <v>680</v>
      </c>
      <c r="D207" s="429" t="s">
        <v>713</v>
      </c>
      <c r="E207" s="429" t="s">
        <v>714</v>
      </c>
      <c r="F207" s="432">
        <v>12</v>
      </c>
      <c r="G207" s="432">
        <v>8112</v>
      </c>
      <c r="H207" s="432">
        <v>1.6461038961038961</v>
      </c>
      <c r="I207" s="432">
        <v>676</v>
      </c>
      <c r="J207" s="432">
        <v>7</v>
      </c>
      <c r="K207" s="432">
        <v>4928</v>
      </c>
      <c r="L207" s="432">
        <v>1</v>
      </c>
      <c r="M207" s="432">
        <v>704</v>
      </c>
      <c r="N207" s="432">
        <v>11</v>
      </c>
      <c r="O207" s="432">
        <v>7755</v>
      </c>
      <c r="P207" s="534">
        <v>1.5736607142857142</v>
      </c>
      <c r="Q207" s="433">
        <v>705</v>
      </c>
    </row>
    <row r="208" spans="1:17" ht="14.4" customHeight="1" x14ac:dyDescent="0.3">
      <c r="A208" s="428" t="s">
        <v>829</v>
      </c>
      <c r="B208" s="429" t="s">
        <v>679</v>
      </c>
      <c r="C208" s="429" t="s">
        <v>680</v>
      </c>
      <c r="D208" s="429" t="s">
        <v>717</v>
      </c>
      <c r="E208" s="429" t="s">
        <v>718</v>
      </c>
      <c r="F208" s="432">
        <v>408</v>
      </c>
      <c r="G208" s="432">
        <v>116280</v>
      </c>
      <c r="H208" s="432">
        <v>0.88337182448036955</v>
      </c>
      <c r="I208" s="432">
        <v>285</v>
      </c>
      <c r="J208" s="432">
        <v>433</v>
      </c>
      <c r="K208" s="432">
        <v>131632</v>
      </c>
      <c r="L208" s="432">
        <v>1</v>
      </c>
      <c r="M208" s="432">
        <v>304</v>
      </c>
      <c r="N208" s="432">
        <v>525</v>
      </c>
      <c r="O208" s="432">
        <v>160125</v>
      </c>
      <c r="P208" s="534">
        <v>1.2164595235201168</v>
      </c>
      <c r="Q208" s="433">
        <v>305</v>
      </c>
    </row>
    <row r="209" spans="1:17" ht="14.4" customHeight="1" x14ac:dyDescent="0.3">
      <c r="A209" s="428" t="s">
        <v>829</v>
      </c>
      <c r="B209" s="429" t="s">
        <v>679</v>
      </c>
      <c r="C209" s="429" t="s">
        <v>680</v>
      </c>
      <c r="D209" s="429" t="s">
        <v>721</v>
      </c>
      <c r="E209" s="429" t="s">
        <v>722</v>
      </c>
      <c r="F209" s="432">
        <v>41</v>
      </c>
      <c r="G209" s="432">
        <v>18942</v>
      </c>
      <c r="H209" s="432">
        <v>0.62859228778124376</v>
      </c>
      <c r="I209" s="432">
        <v>462</v>
      </c>
      <c r="J209" s="432">
        <v>61</v>
      </c>
      <c r="K209" s="432">
        <v>30134</v>
      </c>
      <c r="L209" s="432">
        <v>1</v>
      </c>
      <c r="M209" s="432">
        <v>494</v>
      </c>
      <c r="N209" s="432">
        <v>94</v>
      </c>
      <c r="O209" s="432">
        <v>46436</v>
      </c>
      <c r="P209" s="534">
        <v>1.540983606557377</v>
      </c>
      <c r="Q209" s="433">
        <v>494</v>
      </c>
    </row>
    <row r="210" spans="1:17" ht="14.4" customHeight="1" x14ac:dyDescent="0.3">
      <c r="A210" s="428" t="s">
        <v>829</v>
      </c>
      <c r="B210" s="429" t="s">
        <v>679</v>
      </c>
      <c r="C210" s="429" t="s">
        <v>680</v>
      </c>
      <c r="D210" s="429" t="s">
        <v>830</v>
      </c>
      <c r="E210" s="429" t="s">
        <v>831</v>
      </c>
      <c r="F210" s="432">
        <v>1</v>
      </c>
      <c r="G210" s="432">
        <v>6211</v>
      </c>
      <c r="H210" s="432"/>
      <c r="I210" s="432">
        <v>6211</v>
      </c>
      <c r="J210" s="432"/>
      <c r="K210" s="432"/>
      <c r="L210" s="432"/>
      <c r="M210" s="432"/>
      <c r="N210" s="432"/>
      <c r="O210" s="432"/>
      <c r="P210" s="534"/>
      <c r="Q210" s="433"/>
    </row>
    <row r="211" spans="1:17" ht="14.4" customHeight="1" x14ac:dyDescent="0.3">
      <c r="A211" s="428" t="s">
        <v>829</v>
      </c>
      <c r="B211" s="429" t="s">
        <v>679</v>
      </c>
      <c r="C211" s="429" t="s">
        <v>680</v>
      </c>
      <c r="D211" s="429" t="s">
        <v>723</v>
      </c>
      <c r="E211" s="429" t="s">
        <v>724</v>
      </c>
      <c r="F211" s="432">
        <v>413</v>
      </c>
      <c r="G211" s="432">
        <v>147028</v>
      </c>
      <c r="H211" s="432">
        <v>0.86385428907168038</v>
      </c>
      <c r="I211" s="432">
        <v>356</v>
      </c>
      <c r="J211" s="432">
        <v>460</v>
      </c>
      <c r="K211" s="432">
        <v>170200</v>
      </c>
      <c r="L211" s="432">
        <v>1</v>
      </c>
      <c r="M211" s="432">
        <v>370</v>
      </c>
      <c r="N211" s="432">
        <v>513</v>
      </c>
      <c r="O211" s="432">
        <v>189810</v>
      </c>
      <c r="P211" s="534">
        <v>1.1152173913043477</v>
      </c>
      <c r="Q211" s="433">
        <v>370</v>
      </c>
    </row>
    <row r="212" spans="1:17" ht="14.4" customHeight="1" x14ac:dyDescent="0.3">
      <c r="A212" s="428" t="s">
        <v>829</v>
      </c>
      <c r="B212" s="429" t="s">
        <v>679</v>
      </c>
      <c r="C212" s="429" t="s">
        <v>680</v>
      </c>
      <c r="D212" s="429" t="s">
        <v>731</v>
      </c>
      <c r="E212" s="429" t="s">
        <v>732</v>
      </c>
      <c r="F212" s="432">
        <v>15</v>
      </c>
      <c r="G212" s="432">
        <v>1755</v>
      </c>
      <c r="H212" s="432">
        <v>0.37945945945945947</v>
      </c>
      <c r="I212" s="432">
        <v>117</v>
      </c>
      <c r="J212" s="432">
        <v>37</v>
      </c>
      <c r="K212" s="432">
        <v>4625</v>
      </c>
      <c r="L212" s="432">
        <v>1</v>
      </c>
      <c r="M212" s="432">
        <v>125</v>
      </c>
      <c r="N212" s="432">
        <v>21</v>
      </c>
      <c r="O212" s="432">
        <v>2625</v>
      </c>
      <c r="P212" s="534">
        <v>0.56756756756756754</v>
      </c>
      <c r="Q212" s="433">
        <v>125</v>
      </c>
    </row>
    <row r="213" spans="1:17" ht="14.4" customHeight="1" x14ac:dyDescent="0.3">
      <c r="A213" s="428" t="s">
        <v>829</v>
      </c>
      <c r="B213" s="429" t="s">
        <v>679</v>
      </c>
      <c r="C213" s="429" t="s">
        <v>680</v>
      </c>
      <c r="D213" s="429" t="s">
        <v>733</v>
      </c>
      <c r="E213" s="429" t="s">
        <v>734</v>
      </c>
      <c r="F213" s="432">
        <v>2</v>
      </c>
      <c r="G213" s="432">
        <v>926</v>
      </c>
      <c r="H213" s="432">
        <v>0.93535353535353538</v>
      </c>
      <c r="I213" s="432">
        <v>463</v>
      </c>
      <c r="J213" s="432">
        <v>2</v>
      </c>
      <c r="K213" s="432">
        <v>990</v>
      </c>
      <c r="L213" s="432">
        <v>1</v>
      </c>
      <c r="M213" s="432">
        <v>495</v>
      </c>
      <c r="N213" s="432">
        <v>20</v>
      </c>
      <c r="O213" s="432">
        <v>9900</v>
      </c>
      <c r="P213" s="534">
        <v>10</v>
      </c>
      <c r="Q213" s="433">
        <v>495</v>
      </c>
    </row>
    <row r="214" spans="1:17" ht="14.4" customHeight="1" x14ac:dyDescent="0.3">
      <c r="A214" s="428" t="s">
        <v>829</v>
      </c>
      <c r="B214" s="429" t="s">
        <v>679</v>
      </c>
      <c r="C214" s="429" t="s">
        <v>680</v>
      </c>
      <c r="D214" s="429" t="s">
        <v>737</v>
      </c>
      <c r="E214" s="429" t="s">
        <v>738</v>
      </c>
      <c r="F214" s="432">
        <v>2</v>
      </c>
      <c r="G214" s="432">
        <v>874</v>
      </c>
      <c r="H214" s="432">
        <v>0.63888888888888884</v>
      </c>
      <c r="I214" s="432">
        <v>437</v>
      </c>
      <c r="J214" s="432">
        <v>3</v>
      </c>
      <c r="K214" s="432">
        <v>1368</v>
      </c>
      <c r="L214" s="432">
        <v>1</v>
      </c>
      <c r="M214" s="432">
        <v>456</v>
      </c>
      <c r="N214" s="432"/>
      <c r="O214" s="432"/>
      <c r="P214" s="534"/>
      <c r="Q214" s="433"/>
    </row>
    <row r="215" spans="1:17" ht="14.4" customHeight="1" x14ac:dyDescent="0.3">
      <c r="A215" s="428" t="s">
        <v>829</v>
      </c>
      <c r="B215" s="429" t="s">
        <v>679</v>
      </c>
      <c r="C215" s="429" t="s">
        <v>680</v>
      </c>
      <c r="D215" s="429" t="s">
        <v>739</v>
      </c>
      <c r="E215" s="429" t="s">
        <v>740</v>
      </c>
      <c r="F215" s="432">
        <v>336</v>
      </c>
      <c r="G215" s="432">
        <v>18144</v>
      </c>
      <c r="H215" s="432">
        <v>0.99626619811113548</v>
      </c>
      <c r="I215" s="432">
        <v>54</v>
      </c>
      <c r="J215" s="432">
        <v>314</v>
      </c>
      <c r="K215" s="432">
        <v>18212</v>
      </c>
      <c r="L215" s="432">
        <v>1</v>
      </c>
      <c r="M215" s="432">
        <v>58</v>
      </c>
      <c r="N215" s="432">
        <v>241</v>
      </c>
      <c r="O215" s="432">
        <v>13978</v>
      </c>
      <c r="P215" s="534">
        <v>0.76751592356687903</v>
      </c>
      <c r="Q215" s="433">
        <v>58</v>
      </c>
    </row>
    <row r="216" spans="1:17" ht="14.4" customHeight="1" x14ac:dyDescent="0.3">
      <c r="A216" s="428" t="s">
        <v>829</v>
      </c>
      <c r="B216" s="429" t="s">
        <v>679</v>
      </c>
      <c r="C216" s="429" t="s">
        <v>680</v>
      </c>
      <c r="D216" s="429" t="s">
        <v>745</v>
      </c>
      <c r="E216" s="429" t="s">
        <v>746</v>
      </c>
      <c r="F216" s="432">
        <v>1313</v>
      </c>
      <c r="G216" s="432">
        <v>221897</v>
      </c>
      <c r="H216" s="432">
        <v>0.69822844556324737</v>
      </c>
      <c r="I216" s="432">
        <v>169</v>
      </c>
      <c r="J216" s="432">
        <v>1816</v>
      </c>
      <c r="K216" s="432">
        <v>317800</v>
      </c>
      <c r="L216" s="432">
        <v>1</v>
      </c>
      <c r="M216" s="432">
        <v>175</v>
      </c>
      <c r="N216" s="432">
        <v>1764</v>
      </c>
      <c r="O216" s="432">
        <v>310464</v>
      </c>
      <c r="P216" s="534">
        <v>0.97691629955947135</v>
      </c>
      <c r="Q216" s="433">
        <v>176</v>
      </c>
    </row>
    <row r="217" spans="1:17" ht="14.4" customHeight="1" x14ac:dyDescent="0.3">
      <c r="A217" s="428" t="s">
        <v>829</v>
      </c>
      <c r="B217" s="429" t="s">
        <v>679</v>
      </c>
      <c r="C217" s="429" t="s">
        <v>680</v>
      </c>
      <c r="D217" s="429" t="s">
        <v>747</v>
      </c>
      <c r="E217" s="429" t="s">
        <v>748</v>
      </c>
      <c r="F217" s="432">
        <v>21</v>
      </c>
      <c r="G217" s="432">
        <v>1701</v>
      </c>
      <c r="H217" s="432">
        <v>1.2507352941176471</v>
      </c>
      <c r="I217" s="432">
        <v>81</v>
      </c>
      <c r="J217" s="432">
        <v>16</v>
      </c>
      <c r="K217" s="432">
        <v>1360</v>
      </c>
      <c r="L217" s="432">
        <v>1</v>
      </c>
      <c r="M217" s="432">
        <v>85</v>
      </c>
      <c r="N217" s="432">
        <v>22</v>
      </c>
      <c r="O217" s="432">
        <v>1870</v>
      </c>
      <c r="P217" s="534">
        <v>1.375</v>
      </c>
      <c r="Q217" s="433">
        <v>85</v>
      </c>
    </row>
    <row r="218" spans="1:17" ht="14.4" customHeight="1" x14ac:dyDescent="0.3">
      <c r="A218" s="428" t="s">
        <v>829</v>
      </c>
      <c r="B218" s="429" t="s">
        <v>679</v>
      </c>
      <c r="C218" s="429" t="s">
        <v>680</v>
      </c>
      <c r="D218" s="429" t="s">
        <v>749</v>
      </c>
      <c r="E218" s="429" t="s">
        <v>750</v>
      </c>
      <c r="F218" s="432"/>
      <c r="G218" s="432"/>
      <c r="H218" s="432"/>
      <c r="I218" s="432"/>
      <c r="J218" s="432"/>
      <c r="K218" s="432"/>
      <c r="L218" s="432"/>
      <c r="M218" s="432"/>
      <c r="N218" s="432">
        <v>1</v>
      </c>
      <c r="O218" s="432">
        <v>178</v>
      </c>
      <c r="P218" s="534"/>
      <c r="Q218" s="433">
        <v>178</v>
      </c>
    </row>
    <row r="219" spans="1:17" ht="14.4" customHeight="1" x14ac:dyDescent="0.3">
      <c r="A219" s="428" t="s">
        <v>829</v>
      </c>
      <c r="B219" s="429" t="s">
        <v>679</v>
      </c>
      <c r="C219" s="429" t="s">
        <v>680</v>
      </c>
      <c r="D219" s="429" t="s">
        <v>751</v>
      </c>
      <c r="E219" s="429" t="s">
        <v>752</v>
      </c>
      <c r="F219" s="432"/>
      <c r="G219" s="432"/>
      <c r="H219" s="432"/>
      <c r="I219" s="432"/>
      <c r="J219" s="432">
        <v>2</v>
      </c>
      <c r="K219" s="432">
        <v>338</v>
      </c>
      <c r="L219" s="432">
        <v>1</v>
      </c>
      <c r="M219" s="432">
        <v>169</v>
      </c>
      <c r="N219" s="432">
        <v>1</v>
      </c>
      <c r="O219" s="432">
        <v>170</v>
      </c>
      <c r="P219" s="534">
        <v>0.50295857988165682</v>
      </c>
      <c r="Q219" s="433">
        <v>170</v>
      </c>
    </row>
    <row r="220" spans="1:17" ht="14.4" customHeight="1" x14ac:dyDescent="0.3">
      <c r="A220" s="428" t="s">
        <v>829</v>
      </c>
      <c r="B220" s="429" t="s">
        <v>679</v>
      </c>
      <c r="C220" s="429" t="s">
        <v>680</v>
      </c>
      <c r="D220" s="429" t="s">
        <v>757</v>
      </c>
      <c r="E220" s="429" t="s">
        <v>758</v>
      </c>
      <c r="F220" s="432"/>
      <c r="G220" s="432"/>
      <c r="H220" s="432"/>
      <c r="I220" s="432"/>
      <c r="J220" s="432"/>
      <c r="K220" s="432"/>
      <c r="L220" s="432"/>
      <c r="M220" s="432"/>
      <c r="N220" s="432">
        <v>1</v>
      </c>
      <c r="O220" s="432">
        <v>176</v>
      </c>
      <c r="P220" s="534"/>
      <c r="Q220" s="433">
        <v>176</v>
      </c>
    </row>
    <row r="221" spans="1:17" ht="14.4" customHeight="1" x14ac:dyDescent="0.3">
      <c r="A221" s="428" t="s">
        <v>829</v>
      </c>
      <c r="B221" s="429" t="s">
        <v>679</v>
      </c>
      <c r="C221" s="429" t="s">
        <v>680</v>
      </c>
      <c r="D221" s="429" t="s">
        <v>761</v>
      </c>
      <c r="E221" s="429" t="s">
        <v>762</v>
      </c>
      <c r="F221" s="432">
        <v>9</v>
      </c>
      <c r="G221" s="432">
        <v>2223</v>
      </c>
      <c r="H221" s="432">
        <v>1.2074959261271048</v>
      </c>
      <c r="I221" s="432">
        <v>247</v>
      </c>
      <c r="J221" s="432">
        <v>7</v>
      </c>
      <c r="K221" s="432">
        <v>1841</v>
      </c>
      <c r="L221" s="432">
        <v>1</v>
      </c>
      <c r="M221" s="432">
        <v>263</v>
      </c>
      <c r="N221" s="432">
        <v>8</v>
      </c>
      <c r="O221" s="432">
        <v>2112</v>
      </c>
      <c r="P221" s="534">
        <v>1.147202607278653</v>
      </c>
      <c r="Q221" s="433">
        <v>264</v>
      </c>
    </row>
    <row r="222" spans="1:17" ht="14.4" customHeight="1" x14ac:dyDescent="0.3">
      <c r="A222" s="428" t="s">
        <v>829</v>
      </c>
      <c r="B222" s="429" t="s">
        <v>679</v>
      </c>
      <c r="C222" s="429" t="s">
        <v>680</v>
      </c>
      <c r="D222" s="429" t="s">
        <v>763</v>
      </c>
      <c r="E222" s="429" t="s">
        <v>764</v>
      </c>
      <c r="F222" s="432">
        <v>3</v>
      </c>
      <c r="G222" s="432">
        <v>6036</v>
      </c>
      <c r="H222" s="432">
        <v>0.70845070422535217</v>
      </c>
      <c r="I222" s="432">
        <v>2012</v>
      </c>
      <c r="J222" s="432">
        <v>4</v>
      </c>
      <c r="K222" s="432">
        <v>8520</v>
      </c>
      <c r="L222" s="432">
        <v>1</v>
      </c>
      <c r="M222" s="432">
        <v>2130</v>
      </c>
      <c r="N222" s="432">
        <v>7</v>
      </c>
      <c r="O222" s="432">
        <v>14917</v>
      </c>
      <c r="P222" s="534">
        <v>1.7508215962441314</v>
      </c>
      <c r="Q222" s="433">
        <v>2131</v>
      </c>
    </row>
    <row r="223" spans="1:17" ht="14.4" customHeight="1" x14ac:dyDescent="0.3">
      <c r="A223" s="428" t="s">
        <v>829</v>
      </c>
      <c r="B223" s="429" t="s">
        <v>679</v>
      </c>
      <c r="C223" s="429" t="s">
        <v>680</v>
      </c>
      <c r="D223" s="429" t="s">
        <v>765</v>
      </c>
      <c r="E223" s="429" t="s">
        <v>766</v>
      </c>
      <c r="F223" s="432">
        <v>2</v>
      </c>
      <c r="G223" s="432">
        <v>452</v>
      </c>
      <c r="H223" s="432">
        <v>1.8677685950413223</v>
      </c>
      <c r="I223" s="432">
        <v>226</v>
      </c>
      <c r="J223" s="432">
        <v>1</v>
      </c>
      <c r="K223" s="432">
        <v>242</v>
      </c>
      <c r="L223" s="432">
        <v>1</v>
      </c>
      <c r="M223" s="432">
        <v>242</v>
      </c>
      <c r="N223" s="432">
        <v>22</v>
      </c>
      <c r="O223" s="432">
        <v>5324</v>
      </c>
      <c r="P223" s="534">
        <v>22</v>
      </c>
      <c r="Q223" s="433">
        <v>242</v>
      </c>
    </row>
    <row r="224" spans="1:17" ht="14.4" customHeight="1" x14ac:dyDescent="0.3">
      <c r="A224" s="428" t="s">
        <v>829</v>
      </c>
      <c r="B224" s="429" t="s">
        <v>679</v>
      </c>
      <c r="C224" s="429" t="s">
        <v>680</v>
      </c>
      <c r="D224" s="429" t="s">
        <v>767</v>
      </c>
      <c r="E224" s="429" t="s">
        <v>768</v>
      </c>
      <c r="F224" s="432">
        <v>2</v>
      </c>
      <c r="G224" s="432">
        <v>836</v>
      </c>
      <c r="H224" s="432"/>
      <c r="I224" s="432">
        <v>418</v>
      </c>
      <c r="J224" s="432"/>
      <c r="K224" s="432"/>
      <c r="L224" s="432"/>
      <c r="M224" s="432"/>
      <c r="N224" s="432"/>
      <c r="O224" s="432"/>
      <c r="P224" s="534"/>
      <c r="Q224" s="433"/>
    </row>
    <row r="225" spans="1:17" ht="14.4" customHeight="1" x14ac:dyDescent="0.3">
      <c r="A225" s="428" t="s">
        <v>829</v>
      </c>
      <c r="B225" s="429" t="s">
        <v>679</v>
      </c>
      <c r="C225" s="429" t="s">
        <v>680</v>
      </c>
      <c r="D225" s="429" t="s">
        <v>772</v>
      </c>
      <c r="E225" s="429" t="s">
        <v>773</v>
      </c>
      <c r="F225" s="432"/>
      <c r="G225" s="432"/>
      <c r="H225" s="432"/>
      <c r="I225" s="432"/>
      <c r="J225" s="432"/>
      <c r="K225" s="432"/>
      <c r="L225" s="432"/>
      <c r="M225" s="432"/>
      <c r="N225" s="432">
        <v>13</v>
      </c>
      <c r="O225" s="432">
        <v>13741</v>
      </c>
      <c r="P225" s="534"/>
      <c r="Q225" s="433">
        <v>1057</v>
      </c>
    </row>
    <row r="226" spans="1:17" ht="14.4" customHeight="1" x14ac:dyDescent="0.3">
      <c r="A226" s="428" t="s">
        <v>829</v>
      </c>
      <c r="B226" s="429" t="s">
        <v>679</v>
      </c>
      <c r="C226" s="429" t="s">
        <v>680</v>
      </c>
      <c r="D226" s="429" t="s">
        <v>780</v>
      </c>
      <c r="E226" s="429" t="s">
        <v>781</v>
      </c>
      <c r="F226" s="432">
        <v>2</v>
      </c>
      <c r="G226" s="432">
        <v>612</v>
      </c>
      <c r="H226" s="432"/>
      <c r="I226" s="432">
        <v>306</v>
      </c>
      <c r="J226" s="432"/>
      <c r="K226" s="432"/>
      <c r="L226" s="432"/>
      <c r="M226" s="432"/>
      <c r="N226" s="432"/>
      <c r="O226" s="432"/>
      <c r="P226" s="534"/>
      <c r="Q226" s="433"/>
    </row>
    <row r="227" spans="1:17" ht="14.4" customHeight="1" x14ac:dyDescent="0.3">
      <c r="A227" s="428" t="s">
        <v>678</v>
      </c>
      <c r="B227" s="429" t="s">
        <v>679</v>
      </c>
      <c r="C227" s="429" t="s">
        <v>680</v>
      </c>
      <c r="D227" s="429" t="s">
        <v>827</v>
      </c>
      <c r="E227" s="429" t="s">
        <v>828</v>
      </c>
      <c r="F227" s="432"/>
      <c r="G227" s="432"/>
      <c r="H227" s="432"/>
      <c r="I227" s="432"/>
      <c r="J227" s="432">
        <v>1</v>
      </c>
      <c r="K227" s="432">
        <v>2226</v>
      </c>
      <c r="L227" s="432">
        <v>1</v>
      </c>
      <c r="M227" s="432">
        <v>2226</v>
      </c>
      <c r="N227" s="432"/>
      <c r="O227" s="432"/>
      <c r="P227" s="534"/>
      <c r="Q227" s="433"/>
    </row>
    <row r="228" spans="1:17" ht="14.4" customHeight="1" x14ac:dyDescent="0.3">
      <c r="A228" s="428" t="s">
        <v>678</v>
      </c>
      <c r="B228" s="429" t="s">
        <v>679</v>
      </c>
      <c r="C228" s="429" t="s">
        <v>680</v>
      </c>
      <c r="D228" s="429" t="s">
        <v>681</v>
      </c>
      <c r="E228" s="429" t="s">
        <v>682</v>
      </c>
      <c r="F228" s="432"/>
      <c r="G228" s="432"/>
      <c r="H228" s="432"/>
      <c r="I228" s="432"/>
      <c r="J228" s="432">
        <v>4</v>
      </c>
      <c r="K228" s="432">
        <v>232</v>
      </c>
      <c r="L228" s="432">
        <v>1</v>
      </c>
      <c r="M228" s="432">
        <v>58</v>
      </c>
      <c r="N228" s="432"/>
      <c r="O228" s="432"/>
      <c r="P228" s="534"/>
      <c r="Q228" s="433"/>
    </row>
    <row r="229" spans="1:17" ht="14.4" customHeight="1" x14ac:dyDescent="0.3">
      <c r="A229" s="428" t="s">
        <v>678</v>
      </c>
      <c r="B229" s="429" t="s">
        <v>679</v>
      </c>
      <c r="C229" s="429" t="s">
        <v>680</v>
      </c>
      <c r="D229" s="429" t="s">
        <v>683</v>
      </c>
      <c r="E229" s="429" t="s">
        <v>684</v>
      </c>
      <c r="F229" s="432">
        <v>10</v>
      </c>
      <c r="G229" s="432">
        <v>1230</v>
      </c>
      <c r="H229" s="432">
        <v>1.5648854961832062</v>
      </c>
      <c r="I229" s="432">
        <v>123</v>
      </c>
      <c r="J229" s="432">
        <v>6</v>
      </c>
      <c r="K229" s="432">
        <v>786</v>
      </c>
      <c r="L229" s="432">
        <v>1</v>
      </c>
      <c r="M229" s="432">
        <v>131</v>
      </c>
      <c r="N229" s="432">
        <v>2</v>
      </c>
      <c r="O229" s="432">
        <v>262</v>
      </c>
      <c r="P229" s="534">
        <v>0.33333333333333331</v>
      </c>
      <c r="Q229" s="433">
        <v>131</v>
      </c>
    </row>
    <row r="230" spans="1:17" ht="14.4" customHeight="1" x14ac:dyDescent="0.3">
      <c r="A230" s="428" t="s">
        <v>678</v>
      </c>
      <c r="B230" s="429" t="s">
        <v>679</v>
      </c>
      <c r="C230" s="429" t="s">
        <v>680</v>
      </c>
      <c r="D230" s="429" t="s">
        <v>689</v>
      </c>
      <c r="E230" s="429" t="s">
        <v>690</v>
      </c>
      <c r="F230" s="432"/>
      <c r="G230" s="432"/>
      <c r="H230" s="432"/>
      <c r="I230" s="432"/>
      <c r="J230" s="432">
        <v>1</v>
      </c>
      <c r="K230" s="432">
        <v>407</v>
      </c>
      <c r="L230" s="432">
        <v>1</v>
      </c>
      <c r="M230" s="432">
        <v>407</v>
      </c>
      <c r="N230" s="432"/>
      <c r="O230" s="432"/>
      <c r="P230" s="534"/>
      <c r="Q230" s="433"/>
    </row>
    <row r="231" spans="1:17" ht="14.4" customHeight="1" x14ac:dyDescent="0.3">
      <c r="A231" s="428" t="s">
        <v>678</v>
      </c>
      <c r="B231" s="429" t="s">
        <v>679</v>
      </c>
      <c r="C231" s="429" t="s">
        <v>680</v>
      </c>
      <c r="D231" s="429" t="s">
        <v>691</v>
      </c>
      <c r="E231" s="429" t="s">
        <v>692</v>
      </c>
      <c r="F231" s="432">
        <v>1</v>
      </c>
      <c r="G231" s="432">
        <v>172</v>
      </c>
      <c r="H231" s="432"/>
      <c r="I231" s="432">
        <v>172</v>
      </c>
      <c r="J231" s="432"/>
      <c r="K231" s="432"/>
      <c r="L231" s="432"/>
      <c r="M231" s="432"/>
      <c r="N231" s="432"/>
      <c r="O231" s="432"/>
      <c r="P231" s="534"/>
      <c r="Q231" s="433"/>
    </row>
    <row r="232" spans="1:17" ht="14.4" customHeight="1" x14ac:dyDescent="0.3">
      <c r="A232" s="428" t="s">
        <v>678</v>
      </c>
      <c r="B232" s="429" t="s">
        <v>679</v>
      </c>
      <c r="C232" s="429" t="s">
        <v>680</v>
      </c>
      <c r="D232" s="429" t="s">
        <v>693</v>
      </c>
      <c r="E232" s="429" t="s">
        <v>694</v>
      </c>
      <c r="F232" s="432">
        <v>1</v>
      </c>
      <c r="G232" s="432">
        <v>533</v>
      </c>
      <c r="H232" s="432"/>
      <c r="I232" s="432">
        <v>533</v>
      </c>
      <c r="J232" s="432"/>
      <c r="K232" s="432"/>
      <c r="L232" s="432"/>
      <c r="M232" s="432"/>
      <c r="N232" s="432"/>
      <c r="O232" s="432"/>
      <c r="P232" s="534"/>
      <c r="Q232" s="433"/>
    </row>
    <row r="233" spans="1:17" ht="14.4" customHeight="1" x14ac:dyDescent="0.3">
      <c r="A233" s="428" t="s">
        <v>678</v>
      </c>
      <c r="B233" s="429" t="s">
        <v>679</v>
      </c>
      <c r="C233" s="429" t="s">
        <v>680</v>
      </c>
      <c r="D233" s="429" t="s">
        <v>699</v>
      </c>
      <c r="E233" s="429" t="s">
        <v>700</v>
      </c>
      <c r="F233" s="432">
        <v>8</v>
      </c>
      <c r="G233" s="432">
        <v>2728</v>
      </c>
      <c r="H233" s="432">
        <v>0.71060171919770776</v>
      </c>
      <c r="I233" s="432">
        <v>341</v>
      </c>
      <c r="J233" s="432">
        <v>11</v>
      </c>
      <c r="K233" s="432">
        <v>3839</v>
      </c>
      <c r="L233" s="432">
        <v>1</v>
      </c>
      <c r="M233" s="432">
        <v>349</v>
      </c>
      <c r="N233" s="432"/>
      <c r="O233" s="432"/>
      <c r="P233" s="534"/>
      <c r="Q233" s="433"/>
    </row>
    <row r="234" spans="1:17" ht="14.4" customHeight="1" x14ac:dyDescent="0.3">
      <c r="A234" s="428" t="s">
        <v>678</v>
      </c>
      <c r="B234" s="429" t="s">
        <v>679</v>
      </c>
      <c r="C234" s="429" t="s">
        <v>680</v>
      </c>
      <c r="D234" s="429" t="s">
        <v>822</v>
      </c>
      <c r="E234" s="429" t="s">
        <v>823</v>
      </c>
      <c r="F234" s="432"/>
      <c r="G234" s="432"/>
      <c r="H234" s="432"/>
      <c r="I234" s="432"/>
      <c r="J234" s="432">
        <v>1</v>
      </c>
      <c r="K234" s="432">
        <v>117</v>
      </c>
      <c r="L234" s="432">
        <v>1</v>
      </c>
      <c r="M234" s="432">
        <v>117</v>
      </c>
      <c r="N234" s="432"/>
      <c r="O234" s="432"/>
      <c r="P234" s="534"/>
      <c r="Q234" s="433"/>
    </row>
    <row r="235" spans="1:17" ht="14.4" customHeight="1" x14ac:dyDescent="0.3">
      <c r="A235" s="428" t="s">
        <v>678</v>
      </c>
      <c r="B235" s="429" t="s">
        <v>679</v>
      </c>
      <c r="C235" s="429" t="s">
        <v>680</v>
      </c>
      <c r="D235" s="429" t="s">
        <v>709</v>
      </c>
      <c r="E235" s="429" t="s">
        <v>710</v>
      </c>
      <c r="F235" s="432"/>
      <c r="G235" s="432"/>
      <c r="H235" s="432"/>
      <c r="I235" s="432"/>
      <c r="J235" s="432">
        <v>1</v>
      </c>
      <c r="K235" s="432">
        <v>38</v>
      </c>
      <c r="L235" s="432">
        <v>1</v>
      </c>
      <c r="M235" s="432">
        <v>38</v>
      </c>
      <c r="N235" s="432"/>
      <c r="O235" s="432"/>
      <c r="P235" s="534"/>
      <c r="Q235" s="433"/>
    </row>
    <row r="236" spans="1:17" ht="14.4" customHeight="1" x14ac:dyDescent="0.3">
      <c r="A236" s="428" t="s">
        <v>678</v>
      </c>
      <c r="B236" s="429" t="s">
        <v>679</v>
      </c>
      <c r="C236" s="429" t="s">
        <v>680</v>
      </c>
      <c r="D236" s="429" t="s">
        <v>717</v>
      </c>
      <c r="E236" s="429" t="s">
        <v>718</v>
      </c>
      <c r="F236" s="432">
        <v>3</v>
      </c>
      <c r="G236" s="432">
        <v>855</v>
      </c>
      <c r="H236" s="432">
        <v>0.9375</v>
      </c>
      <c r="I236" s="432">
        <v>285</v>
      </c>
      <c r="J236" s="432">
        <v>3</v>
      </c>
      <c r="K236" s="432">
        <v>912</v>
      </c>
      <c r="L236" s="432">
        <v>1</v>
      </c>
      <c r="M236" s="432">
        <v>304</v>
      </c>
      <c r="N236" s="432"/>
      <c r="O236" s="432"/>
      <c r="P236" s="534"/>
      <c r="Q236" s="433"/>
    </row>
    <row r="237" spans="1:17" ht="14.4" customHeight="1" x14ac:dyDescent="0.3">
      <c r="A237" s="428" t="s">
        <v>678</v>
      </c>
      <c r="B237" s="429" t="s">
        <v>679</v>
      </c>
      <c r="C237" s="429" t="s">
        <v>680</v>
      </c>
      <c r="D237" s="429" t="s">
        <v>719</v>
      </c>
      <c r="E237" s="429" t="s">
        <v>720</v>
      </c>
      <c r="F237" s="432"/>
      <c r="G237" s="432"/>
      <c r="H237" s="432"/>
      <c r="I237" s="432"/>
      <c r="J237" s="432">
        <v>1</v>
      </c>
      <c r="K237" s="432">
        <v>3707</v>
      </c>
      <c r="L237" s="432">
        <v>1</v>
      </c>
      <c r="M237" s="432">
        <v>3707</v>
      </c>
      <c r="N237" s="432">
        <v>1</v>
      </c>
      <c r="O237" s="432">
        <v>3712</v>
      </c>
      <c r="P237" s="534">
        <v>1.0013487995683841</v>
      </c>
      <c r="Q237" s="433">
        <v>3712</v>
      </c>
    </row>
    <row r="238" spans="1:17" ht="14.4" customHeight="1" x14ac:dyDescent="0.3">
      <c r="A238" s="428" t="s">
        <v>678</v>
      </c>
      <c r="B238" s="429" t="s">
        <v>679</v>
      </c>
      <c r="C238" s="429" t="s">
        <v>680</v>
      </c>
      <c r="D238" s="429" t="s">
        <v>721</v>
      </c>
      <c r="E238" s="429" t="s">
        <v>722</v>
      </c>
      <c r="F238" s="432">
        <v>3</v>
      </c>
      <c r="G238" s="432">
        <v>1386</v>
      </c>
      <c r="H238" s="432">
        <v>1.402834008097166</v>
      </c>
      <c r="I238" s="432">
        <v>462</v>
      </c>
      <c r="J238" s="432">
        <v>2</v>
      </c>
      <c r="K238" s="432">
        <v>988</v>
      </c>
      <c r="L238" s="432">
        <v>1</v>
      </c>
      <c r="M238" s="432">
        <v>494</v>
      </c>
      <c r="N238" s="432"/>
      <c r="O238" s="432"/>
      <c r="P238" s="534"/>
      <c r="Q238" s="433"/>
    </row>
    <row r="239" spans="1:17" ht="14.4" customHeight="1" x14ac:dyDescent="0.3">
      <c r="A239" s="428" t="s">
        <v>678</v>
      </c>
      <c r="B239" s="429" t="s">
        <v>679</v>
      </c>
      <c r="C239" s="429" t="s">
        <v>680</v>
      </c>
      <c r="D239" s="429" t="s">
        <v>723</v>
      </c>
      <c r="E239" s="429" t="s">
        <v>724</v>
      </c>
      <c r="F239" s="432">
        <v>7</v>
      </c>
      <c r="G239" s="432">
        <v>2492</v>
      </c>
      <c r="H239" s="432">
        <v>1.347027027027027</v>
      </c>
      <c r="I239" s="432">
        <v>356</v>
      </c>
      <c r="J239" s="432">
        <v>5</v>
      </c>
      <c r="K239" s="432">
        <v>1850</v>
      </c>
      <c r="L239" s="432">
        <v>1</v>
      </c>
      <c r="M239" s="432">
        <v>370</v>
      </c>
      <c r="N239" s="432">
        <v>2</v>
      </c>
      <c r="O239" s="432">
        <v>740</v>
      </c>
      <c r="P239" s="534">
        <v>0.4</v>
      </c>
      <c r="Q239" s="433">
        <v>370</v>
      </c>
    </row>
    <row r="240" spans="1:17" ht="14.4" customHeight="1" x14ac:dyDescent="0.3">
      <c r="A240" s="428" t="s">
        <v>678</v>
      </c>
      <c r="B240" s="429" t="s">
        <v>679</v>
      </c>
      <c r="C240" s="429" t="s">
        <v>680</v>
      </c>
      <c r="D240" s="429" t="s">
        <v>733</v>
      </c>
      <c r="E240" s="429" t="s">
        <v>734</v>
      </c>
      <c r="F240" s="432"/>
      <c r="G240" s="432"/>
      <c r="H240" s="432"/>
      <c r="I240" s="432"/>
      <c r="J240" s="432">
        <v>1</v>
      </c>
      <c r="K240" s="432">
        <v>495</v>
      </c>
      <c r="L240" s="432">
        <v>1</v>
      </c>
      <c r="M240" s="432">
        <v>495</v>
      </c>
      <c r="N240" s="432"/>
      <c r="O240" s="432"/>
      <c r="P240" s="534"/>
      <c r="Q240" s="433"/>
    </row>
    <row r="241" spans="1:17" ht="14.4" customHeight="1" x14ac:dyDescent="0.3">
      <c r="A241" s="428" t="s">
        <v>678</v>
      </c>
      <c r="B241" s="429" t="s">
        <v>679</v>
      </c>
      <c r="C241" s="429" t="s">
        <v>680</v>
      </c>
      <c r="D241" s="429" t="s">
        <v>737</v>
      </c>
      <c r="E241" s="429" t="s">
        <v>738</v>
      </c>
      <c r="F241" s="432">
        <v>1</v>
      </c>
      <c r="G241" s="432">
        <v>437</v>
      </c>
      <c r="H241" s="432"/>
      <c r="I241" s="432">
        <v>437</v>
      </c>
      <c r="J241" s="432"/>
      <c r="K241" s="432"/>
      <c r="L241" s="432"/>
      <c r="M241" s="432"/>
      <c r="N241" s="432"/>
      <c r="O241" s="432"/>
      <c r="P241" s="534"/>
      <c r="Q241" s="433"/>
    </row>
    <row r="242" spans="1:17" ht="14.4" customHeight="1" x14ac:dyDescent="0.3">
      <c r="A242" s="428" t="s">
        <v>678</v>
      </c>
      <c r="B242" s="429" t="s">
        <v>679</v>
      </c>
      <c r="C242" s="429" t="s">
        <v>680</v>
      </c>
      <c r="D242" s="429" t="s">
        <v>739</v>
      </c>
      <c r="E242" s="429" t="s">
        <v>740</v>
      </c>
      <c r="F242" s="432">
        <v>2</v>
      </c>
      <c r="G242" s="432">
        <v>108</v>
      </c>
      <c r="H242" s="432"/>
      <c r="I242" s="432">
        <v>54</v>
      </c>
      <c r="J242" s="432"/>
      <c r="K242" s="432"/>
      <c r="L242" s="432"/>
      <c r="M242" s="432"/>
      <c r="N242" s="432"/>
      <c r="O242" s="432"/>
      <c r="P242" s="534"/>
      <c r="Q242" s="433"/>
    </row>
    <row r="243" spans="1:17" ht="14.4" customHeight="1" x14ac:dyDescent="0.3">
      <c r="A243" s="428" t="s">
        <v>678</v>
      </c>
      <c r="B243" s="429" t="s">
        <v>679</v>
      </c>
      <c r="C243" s="429" t="s">
        <v>680</v>
      </c>
      <c r="D243" s="429" t="s">
        <v>745</v>
      </c>
      <c r="E243" s="429" t="s">
        <v>746</v>
      </c>
      <c r="F243" s="432">
        <v>23</v>
      </c>
      <c r="G243" s="432">
        <v>3887</v>
      </c>
      <c r="H243" s="432">
        <v>0.45329446064139944</v>
      </c>
      <c r="I243" s="432">
        <v>169</v>
      </c>
      <c r="J243" s="432">
        <v>49</v>
      </c>
      <c r="K243" s="432">
        <v>8575</v>
      </c>
      <c r="L243" s="432">
        <v>1</v>
      </c>
      <c r="M243" s="432">
        <v>175</v>
      </c>
      <c r="N243" s="432">
        <v>14</v>
      </c>
      <c r="O243" s="432">
        <v>2464</v>
      </c>
      <c r="P243" s="534">
        <v>0.28734693877551021</v>
      </c>
      <c r="Q243" s="433">
        <v>176</v>
      </c>
    </row>
    <row r="244" spans="1:17" ht="14.4" customHeight="1" x14ac:dyDescent="0.3">
      <c r="A244" s="428" t="s">
        <v>678</v>
      </c>
      <c r="B244" s="429" t="s">
        <v>679</v>
      </c>
      <c r="C244" s="429" t="s">
        <v>680</v>
      </c>
      <c r="D244" s="429" t="s">
        <v>765</v>
      </c>
      <c r="E244" s="429" t="s">
        <v>766</v>
      </c>
      <c r="F244" s="432"/>
      <c r="G244" s="432"/>
      <c r="H244" s="432"/>
      <c r="I244" s="432"/>
      <c r="J244" s="432">
        <v>1</v>
      </c>
      <c r="K244" s="432">
        <v>242</v>
      </c>
      <c r="L244" s="432">
        <v>1</v>
      </c>
      <c r="M244" s="432">
        <v>242</v>
      </c>
      <c r="N244" s="432"/>
      <c r="O244" s="432"/>
      <c r="P244" s="534"/>
      <c r="Q244" s="433"/>
    </row>
    <row r="245" spans="1:17" ht="14.4" customHeight="1" x14ac:dyDescent="0.3">
      <c r="A245" s="428" t="s">
        <v>678</v>
      </c>
      <c r="B245" s="429" t="s">
        <v>679</v>
      </c>
      <c r="C245" s="429" t="s">
        <v>680</v>
      </c>
      <c r="D245" s="429" t="s">
        <v>767</v>
      </c>
      <c r="E245" s="429" t="s">
        <v>768</v>
      </c>
      <c r="F245" s="432"/>
      <c r="G245" s="432"/>
      <c r="H245" s="432"/>
      <c r="I245" s="432"/>
      <c r="J245" s="432">
        <v>1</v>
      </c>
      <c r="K245" s="432">
        <v>423</v>
      </c>
      <c r="L245" s="432">
        <v>1</v>
      </c>
      <c r="M245" s="432">
        <v>423</v>
      </c>
      <c r="N245" s="432">
        <v>1</v>
      </c>
      <c r="O245" s="432">
        <v>424</v>
      </c>
      <c r="P245" s="534">
        <v>1.0023640661938533</v>
      </c>
      <c r="Q245" s="433">
        <v>424</v>
      </c>
    </row>
    <row r="246" spans="1:17" ht="14.4" customHeight="1" x14ac:dyDescent="0.3">
      <c r="A246" s="428" t="s">
        <v>678</v>
      </c>
      <c r="B246" s="429" t="s">
        <v>679</v>
      </c>
      <c r="C246" s="429" t="s">
        <v>680</v>
      </c>
      <c r="D246" s="429" t="s">
        <v>776</v>
      </c>
      <c r="E246" s="429" t="s">
        <v>777</v>
      </c>
      <c r="F246" s="432"/>
      <c r="G246" s="432"/>
      <c r="H246" s="432"/>
      <c r="I246" s="432"/>
      <c r="J246" s="432"/>
      <c r="K246" s="432"/>
      <c r="L246" s="432"/>
      <c r="M246" s="432"/>
      <c r="N246" s="432">
        <v>1</v>
      </c>
      <c r="O246" s="432">
        <v>1098</v>
      </c>
      <c r="P246" s="534"/>
      <c r="Q246" s="433">
        <v>1098</v>
      </c>
    </row>
    <row r="247" spans="1:17" ht="14.4" customHeight="1" x14ac:dyDescent="0.3">
      <c r="A247" s="428" t="s">
        <v>832</v>
      </c>
      <c r="B247" s="429" t="s">
        <v>679</v>
      </c>
      <c r="C247" s="429" t="s">
        <v>680</v>
      </c>
      <c r="D247" s="429" t="s">
        <v>681</v>
      </c>
      <c r="E247" s="429" t="s">
        <v>682</v>
      </c>
      <c r="F247" s="432">
        <v>78</v>
      </c>
      <c r="G247" s="432">
        <v>4212</v>
      </c>
      <c r="H247" s="432">
        <v>0.62604042806183113</v>
      </c>
      <c r="I247" s="432">
        <v>54</v>
      </c>
      <c r="J247" s="432">
        <v>116</v>
      </c>
      <c r="K247" s="432">
        <v>6728</v>
      </c>
      <c r="L247" s="432">
        <v>1</v>
      </c>
      <c r="M247" s="432">
        <v>58</v>
      </c>
      <c r="N247" s="432">
        <v>58</v>
      </c>
      <c r="O247" s="432">
        <v>3364</v>
      </c>
      <c r="P247" s="534">
        <v>0.5</v>
      </c>
      <c r="Q247" s="433">
        <v>58</v>
      </c>
    </row>
    <row r="248" spans="1:17" ht="14.4" customHeight="1" x14ac:dyDescent="0.3">
      <c r="A248" s="428" t="s">
        <v>832</v>
      </c>
      <c r="B248" s="429" t="s">
        <v>679</v>
      </c>
      <c r="C248" s="429" t="s">
        <v>680</v>
      </c>
      <c r="D248" s="429" t="s">
        <v>683</v>
      </c>
      <c r="E248" s="429" t="s">
        <v>684</v>
      </c>
      <c r="F248" s="432">
        <v>28</v>
      </c>
      <c r="G248" s="432">
        <v>3444</v>
      </c>
      <c r="H248" s="432">
        <v>0.29211195928753181</v>
      </c>
      <c r="I248" s="432">
        <v>123</v>
      </c>
      <c r="J248" s="432">
        <v>90</v>
      </c>
      <c r="K248" s="432">
        <v>11790</v>
      </c>
      <c r="L248" s="432">
        <v>1</v>
      </c>
      <c r="M248" s="432">
        <v>131</v>
      </c>
      <c r="N248" s="432">
        <v>42</v>
      </c>
      <c r="O248" s="432">
        <v>5502</v>
      </c>
      <c r="P248" s="534">
        <v>0.46666666666666667</v>
      </c>
      <c r="Q248" s="433">
        <v>131</v>
      </c>
    </row>
    <row r="249" spans="1:17" ht="14.4" customHeight="1" x14ac:dyDescent="0.3">
      <c r="A249" s="428" t="s">
        <v>832</v>
      </c>
      <c r="B249" s="429" t="s">
        <v>679</v>
      </c>
      <c r="C249" s="429" t="s">
        <v>680</v>
      </c>
      <c r="D249" s="429" t="s">
        <v>685</v>
      </c>
      <c r="E249" s="429" t="s">
        <v>686</v>
      </c>
      <c r="F249" s="432"/>
      <c r="G249" s="432"/>
      <c r="H249" s="432"/>
      <c r="I249" s="432"/>
      <c r="J249" s="432">
        <v>3</v>
      </c>
      <c r="K249" s="432">
        <v>567</v>
      </c>
      <c r="L249" s="432">
        <v>1</v>
      </c>
      <c r="M249" s="432">
        <v>189</v>
      </c>
      <c r="N249" s="432">
        <v>1</v>
      </c>
      <c r="O249" s="432">
        <v>189</v>
      </c>
      <c r="P249" s="534">
        <v>0.33333333333333331</v>
      </c>
      <c r="Q249" s="433">
        <v>189</v>
      </c>
    </row>
    <row r="250" spans="1:17" ht="14.4" customHeight="1" x14ac:dyDescent="0.3">
      <c r="A250" s="428" t="s">
        <v>832</v>
      </c>
      <c r="B250" s="429" t="s">
        <v>679</v>
      </c>
      <c r="C250" s="429" t="s">
        <v>680</v>
      </c>
      <c r="D250" s="429" t="s">
        <v>689</v>
      </c>
      <c r="E250" s="429" t="s">
        <v>690</v>
      </c>
      <c r="F250" s="432"/>
      <c r="G250" s="432"/>
      <c r="H250" s="432"/>
      <c r="I250" s="432"/>
      <c r="J250" s="432">
        <v>10</v>
      </c>
      <c r="K250" s="432">
        <v>4070</v>
      </c>
      <c r="L250" s="432">
        <v>1</v>
      </c>
      <c r="M250" s="432">
        <v>407</v>
      </c>
      <c r="N250" s="432">
        <v>1</v>
      </c>
      <c r="O250" s="432">
        <v>408</v>
      </c>
      <c r="P250" s="534">
        <v>0.10024570024570024</v>
      </c>
      <c r="Q250" s="433">
        <v>408</v>
      </c>
    </row>
    <row r="251" spans="1:17" ht="14.4" customHeight="1" x14ac:dyDescent="0.3">
      <c r="A251" s="428" t="s">
        <v>832</v>
      </c>
      <c r="B251" s="429" t="s">
        <v>679</v>
      </c>
      <c r="C251" s="429" t="s">
        <v>680</v>
      </c>
      <c r="D251" s="429" t="s">
        <v>691</v>
      </c>
      <c r="E251" s="429" t="s">
        <v>692</v>
      </c>
      <c r="F251" s="432">
        <v>29</v>
      </c>
      <c r="G251" s="432">
        <v>4988</v>
      </c>
      <c r="H251" s="432">
        <v>0.92886405959031659</v>
      </c>
      <c r="I251" s="432">
        <v>172</v>
      </c>
      <c r="J251" s="432">
        <v>30</v>
      </c>
      <c r="K251" s="432">
        <v>5370</v>
      </c>
      <c r="L251" s="432">
        <v>1</v>
      </c>
      <c r="M251" s="432">
        <v>179</v>
      </c>
      <c r="N251" s="432">
        <v>14</v>
      </c>
      <c r="O251" s="432">
        <v>2520</v>
      </c>
      <c r="P251" s="534">
        <v>0.46927374301675978</v>
      </c>
      <c r="Q251" s="433">
        <v>180</v>
      </c>
    </row>
    <row r="252" spans="1:17" ht="14.4" customHeight="1" x14ac:dyDescent="0.3">
      <c r="A252" s="428" t="s">
        <v>832</v>
      </c>
      <c r="B252" s="429" t="s">
        <v>679</v>
      </c>
      <c r="C252" s="429" t="s">
        <v>680</v>
      </c>
      <c r="D252" s="429" t="s">
        <v>693</v>
      </c>
      <c r="E252" s="429" t="s">
        <v>694</v>
      </c>
      <c r="F252" s="432"/>
      <c r="G252" s="432"/>
      <c r="H252" s="432"/>
      <c r="I252" s="432"/>
      <c r="J252" s="432">
        <v>2</v>
      </c>
      <c r="K252" s="432">
        <v>1138</v>
      </c>
      <c r="L252" s="432">
        <v>1</v>
      </c>
      <c r="M252" s="432">
        <v>569</v>
      </c>
      <c r="N252" s="432">
        <v>1</v>
      </c>
      <c r="O252" s="432">
        <v>569</v>
      </c>
      <c r="P252" s="534">
        <v>0.5</v>
      </c>
      <c r="Q252" s="433">
        <v>569</v>
      </c>
    </row>
    <row r="253" spans="1:17" ht="14.4" customHeight="1" x14ac:dyDescent="0.3">
      <c r="A253" s="428" t="s">
        <v>832</v>
      </c>
      <c r="B253" s="429" t="s">
        <v>679</v>
      </c>
      <c r="C253" s="429" t="s">
        <v>680</v>
      </c>
      <c r="D253" s="429" t="s">
        <v>695</v>
      </c>
      <c r="E253" s="429" t="s">
        <v>696</v>
      </c>
      <c r="F253" s="432">
        <v>14</v>
      </c>
      <c r="G253" s="432">
        <v>4508</v>
      </c>
      <c r="H253" s="432">
        <v>0.48059701492537316</v>
      </c>
      <c r="I253" s="432">
        <v>322</v>
      </c>
      <c r="J253" s="432">
        <v>28</v>
      </c>
      <c r="K253" s="432">
        <v>9380</v>
      </c>
      <c r="L253" s="432">
        <v>1</v>
      </c>
      <c r="M253" s="432">
        <v>335</v>
      </c>
      <c r="N253" s="432">
        <v>34</v>
      </c>
      <c r="O253" s="432">
        <v>11424</v>
      </c>
      <c r="P253" s="534">
        <v>1.2179104477611939</v>
      </c>
      <c r="Q253" s="433">
        <v>336</v>
      </c>
    </row>
    <row r="254" spans="1:17" ht="14.4" customHeight="1" x14ac:dyDescent="0.3">
      <c r="A254" s="428" t="s">
        <v>832</v>
      </c>
      <c r="B254" s="429" t="s">
        <v>679</v>
      </c>
      <c r="C254" s="429" t="s">
        <v>680</v>
      </c>
      <c r="D254" s="429" t="s">
        <v>697</v>
      </c>
      <c r="E254" s="429" t="s">
        <v>698</v>
      </c>
      <c r="F254" s="432">
        <v>1</v>
      </c>
      <c r="G254" s="432">
        <v>439</v>
      </c>
      <c r="H254" s="432">
        <v>0.23962882096069868</v>
      </c>
      <c r="I254" s="432">
        <v>439</v>
      </c>
      <c r="J254" s="432">
        <v>4</v>
      </c>
      <c r="K254" s="432">
        <v>1832</v>
      </c>
      <c r="L254" s="432">
        <v>1</v>
      </c>
      <c r="M254" s="432">
        <v>458</v>
      </c>
      <c r="N254" s="432">
        <v>4</v>
      </c>
      <c r="O254" s="432">
        <v>1836</v>
      </c>
      <c r="P254" s="534">
        <v>1.0021834061135371</v>
      </c>
      <c r="Q254" s="433">
        <v>459</v>
      </c>
    </row>
    <row r="255" spans="1:17" ht="14.4" customHeight="1" x14ac:dyDescent="0.3">
      <c r="A255" s="428" t="s">
        <v>832</v>
      </c>
      <c r="B255" s="429" t="s">
        <v>679</v>
      </c>
      <c r="C255" s="429" t="s">
        <v>680</v>
      </c>
      <c r="D255" s="429" t="s">
        <v>699</v>
      </c>
      <c r="E255" s="429" t="s">
        <v>700</v>
      </c>
      <c r="F255" s="432">
        <v>55</v>
      </c>
      <c r="G255" s="432">
        <v>18755</v>
      </c>
      <c r="H255" s="432">
        <v>0.34228824849889583</v>
      </c>
      <c r="I255" s="432">
        <v>341</v>
      </c>
      <c r="J255" s="432">
        <v>157</v>
      </c>
      <c r="K255" s="432">
        <v>54793</v>
      </c>
      <c r="L255" s="432">
        <v>1</v>
      </c>
      <c r="M255" s="432">
        <v>349</v>
      </c>
      <c r="N255" s="432">
        <v>134</v>
      </c>
      <c r="O255" s="432">
        <v>46766</v>
      </c>
      <c r="P255" s="534">
        <v>0.85350318471337583</v>
      </c>
      <c r="Q255" s="433">
        <v>349</v>
      </c>
    </row>
    <row r="256" spans="1:17" ht="14.4" customHeight="1" x14ac:dyDescent="0.3">
      <c r="A256" s="428" t="s">
        <v>832</v>
      </c>
      <c r="B256" s="429" t="s">
        <v>679</v>
      </c>
      <c r="C256" s="429" t="s">
        <v>680</v>
      </c>
      <c r="D256" s="429" t="s">
        <v>701</v>
      </c>
      <c r="E256" s="429" t="s">
        <v>702</v>
      </c>
      <c r="F256" s="432"/>
      <c r="G256" s="432"/>
      <c r="H256" s="432"/>
      <c r="I256" s="432"/>
      <c r="J256" s="432">
        <v>1</v>
      </c>
      <c r="K256" s="432">
        <v>1653</v>
      </c>
      <c r="L256" s="432">
        <v>1</v>
      </c>
      <c r="M256" s="432">
        <v>1653</v>
      </c>
      <c r="N256" s="432">
        <v>1</v>
      </c>
      <c r="O256" s="432">
        <v>1653</v>
      </c>
      <c r="P256" s="534">
        <v>1</v>
      </c>
      <c r="Q256" s="433">
        <v>1653</v>
      </c>
    </row>
    <row r="257" spans="1:17" ht="14.4" customHeight="1" x14ac:dyDescent="0.3">
      <c r="A257" s="428" t="s">
        <v>832</v>
      </c>
      <c r="B257" s="429" t="s">
        <v>679</v>
      </c>
      <c r="C257" s="429" t="s">
        <v>680</v>
      </c>
      <c r="D257" s="429" t="s">
        <v>703</v>
      </c>
      <c r="E257" s="429" t="s">
        <v>704</v>
      </c>
      <c r="F257" s="432"/>
      <c r="G257" s="432"/>
      <c r="H257" s="432"/>
      <c r="I257" s="432"/>
      <c r="J257" s="432">
        <v>1</v>
      </c>
      <c r="K257" s="432">
        <v>6226</v>
      </c>
      <c r="L257" s="432">
        <v>1</v>
      </c>
      <c r="M257" s="432">
        <v>6226</v>
      </c>
      <c r="N257" s="432">
        <v>1</v>
      </c>
      <c r="O257" s="432">
        <v>6231</v>
      </c>
      <c r="P257" s="534">
        <v>1.000803083841953</v>
      </c>
      <c r="Q257" s="433">
        <v>6231</v>
      </c>
    </row>
    <row r="258" spans="1:17" ht="14.4" customHeight="1" x14ac:dyDescent="0.3">
      <c r="A258" s="428" t="s">
        <v>832</v>
      </c>
      <c r="B258" s="429" t="s">
        <v>679</v>
      </c>
      <c r="C258" s="429" t="s">
        <v>680</v>
      </c>
      <c r="D258" s="429" t="s">
        <v>822</v>
      </c>
      <c r="E258" s="429" t="s">
        <v>823</v>
      </c>
      <c r="F258" s="432"/>
      <c r="G258" s="432"/>
      <c r="H258" s="432"/>
      <c r="I258" s="432"/>
      <c r="J258" s="432">
        <v>6</v>
      </c>
      <c r="K258" s="432">
        <v>702</v>
      </c>
      <c r="L258" s="432">
        <v>1</v>
      </c>
      <c r="M258" s="432">
        <v>117</v>
      </c>
      <c r="N258" s="432">
        <v>1</v>
      </c>
      <c r="O258" s="432">
        <v>117</v>
      </c>
      <c r="P258" s="534">
        <v>0.16666666666666666</v>
      </c>
      <c r="Q258" s="433">
        <v>117</v>
      </c>
    </row>
    <row r="259" spans="1:17" ht="14.4" customHeight="1" x14ac:dyDescent="0.3">
      <c r="A259" s="428" t="s">
        <v>832</v>
      </c>
      <c r="B259" s="429" t="s">
        <v>679</v>
      </c>
      <c r="C259" s="429" t="s">
        <v>680</v>
      </c>
      <c r="D259" s="429" t="s">
        <v>705</v>
      </c>
      <c r="E259" s="429" t="s">
        <v>706</v>
      </c>
      <c r="F259" s="432"/>
      <c r="G259" s="432"/>
      <c r="H259" s="432"/>
      <c r="I259" s="432"/>
      <c r="J259" s="432"/>
      <c r="K259" s="432"/>
      <c r="L259" s="432"/>
      <c r="M259" s="432"/>
      <c r="N259" s="432">
        <v>2</v>
      </c>
      <c r="O259" s="432">
        <v>98</v>
      </c>
      <c r="P259" s="534"/>
      <c r="Q259" s="433">
        <v>49</v>
      </c>
    </row>
    <row r="260" spans="1:17" ht="14.4" customHeight="1" x14ac:dyDescent="0.3">
      <c r="A260" s="428" t="s">
        <v>832</v>
      </c>
      <c r="B260" s="429" t="s">
        <v>679</v>
      </c>
      <c r="C260" s="429" t="s">
        <v>680</v>
      </c>
      <c r="D260" s="429" t="s">
        <v>707</v>
      </c>
      <c r="E260" s="429" t="s">
        <v>708</v>
      </c>
      <c r="F260" s="432"/>
      <c r="G260" s="432"/>
      <c r="H260" s="432"/>
      <c r="I260" s="432"/>
      <c r="J260" s="432">
        <v>1</v>
      </c>
      <c r="K260" s="432">
        <v>387</v>
      </c>
      <c r="L260" s="432">
        <v>1</v>
      </c>
      <c r="M260" s="432">
        <v>387</v>
      </c>
      <c r="N260" s="432">
        <v>3</v>
      </c>
      <c r="O260" s="432">
        <v>1173</v>
      </c>
      <c r="P260" s="534">
        <v>3.0310077519379846</v>
      </c>
      <c r="Q260" s="433">
        <v>391</v>
      </c>
    </row>
    <row r="261" spans="1:17" ht="14.4" customHeight="1" x14ac:dyDescent="0.3">
      <c r="A261" s="428" t="s">
        <v>832</v>
      </c>
      <c r="B261" s="429" t="s">
        <v>679</v>
      </c>
      <c r="C261" s="429" t="s">
        <v>680</v>
      </c>
      <c r="D261" s="429" t="s">
        <v>709</v>
      </c>
      <c r="E261" s="429" t="s">
        <v>710</v>
      </c>
      <c r="F261" s="432"/>
      <c r="G261" s="432"/>
      <c r="H261" s="432"/>
      <c r="I261" s="432"/>
      <c r="J261" s="432">
        <v>2</v>
      </c>
      <c r="K261" s="432">
        <v>76</v>
      </c>
      <c r="L261" s="432">
        <v>1</v>
      </c>
      <c r="M261" s="432">
        <v>38</v>
      </c>
      <c r="N261" s="432">
        <v>1</v>
      </c>
      <c r="O261" s="432">
        <v>38</v>
      </c>
      <c r="P261" s="534">
        <v>0.5</v>
      </c>
      <c r="Q261" s="433">
        <v>38</v>
      </c>
    </row>
    <row r="262" spans="1:17" ht="14.4" customHeight="1" x14ac:dyDescent="0.3">
      <c r="A262" s="428" t="s">
        <v>832</v>
      </c>
      <c r="B262" s="429" t="s">
        <v>679</v>
      </c>
      <c r="C262" s="429" t="s">
        <v>680</v>
      </c>
      <c r="D262" s="429" t="s">
        <v>713</v>
      </c>
      <c r="E262" s="429" t="s">
        <v>714</v>
      </c>
      <c r="F262" s="432"/>
      <c r="G262" s="432"/>
      <c r="H262" s="432"/>
      <c r="I262" s="432"/>
      <c r="J262" s="432">
        <v>2</v>
      </c>
      <c r="K262" s="432">
        <v>1408</v>
      </c>
      <c r="L262" s="432">
        <v>1</v>
      </c>
      <c r="M262" s="432">
        <v>704</v>
      </c>
      <c r="N262" s="432">
        <v>3</v>
      </c>
      <c r="O262" s="432">
        <v>2115</v>
      </c>
      <c r="P262" s="534">
        <v>1.5021306818181819</v>
      </c>
      <c r="Q262" s="433">
        <v>705</v>
      </c>
    </row>
    <row r="263" spans="1:17" ht="14.4" customHeight="1" x14ac:dyDescent="0.3">
      <c r="A263" s="428" t="s">
        <v>832</v>
      </c>
      <c r="B263" s="429" t="s">
        <v>679</v>
      </c>
      <c r="C263" s="429" t="s">
        <v>680</v>
      </c>
      <c r="D263" s="429" t="s">
        <v>715</v>
      </c>
      <c r="E263" s="429" t="s">
        <v>716</v>
      </c>
      <c r="F263" s="432"/>
      <c r="G263" s="432"/>
      <c r="H263" s="432"/>
      <c r="I263" s="432"/>
      <c r="J263" s="432">
        <v>1</v>
      </c>
      <c r="K263" s="432">
        <v>147</v>
      </c>
      <c r="L263" s="432">
        <v>1</v>
      </c>
      <c r="M263" s="432">
        <v>147</v>
      </c>
      <c r="N263" s="432"/>
      <c r="O263" s="432"/>
      <c r="P263" s="534"/>
      <c r="Q263" s="433"/>
    </row>
    <row r="264" spans="1:17" ht="14.4" customHeight="1" x14ac:dyDescent="0.3">
      <c r="A264" s="428" t="s">
        <v>832</v>
      </c>
      <c r="B264" s="429" t="s">
        <v>679</v>
      </c>
      <c r="C264" s="429" t="s">
        <v>680</v>
      </c>
      <c r="D264" s="429" t="s">
        <v>717</v>
      </c>
      <c r="E264" s="429" t="s">
        <v>718</v>
      </c>
      <c r="F264" s="432">
        <v>39</v>
      </c>
      <c r="G264" s="432">
        <v>11115</v>
      </c>
      <c r="H264" s="432">
        <v>0.48749999999999999</v>
      </c>
      <c r="I264" s="432">
        <v>285</v>
      </c>
      <c r="J264" s="432">
        <v>75</v>
      </c>
      <c r="K264" s="432">
        <v>22800</v>
      </c>
      <c r="L264" s="432">
        <v>1</v>
      </c>
      <c r="M264" s="432">
        <v>304</v>
      </c>
      <c r="N264" s="432">
        <v>62</v>
      </c>
      <c r="O264" s="432">
        <v>18910</v>
      </c>
      <c r="P264" s="534">
        <v>0.82938596491228067</v>
      </c>
      <c r="Q264" s="433">
        <v>305</v>
      </c>
    </row>
    <row r="265" spans="1:17" ht="14.4" customHeight="1" x14ac:dyDescent="0.3">
      <c r="A265" s="428" t="s">
        <v>832</v>
      </c>
      <c r="B265" s="429" t="s">
        <v>679</v>
      </c>
      <c r="C265" s="429" t="s">
        <v>680</v>
      </c>
      <c r="D265" s="429" t="s">
        <v>719</v>
      </c>
      <c r="E265" s="429" t="s">
        <v>720</v>
      </c>
      <c r="F265" s="432"/>
      <c r="G265" s="432"/>
      <c r="H265" s="432"/>
      <c r="I265" s="432"/>
      <c r="J265" s="432"/>
      <c r="K265" s="432"/>
      <c r="L265" s="432"/>
      <c r="M265" s="432"/>
      <c r="N265" s="432">
        <v>1</v>
      </c>
      <c r="O265" s="432">
        <v>3712</v>
      </c>
      <c r="P265" s="534"/>
      <c r="Q265" s="433">
        <v>3712</v>
      </c>
    </row>
    <row r="266" spans="1:17" ht="14.4" customHeight="1" x14ac:dyDescent="0.3">
      <c r="A266" s="428" t="s">
        <v>832</v>
      </c>
      <c r="B266" s="429" t="s">
        <v>679</v>
      </c>
      <c r="C266" s="429" t="s">
        <v>680</v>
      </c>
      <c r="D266" s="429" t="s">
        <v>721</v>
      </c>
      <c r="E266" s="429" t="s">
        <v>722</v>
      </c>
      <c r="F266" s="432">
        <v>36</v>
      </c>
      <c r="G266" s="432">
        <v>16632</v>
      </c>
      <c r="H266" s="432">
        <v>0.44300021308331555</v>
      </c>
      <c r="I266" s="432">
        <v>462</v>
      </c>
      <c r="J266" s="432">
        <v>76</v>
      </c>
      <c r="K266" s="432">
        <v>37544</v>
      </c>
      <c r="L266" s="432">
        <v>1</v>
      </c>
      <c r="M266" s="432">
        <v>494</v>
      </c>
      <c r="N266" s="432">
        <v>70</v>
      </c>
      <c r="O266" s="432">
        <v>34580</v>
      </c>
      <c r="P266" s="534">
        <v>0.92105263157894735</v>
      </c>
      <c r="Q266" s="433">
        <v>494</v>
      </c>
    </row>
    <row r="267" spans="1:17" ht="14.4" customHeight="1" x14ac:dyDescent="0.3">
      <c r="A267" s="428" t="s">
        <v>832</v>
      </c>
      <c r="B267" s="429" t="s">
        <v>679</v>
      </c>
      <c r="C267" s="429" t="s">
        <v>680</v>
      </c>
      <c r="D267" s="429" t="s">
        <v>723</v>
      </c>
      <c r="E267" s="429" t="s">
        <v>724</v>
      </c>
      <c r="F267" s="432">
        <v>64</v>
      </c>
      <c r="G267" s="432">
        <v>22784</v>
      </c>
      <c r="H267" s="432">
        <v>0.49659982563208371</v>
      </c>
      <c r="I267" s="432">
        <v>356</v>
      </c>
      <c r="J267" s="432">
        <v>124</v>
      </c>
      <c r="K267" s="432">
        <v>45880</v>
      </c>
      <c r="L267" s="432">
        <v>1</v>
      </c>
      <c r="M267" s="432">
        <v>370</v>
      </c>
      <c r="N267" s="432">
        <v>108</v>
      </c>
      <c r="O267" s="432">
        <v>39960</v>
      </c>
      <c r="P267" s="534">
        <v>0.87096774193548387</v>
      </c>
      <c r="Q267" s="433">
        <v>370</v>
      </c>
    </row>
    <row r="268" spans="1:17" ht="14.4" customHeight="1" x14ac:dyDescent="0.3">
      <c r="A268" s="428" t="s">
        <v>832</v>
      </c>
      <c r="B268" s="429" t="s">
        <v>679</v>
      </c>
      <c r="C268" s="429" t="s">
        <v>680</v>
      </c>
      <c r="D268" s="429" t="s">
        <v>729</v>
      </c>
      <c r="E268" s="429" t="s">
        <v>730</v>
      </c>
      <c r="F268" s="432">
        <v>12</v>
      </c>
      <c r="G268" s="432">
        <v>1260</v>
      </c>
      <c r="H268" s="432">
        <v>0.63063063063063063</v>
      </c>
      <c r="I268" s="432">
        <v>105</v>
      </c>
      <c r="J268" s="432">
        <v>18</v>
      </c>
      <c r="K268" s="432">
        <v>1998</v>
      </c>
      <c r="L268" s="432">
        <v>1</v>
      </c>
      <c r="M268" s="432">
        <v>111</v>
      </c>
      <c r="N268" s="432">
        <v>19</v>
      </c>
      <c r="O268" s="432">
        <v>2109</v>
      </c>
      <c r="P268" s="534">
        <v>1.0555555555555556</v>
      </c>
      <c r="Q268" s="433">
        <v>111</v>
      </c>
    </row>
    <row r="269" spans="1:17" ht="14.4" customHeight="1" x14ac:dyDescent="0.3">
      <c r="A269" s="428" t="s">
        <v>832</v>
      </c>
      <c r="B269" s="429" t="s">
        <v>679</v>
      </c>
      <c r="C269" s="429" t="s">
        <v>680</v>
      </c>
      <c r="D269" s="429" t="s">
        <v>731</v>
      </c>
      <c r="E269" s="429" t="s">
        <v>732</v>
      </c>
      <c r="F269" s="432">
        <v>4</v>
      </c>
      <c r="G269" s="432">
        <v>468</v>
      </c>
      <c r="H269" s="432">
        <v>0.624</v>
      </c>
      <c r="I269" s="432">
        <v>117</v>
      </c>
      <c r="J269" s="432">
        <v>6</v>
      </c>
      <c r="K269" s="432">
        <v>750</v>
      </c>
      <c r="L269" s="432">
        <v>1</v>
      </c>
      <c r="M269" s="432">
        <v>125</v>
      </c>
      <c r="N269" s="432">
        <v>6</v>
      </c>
      <c r="O269" s="432">
        <v>750</v>
      </c>
      <c r="P269" s="534">
        <v>1</v>
      </c>
      <c r="Q269" s="433">
        <v>125</v>
      </c>
    </row>
    <row r="270" spans="1:17" ht="14.4" customHeight="1" x14ac:dyDescent="0.3">
      <c r="A270" s="428" t="s">
        <v>832</v>
      </c>
      <c r="B270" s="429" t="s">
        <v>679</v>
      </c>
      <c r="C270" s="429" t="s">
        <v>680</v>
      </c>
      <c r="D270" s="429" t="s">
        <v>733</v>
      </c>
      <c r="E270" s="429" t="s">
        <v>734</v>
      </c>
      <c r="F270" s="432"/>
      <c r="G270" s="432"/>
      <c r="H270" s="432"/>
      <c r="I270" s="432"/>
      <c r="J270" s="432">
        <v>13</v>
      </c>
      <c r="K270" s="432">
        <v>6435</v>
      </c>
      <c r="L270" s="432">
        <v>1</v>
      </c>
      <c r="M270" s="432">
        <v>495</v>
      </c>
      <c r="N270" s="432">
        <v>2</v>
      </c>
      <c r="O270" s="432">
        <v>990</v>
      </c>
      <c r="P270" s="534">
        <v>0.15384615384615385</v>
      </c>
      <c r="Q270" s="433">
        <v>495</v>
      </c>
    </row>
    <row r="271" spans="1:17" ht="14.4" customHeight="1" x14ac:dyDescent="0.3">
      <c r="A271" s="428" t="s">
        <v>832</v>
      </c>
      <c r="B271" s="429" t="s">
        <v>679</v>
      </c>
      <c r="C271" s="429" t="s">
        <v>680</v>
      </c>
      <c r="D271" s="429" t="s">
        <v>737</v>
      </c>
      <c r="E271" s="429" t="s">
        <v>738</v>
      </c>
      <c r="F271" s="432">
        <v>19</v>
      </c>
      <c r="G271" s="432">
        <v>8303</v>
      </c>
      <c r="H271" s="432">
        <v>0.45520833333333333</v>
      </c>
      <c r="I271" s="432">
        <v>437</v>
      </c>
      <c r="J271" s="432">
        <v>40</v>
      </c>
      <c r="K271" s="432">
        <v>18240</v>
      </c>
      <c r="L271" s="432">
        <v>1</v>
      </c>
      <c r="M271" s="432">
        <v>456</v>
      </c>
      <c r="N271" s="432">
        <v>38</v>
      </c>
      <c r="O271" s="432">
        <v>17328</v>
      </c>
      <c r="P271" s="534">
        <v>0.95</v>
      </c>
      <c r="Q271" s="433">
        <v>456</v>
      </c>
    </row>
    <row r="272" spans="1:17" ht="14.4" customHeight="1" x14ac:dyDescent="0.3">
      <c r="A272" s="428" t="s">
        <v>832</v>
      </c>
      <c r="B272" s="429" t="s">
        <v>679</v>
      </c>
      <c r="C272" s="429" t="s">
        <v>680</v>
      </c>
      <c r="D272" s="429" t="s">
        <v>739</v>
      </c>
      <c r="E272" s="429" t="s">
        <v>740</v>
      </c>
      <c r="F272" s="432">
        <v>116</v>
      </c>
      <c r="G272" s="432">
        <v>6264</v>
      </c>
      <c r="H272" s="432">
        <v>0.71052631578947367</v>
      </c>
      <c r="I272" s="432">
        <v>54</v>
      </c>
      <c r="J272" s="432">
        <v>152</v>
      </c>
      <c r="K272" s="432">
        <v>8816</v>
      </c>
      <c r="L272" s="432">
        <v>1</v>
      </c>
      <c r="M272" s="432">
        <v>58</v>
      </c>
      <c r="N272" s="432">
        <v>126</v>
      </c>
      <c r="O272" s="432">
        <v>7308</v>
      </c>
      <c r="P272" s="534">
        <v>0.82894736842105265</v>
      </c>
      <c r="Q272" s="433">
        <v>58</v>
      </c>
    </row>
    <row r="273" spans="1:17" ht="14.4" customHeight="1" x14ac:dyDescent="0.3">
      <c r="A273" s="428" t="s">
        <v>832</v>
      </c>
      <c r="B273" s="429" t="s">
        <v>679</v>
      </c>
      <c r="C273" s="429" t="s">
        <v>680</v>
      </c>
      <c r="D273" s="429" t="s">
        <v>743</v>
      </c>
      <c r="E273" s="429" t="s">
        <v>744</v>
      </c>
      <c r="F273" s="432"/>
      <c r="G273" s="432"/>
      <c r="H273" s="432"/>
      <c r="I273" s="432"/>
      <c r="J273" s="432"/>
      <c r="K273" s="432"/>
      <c r="L273" s="432"/>
      <c r="M273" s="432"/>
      <c r="N273" s="432">
        <v>4</v>
      </c>
      <c r="O273" s="432">
        <v>39048</v>
      </c>
      <c r="P273" s="534"/>
      <c r="Q273" s="433">
        <v>9762</v>
      </c>
    </row>
    <row r="274" spans="1:17" ht="14.4" customHeight="1" x14ac:dyDescent="0.3">
      <c r="A274" s="428" t="s">
        <v>832</v>
      </c>
      <c r="B274" s="429" t="s">
        <v>679</v>
      </c>
      <c r="C274" s="429" t="s">
        <v>680</v>
      </c>
      <c r="D274" s="429" t="s">
        <v>745</v>
      </c>
      <c r="E274" s="429" t="s">
        <v>746</v>
      </c>
      <c r="F274" s="432">
        <v>62</v>
      </c>
      <c r="G274" s="432">
        <v>10478</v>
      </c>
      <c r="H274" s="432">
        <v>0.26032298136645965</v>
      </c>
      <c r="I274" s="432">
        <v>169</v>
      </c>
      <c r="J274" s="432">
        <v>230</v>
      </c>
      <c r="K274" s="432">
        <v>40250</v>
      </c>
      <c r="L274" s="432">
        <v>1</v>
      </c>
      <c r="M274" s="432">
        <v>175</v>
      </c>
      <c r="N274" s="432">
        <v>202</v>
      </c>
      <c r="O274" s="432">
        <v>35552</v>
      </c>
      <c r="P274" s="534">
        <v>0.88327950310559011</v>
      </c>
      <c r="Q274" s="433">
        <v>176</v>
      </c>
    </row>
    <row r="275" spans="1:17" ht="14.4" customHeight="1" x14ac:dyDescent="0.3">
      <c r="A275" s="428" t="s">
        <v>832</v>
      </c>
      <c r="B275" s="429" t="s">
        <v>679</v>
      </c>
      <c r="C275" s="429" t="s">
        <v>680</v>
      </c>
      <c r="D275" s="429" t="s">
        <v>747</v>
      </c>
      <c r="E275" s="429" t="s">
        <v>748</v>
      </c>
      <c r="F275" s="432"/>
      <c r="G275" s="432"/>
      <c r="H275" s="432"/>
      <c r="I275" s="432"/>
      <c r="J275" s="432">
        <v>4</v>
      </c>
      <c r="K275" s="432">
        <v>340</v>
      </c>
      <c r="L275" s="432">
        <v>1</v>
      </c>
      <c r="M275" s="432">
        <v>85</v>
      </c>
      <c r="N275" s="432">
        <v>10</v>
      </c>
      <c r="O275" s="432">
        <v>850</v>
      </c>
      <c r="P275" s="534">
        <v>2.5</v>
      </c>
      <c r="Q275" s="433">
        <v>85</v>
      </c>
    </row>
    <row r="276" spans="1:17" ht="14.4" customHeight="1" x14ac:dyDescent="0.3">
      <c r="A276" s="428" t="s">
        <v>832</v>
      </c>
      <c r="B276" s="429" t="s">
        <v>679</v>
      </c>
      <c r="C276" s="429" t="s">
        <v>680</v>
      </c>
      <c r="D276" s="429" t="s">
        <v>749</v>
      </c>
      <c r="E276" s="429" t="s">
        <v>750</v>
      </c>
      <c r="F276" s="432"/>
      <c r="G276" s="432"/>
      <c r="H276" s="432"/>
      <c r="I276" s="432"/>
      <c r="J276" s="432">
        <v>1</v>
      </c>
      <c r="K276" s="432">
        <v>178</v>
      </c>
      <c r="L276" s="432">
        <v>1</v>
      </c>
      <c r="M276" s="432">
        <v>178</v>
      </c>
      <c r="N276" s="432"/>
      <c r="O276" s="432"/>
      <c r="P276" s="534"/>
      <c r="Q276" s="433"/>
    </row>
    <row r="277" spans="1:17" ht="14.4" customHeight="1" x14ac:dyDescent="0.3">
      <c r="A277" s="428" t="s">
        <v>832</v>
      </c>
      <c r="B277" s="429" t="s">
        <v>679</v>
      </c>
      <c r="C277" s="429" t="s">
        <v>680</v>
      </c>
      <c r="D277" s="429" t="s">
        <v>751</v>
      </c>
      <c r="E277" s="429" t="s">
        <v>752</v>
      </c>
      <c r="F277" s="432">
        <v>5</v>
      </c>
      <c r="G277" s="432">
        <v>815</v>
      </c>
      <c r="H277" s="432">
        <v>1.205621301775148</v>
      </c>
      <c r="I277" s="432">
        <v>163</v>
      </c>
      <c r="J277" s="432">
        <v>4</v>
      </c>
      <c r="K277" s="432">
        <v>676</v>
      </c>
      <c r="L277" s="432">
        <v>1</v>
      </c>
      <c r="M277" s="432">
        <v>169</v>
      </c>
      <c r="N277" s="432">
        <v>5</v>
      </c>
      <c r="O277" s="432">
        <v>850</v>
      </c>
      <c r="P277" s="534">
        <v>1.2573964497041421</v>
      </c>
      <c r="Q277" s="433">
        <v>170</v>
      </c>
    </row>
    <row r="278" spans="1:17" ht="14.4" customHeight="1" x14ac:dyDescent="0.3">
      <c r="A278" s="428" t="s">
        <v>832</v>
      </c>
      <c r="B278" s="429" t="s">
        <v>679</v>
      </c>
      <c r="C278" s="429" t="s">
        <v>680</v>
      </c>
      <c r="D278" s="429" t="s">
        <v>757</v>
      </c>
      <c r="E278" s="429" t="s">
        <v>758</v>
      </c>
      <c r="F278" s="432"/>
      <c r="G278" s="432"/>
      <c r="H278" s="432"/>
      <c r="I278" s="432"/>
      <c r="J278" s="432"/>
      <c r="K278" s="432"/>
      <c r="L278" s="432"/>
      <c r="M278" s="432"/>
      <c r="N278" s="432">
        <v>1</v>
      </c>
      <c r="O278" s="432">
        <v>176</v>
      </c>
      <c r="P278" s="534"/>
      <c r="Q278" s="433">
        <v>176</v>
      </c>
    </row>
    <row r="279" spans="1:17" ht="14.4" customHeight="1" x14ac:dyDescent="0.3">
      <c r="A279" s="428" t="s">
        <v>832</v>
      </c>
      <c r="B279" s="429" t="s">
        <v>679</v>
      </c>
      <c r="C279" s="429" t="s">
        <v>680</v>
      </c>
      <c r="D279" s="429" t="s">
        <v>761</v>
      </c>
      <c r="E279" s="429" t="s">
        <v>762</v>
      </c>
      <c r="F279" s="432"/>
      <c r="G279" s="432"/>
      <c r="H279" s="432"/>
      <c r="I279" s="432"/>
      <c r="J279" s="432">
        <v>1</v>
      </c>
      <c r="K279" s="432">
        <v>263</v>
      </c>
      <c r="L279" s="432">
        <v>1</v>
      </c>
      <c r="M279" s="432">
        <v>263</v>
      </c>
      <c r="N279" s="432">
        <v>3</v>
      </c>
      <c r="O279" s="432">
        <v>792</v>
      </c>
      <c r="P279" s="534">
        <v>3.0114068441064639</v>
      </c>
      <c r="Q279" s="433">
        <v>264</v>
      </c>
    </row>
    <row r="280" spans="1:17" ht="14.4" customHeight="1" x14ac:dyDescent="0.3">
      <c r="A280" s="428" t="s">
        <v>832</v>
      </c>
      <c r="B280" s="429" t="s">
        <v>679</v>
      </c>
      <c r="C280" s="429" t="s">
        <v>680</v>
      </c>
      <c r="D280" s="429" t="s">
        <v>763</v>
      </c>
      <c r="E280" s="429" t="s">
        <v>764</v>
      </c>
      <c r="F280" s="432"/>
      <c r="G280" s="432"/>
      <c r="H280" s="432"/>
      <c r="I280" s="432"/>
      <c r="J280" s="432">
        <v>2</v>
      </c>
      <c r="K280" s="432">
        <v>4260</v>
      </c>
      <c r="L280" s="432">
        <v>1</v>
      </c>
      <c r="M280" s="432">
        <v>2130</v>
      </c>
      <c r="N280" s="432">
        <v>12</v>
      </c>
      <c r="O280" s="432">
        <v>25572</v>
      </c>
      <c r="P280" s="534">
        <v>6.0028169014084511</v>
      </c>
      <c r="Q280" s="433">
        <v>2131</v>
      </c>
    </row>
    <row r="281" spans="1:17" ht="14.4" customHeight="1" x14ac:dyDescent="0.3">
      <c r="A281" s="428" t="s">
        <v>832</v>
      </c>
      <c r="B281" s="429" t="s">
        <v>679</v>
      </c>
      <c r="C281" s="429" t="s">
        <v>680</v>
      </c>
      <c r="D281" s="429" t="s">
        <v>765</v>
      </c>
      <c r="E281" s="429" t="s">
        <v>766</v>
      </c>
      <c r="F281" s="432"/>
      <c r="G281" s="432"/>
      <c r="H281" s="432"/>
      <c r="I281" s="432"/>
      <c r="J281" s="432">
        <v>10</v>
      </c>
      <c r="K281" s="432">
        <v>2420</v>
      </c>
      <c r="L281" s="432">
        <v>1</v>
      </c>
      <c r="M281" s="432">
        <v>242</v>
      </c>
      <c r="N281" s="432">
        <v>1</v>
      </c>
      <c r="O281" s="432">
        <v>242</v>
      </c>
      <c r="P281" s="534">
        <v>0.1</v>
      </c>
      <c r="Q281" s="433">
        <v>242</v>
      </c>
    </row>
    <row r="282" spans="1:17" ht="14.4" customHeight="1" x14ac:dyDescent="0.3">
      <c r="A282" s="428" t="s">
        <v>832</v>
      </c>
      <c r="B282" s="429" t="s">
        <v>679</v>
      </c>
      <c r="C282" s="429" t="s">
        <v>680</v>
      </c>
      <c r="D282" s="429" t="s">
        <v>767</v>
      </c>
      <c r="E282" s="429" t="s">
        <v>768</v>
      </c>
      <c r="F282" s="432"/>
      <c r="G282" s="432"/>
      <c r="H282" s="432"/>
      <c r="I282" s="432"/>
      <c r="J282" s="432"/>
      <c r="K282" s="432"/>
      <c r="L282" s="432"/>
      <c r="M282" s="432"/>
      <c r="N282" s="432">
        <v>1</v>
      </c>
      <c r="O282" s="432">
        <v>424</v>
      </c>
      <c r="P282" s="534"/>
      <c r="Q282" s="433">
        <v>424</v>
      </c>
    </row>
    <row r="283" spans="1:17" ht="14.4" customHeight="1" x14ac:dyDescent="0.3">
      <c r="A283" s="428" t="s">
        <v>832</v>
      </c>
      <c r="B283" s="429" t="s">
        <v>679</v>
      </c>
      <c r="C283" s="429" t="s">
        <v>680</v>
      </c>
      <c r="D283" s="429" t="s">
        <v>770</v>
      </c>
      <c r="E283" s="429" t="s">
        <v>771</v>
      </c>
      <c r="F283" s="432"/>
      <c r="G283" s="432"/>
      <c r="H283" s="432"/>
      <c r="I283" s="432"/>
      <c r="J283" s="432">
        <v>1</v>
      </c>
      <c r="K283" s="432">
        <v>5216</v>
      </c>
      <c r="L283" s="432">
        <v>1</v>
      </c>
      <c r="M283" s="432">
        <v>5216</v>
      </c>
      <c r="N283" s="432">
        <v>2</v>
      </c>
      <c r="O283" s="432">
        <v>10440</v>
      </c>
      <c r="P283" s="534">
        <v>2.0015337423312882</v>
      </c>
      <c r="Q283" s="433">
        <v>5220</v>
      </c>
    </row>
    <row r="284" spans="1:17" ht="14.4" customHeight="1" x14ac:dyDescent="0.3">
      <c r="A284" s="428" t="s">
        <v>832</v>
      </c>
      <c r="B284" s="429" t="s">
        <v>679</v>
      </c>
      <c r="C284" s="429" t="s">
        <v>680</v>
      </c>
      <c r="D284" s="429" t="s">
        <v>774</v>
      </c>
      <c r="E284" s="429" t="s">
        <v>775</v>
      </c>
      <c r="F284" s="432">
        <v>1</v>
      </c>
      <c r="G284" s="432">
        <v>269</v>
      </c>
      <c r="H284" s="432"/>
      <c r="I284" s="432">
        <v>269</v>
      </c>
      <c r="J284" s="432"/>
      <c r="K284" s="432"/>
      <c r="L284" s="432"/>
      <c r="M284" s="432"/>
      <c r="N284" s="432"/>
      <c r="O284" s="432"/>
      <c r="P284" s="534"/>
      <c r="Q284" s="433"/>
    </row>
    <row r="285" spans="1:17" ht="14.4" customHeight="1" x14ac:dyDescent="0.3">
      <c r="A285" s="428" t="s">
        <v>832</v>
      </c>
      <c r="B285" s="429" t="s">
        <v>679</v>
      </c>
      <c r="C285" s="429" t="s">
        <v>680</v>
      </c>
      <c r="D285" s="429" t="s">
        <v>776</v>
      </c>
      <c r="E285" s="429" t="s">
        <v>777</v>
      </c>
      <c r="F285" s="432"/>
      <c r="G285" s="432"/>
      <c r="H285" s="432"/>
      <c r="I285" s="432"/>
      <c r="J285" s="432"/>
      <c r="K285" s="432"/>
      <c r="L285" s="432"/>
      <c r="M285" s="432"/>
      <c r="N285" s="432">
        <v>1</v>
      </c>
      <c r="O285" s="432">
        <v>1098</v>
      </c>
      <c r="P285" s="534"/>
      <c r="Q285" s="433">
        <v>1098</v>
      </c>
    </row>
    <row r="286" spans="1:17" ht="14.4" customHeight="1" x14ac:dyDescent="0.3">
      <c r="A286" s="428" t="s">
        <v>833</v>
      </c>
      <c r="B286" s="429" t="s">
        <v>679</v>
      </c>
      <c r="C286" s="429" t="s">
        <v>680</v>
      </c>
      <c r="D286" s="429" t="s">
        <v>681</v>
      </c>
      <c r="E286" s="429" t="s">
        <v>682</v>
      </c>
      <c r="F286" s="432">
        <v>50</v>
      </c>
      <c r="G286" s="432">
        <v>2700</v>
      </c>
      <c r="H286" s="432">
        <v>1.790450928381963</v>
      </c>
      <c r="I286" s="432">
        <v>54</v>
      </c>
      <c r="J286" s="432">
        <v>26</v>
      </c>
      <c r="K286" s="432">
        <v>1508</v>
      </c>
      <c r="L286" s="432">
        <v>1</v>
      </c>
      <c r="M286" s="432">
        <v>58</v>
      </c>
      <c r="N286" s="432">
        <v>23</v>
      </c>
      <c r="O286" s="432">
        <v>1334</v>
      </c>
      <c r="P286" s="534">
        <v>0.88461538461538458</v>
      </c>
      <c r="Q286" s="433">
        <v>58</v>
      </c>
    </row>
    <row r="287" spans="1:17" ht="14.4" customHeight="1" x14ac:dyDescent="0.3">
      <c r="A287" s="428" t="s">
        <v>833</v>
      </c>
      <c r="B287" s="429" t="s">
        <v>679</v>
      </c>
      <c r="C287" s="429" t="s">
        <v>680</v>
      </c>
      <c r="D287" s="429" t="s">
        <v>683</v>
      </c>
      <c r="E287" s="429" t="s">
        <v>684</v>
      </c>
      <c r="F287" s="432">
        <v>2</v>
      </c>
      <c r="G287" s="432">
        <v>246</v>
      </c>
      <c r="H287" s="432">
        <v>0.46946564885496184</v>
      </c>
      <c r="I287" s="432">
        <v>123</v>
      </c>
      <c r="J287" s="432">
        <v>4</v>
      </c>
      <c r="K287" s="432">
        <v>524</v>
      </c>
      <c r="L287" s="432">
        <v>1</v>
      </c>
      <c r="M287" s="432">
        <v>131</v>
      </c>
      <c r="N287" s="432">
        <v>7</v>
      </c>
      <c r="O287" s="432">
        <v>917</v>
      </c>
      <c r="P287" s="534">
        <v>1.75</v>
      </c>
      <c r="Q287" s="433">
        <v>131</v>
      </c>
    </row>
    <row r="288" spans="1:17" ht="14.4" customHeight="1" x14ac:dyDescent="0.3">
      <c r="A288" s="428" t="s">
        <v>833</v>
      </c>
      <c r="B288" s="429" t="s">
        <v>679</v>
      </c>
      <c r="C288" s="429" t="s">
        <v>680</v>
      </c>
      <c r="D288" s="429" t="s">
        <v>689</v>
      </c>
      <c r="E288" s="429" t="s">
        <v>690</v>
      </c>
      <c r="F288" s="432"/>
      <c r="G288" s="432"/>
      <c r="H288" s="432"/>
      <c r="I288" s="432"/>
      <c r="J288" s="432"/>
      <c r="K288" s="432"/>
      <c r="L288" s="432"/>
      <c r="M288" s="432"/>
      <c r="N288" s="432">
        <v>4</v>
      </c>
      <c r="O288" s="432">
        <v>1632</v>
      </c>
      <c r="P288" s="534"/>
      <c r="Q288" s="433">
        <v>408</v>
      </c>
    </row>
    <row r="289" spans="1:17" ht="14.4" customHeight="1" x14ac:dyDescent="0.3">
      <c r="A289" s="428" t="s">
        <v>833</v>
      </c>
      <c r="B289" s="429" t="s">
        <v>679</v>
      </c>
      <c r="C289" s="429" t="s">
        <v>680</v>
      </c>
      <c r="D289" s="429" t="s">
        <v>691</v>
      </c>
      <c r="E289" s="429" t="s">
        <v>692</v>
      </c>
      <c r="F289" s="432">
        <v>22</v>
      </c>
      <c r="G289" s="432">
        <v>3784</v>
      </c>
      <c r="H289" s="432"/>
      <c r="I289" s="432">
        <v>172</v>
      </c>
      <c r="J289" s="432"/>
      <c r="K289" s="432"/>
      <c r="L289" s="432"/>
      <c r="M289" s="432"/>
      <c r="N289" s="432">
        <v>1</v>
      </c>
      <c r="O289" s="432">
        <v>180</v>
      </c>
      <c r="P289" s="534"/>
      <c r="Q289" s="433">
        <v>180</v>
      </c>
    </row>
    <row r="290" spans="1:17" ht="14.4" customHeight="1" x14ac:dyDescent="0.3">
      <c r="A290" s="428" t="s">
        <v>833</v>
      </c>
      <c r="B290" s="429" t="s">
        <v>679</v>
      </c>
      <c r="C290" s="429" t="s">
        <v>680</v>
      </c>
      <c r="D290" s="429" t="s">
        <v>695</v>
      </c>
      <c r="E290" s="429" t="s">
        <v>696</v>
      </c>
      <c r="F290" s="432">
        <v>7</v>
      </c>
      <c r="G290" s="432">
        <v>2254</v>
      </c>
      <c r="H290" s="432">
        <v>3.3641791044776119</v>
      </c>
      <c r="I290" s="432">
        <v>322</v>
      </c>
      <c r="J290" s="432">
        <v>2</v>
      </c>
      <c r="K290" s="432">
        <v>670</v>
      </c>
      <c r="L290" s="432">
        <v>1</v>
      </c>
      <c r="M290" s="432">
        <v>335</v>
      </c>
      <c r="N290" s="432">
        <v>3</v>
      </c>
      <c r="O290" s="432">
        <v>1008</v>
      </c>
      <c r="P290" s="534">
        <v>1.5044776119402985</v>
      </c>
      <c r="Q290" s="433">
        <v>336</v>
      </c>
    </row>
    <row r="291" spans="1:17" ht="14.4" customHeight="1" x14ac:dyDescent="0.3">
      <c r="A291" s="428" t="s">
        <v>833</v>
      </c>
      <c r="B291" s="429" t="s">
        <v>679</v>
      </c>
      <c r="C291" s="429" t="s">
        <v>680</v>
      </c>
      <c r="D291" s="429" t="s">
        <v>697</v>
      </c>
      <c r="E291" s="429" t="s">
        <v>698</v>
      </c>
      <c r="F291" s="432">
        <v>3</v>
      </c>
      <c r="G291" s="432">
        <v>1317</v>
      </c>
      <c r="H291" s="432"/>
      <c r="I291" s="432">
        <v>439</v>
      </c>
      <c r="J291" s="432"/>
      <c r="K291" s="432"/>
      <c r="L291" s="432"/>
      <c r="M291" s="432"/>
      <c r="N291" s="432">
        <v>5</v>
      </c>
      <c r="O291" s="432">
        <v>2295</v>
      </c>
      <c r="P291" s="534"/>
      <c r="Q291" s="433">
        <v>459</v>
      </c>
    </row>
    <row r="292" spans="1:17" ht="14.4" customHeight="1" x14ac:dyDescent="0.3">
      <c r="A292" s="428" t="s">
        <v>833</v>
      </c>
      <c r="B292" s="429" t="s">
        <v>679</v>
      </c>
      <c r="C292" s="429" t="s">
        <v>680</v>
      </c>
      <c r="D292" s="429" t="s">
        <v>699</v>
      </c>
      <c r="E292" s="429" t="s">
        <v>700</v>
      </c>
      <c r="F292" s="432">
        <v>63</v>
      </c>
      <c r="G292" s="432">
        <v>21483</v>
      </c>
      <c r="H292" s="432">
        <v>2.1226163422586701</v>
      </c>
      <c r="I292" s="432">
        <v>341</v>
      </c>
      <c r="J292" s="432">
        <v>29</v>
      </c>
      <c r="K292" s="432">
        <v>10121</v>
      </c>
      <c r="L292" s="432">
        <v>1</v>
      </c>
      <c r="M292" s="432">
        <v>349</v>
      </c>
      <c r="N292" s="432">
        <v>47</v>
      </c>
      <c r="O292" s="432">
        <v>16403</v>
      </c>
      <c r="P292" s="534">
        <v>1.6206896551724137</v>
      </c>
      <c r="Q292" s="433">
        <v>349</v>
      </c>
    </row>
    <row r="293" spans="1:17" ht="14.4" customHeight="1" x14ac:dyDescent="0.3">
      <c r="A293" s="428" t="s">
        <v>833</v>
      </c>
      <c r="B293" s="429" t="s">
        <v>679</v>
      </c>
      <c r="C293" s="429" t="s">
        <v>680</v>
      </c>
      <c r="D293" s="429" t="s">
        <v>701</v>
      </c>
      <c r="E293" s="429" t="s">
        <v>702</v>
      </c>
      <c r="F293" s="432"/>
      <c r="G293" s="432"/>
      <c r="H293" s="432"/>
      <c r="I293" s="432"/>
      <c r="J293" s="432"/>
      <c r="K293" s="432"/>
      <c r="L293" s="432"/>
      <c r="M293" s="432"/>
      <c r="N293" s="432">
        <v>5</v>
      </c>
      <c r="O293" s="432">
        <v>8265</v>
      </c>
      <c r="P293" s="534"/>
      <c r="Q293" s="433">
        <v>1653</v>
      </c>
    </row>
    <row r="294" spans="1:17" ht="14.4" customHeight="1" x14ac:dyDescent="0.3">
      <c r="A294" s="428" t="s">
        <v>833</v>
      </c>
      <c r="B294" s="429" t="s">
        <v>679</v>
      </c>
      <c r="C294" s="429" t="s">
        <v>680</v>
      </c>
      <c r="D294" s="429" t="s">
        <v>703</v>
      </c>
      <c r="E294" s="429" t="s">
        <v>704</v>
      </c>
      <c r="F294" s="432"/>
      <c r="G294" s="432"/>
      <c r="H294" s="432"/>
      <c r="I294" s="432"/>
      <c r="J294" s="432"/>
      <c r="K294" s="432"/>
      <c r="L294" s="432"/>
      <c r="M294" s="432"/>
      <c r="N294" s="432">
        <v>1</v>
      </c>
      <c r="O294" s="432">
        <v>6231</v>
      </c>
      <c r="P294" s="534"/>
      <c r="Q294" s="433">
        <v>6231</v>
      </c>
    </row>
    <row r="295" spans="1:17" ht="14.4" customHeight="1" x14ac:dyDescent="0.3">
      <c r="A295" s="428" t="s">
        <v>833</v>
      </c>
      <c r="B295" s="429" t="s">
        <v>679</v>
      </c>
      <c r="C295" s="429" t="s">
        <v>680</v>
      </c>
      <c r="D295" s="429" t="s">
        <v>707</v>
      </c>
      <c r="E295" s="429" t="s">
        <v>708</v>
      </c>
      <c r="F295" s="432">
        <v>1</v>
      </c>
      <c r="G295" s="432">
        <v>376</v>
      </c>
      <c r="H295" s="432"/>
      <c r="I295" s="432">
        <v>376</v>
      </c>
      <c r="J295" s="432"/>
      <c r="K295" s="432"/>
      <c r="L295" s="432"/>
      <c r="M295" s="432"/>
      <c r="N295" s="432">
        <v>1</v>
      </c>
      <c r="O295" s="432">
        <v>391</v>
      </c>
      <c r="P295" s="534"/>
      <c r="Q295" s="433">
        <v>391</v>
      </c>
    </row>
    <row r="296" spans="1:17" ht="14.4" customHeight="1" x14ac:dyDescent="0.3">
      <c r="A296" s="428" t="s">
        <v>833</v>
      </c>
      <c r="B296" s="429" t="s">
        <v>679</v>
      </c>
      <c r="C296" s="429" t="s">
        <v>680</v>
      </c>
      <c r="D296" s="429" t="s">
        <v>713</v>
      </c>
      <c r="E296" s="429" t="s">
        <v>714</v>
      </c>
      <c r="F296" s="432">
        <v>1</v>
      </c>
      <c r="G296" s="432">
        <v>676</v>
      </c>
      <c r="H296" s="432"/>
      <c r="I296" s="432">
        <v>676</v>
      </c>
      <c r="J296" s="432"/>
      <c r="K296" s="432"/>
      <c r="L296" s="432"/>
      <c r="M296" s="432"/>
      <c r="N296" s="432">
        <v>1</v>
      </c>
      <c r="O296" s="432">
        <v>705</v>
      </c>
      <c r="P296" s="534"/>
      <c r="Q296" s="433">
        <v>705</v>
      </c>
    </row>
    <row r="297" spans="1:17" ht="14.4" customHeight="1" x14ac:dyDescent="0.3">
      <c r="A297" s="428" t="s">
        <v>833</v>
      </c>
      <c r="B297" s="429" t="s">
        <v>679</v>
      </c>
      <c r="C297" s="429" t="s">
        <v>680</v>
      </c>
      <c r="D297" s="429" t="s">
        <v>717</v>
      </c>
      <c r="E297" s="429" t="s">
        <v>718</v>
      </c>
      <c r="F297" s="432">
        <v>19</v>
      </c>
      <c r="G297" s="432">
        <v>5415</v>
      </c>
      <c r="H297" s="432">
        <v>1.3701923076923077</v>
      </c>
      <c r="I297" s="432">
        <v>285</v>
      </c>
      <c r="J297" s="432">
        <v>13</v>
      </c>
      <c r="K297" s="432">
        <v>3952</v>
      </c>
      <c r="L297" s="432">
        <v>1</v>
      </c>
      <c r="M297" s="432">
        <v>304</v>
      </c>
      <c r="N297" s="432">
        <v>14</v>
      </c>
      <c r="O297" s="432">
        <v>4270</v>
      </c>
      <c r="P297" s="534">
        <v>1.0804655870445343</v>
      </c>
      <c r="Q297" s="433">
        <v>305</v>
      </c>
    </row>
    <row r="298" spans="1:17" ht="14.4" customHeight="1" x14ac:dyDescent="0.3">
      <c r="A298" s="428" t="s">
        <v>833</v>
      </c>
      <c r="B298" s="429" t="s">
        <v>679</v>
      </c>
      <c r="C298" s="429" t="s">
        <v>680</v>
      </c>
      <c r="D298" s="429" t="s">
        <v>721</v>
      </c>
      <c r="E298" s="429" t="s">
        <v>722</v>
      </c>
      <c r="F298" s="432">
        <v>3</v>
      </c>
      <c r="G298" s="432">
        <v>1386</v>
      </c>
      <c r="H298" s="432">
        <v>0.70141700404858298</v>
      </c>
      <c r="I298" s="432">
        <v>462</v>
      </c>
      <c r="J298" s="432">
        <v>4</v>
      </c>
      <c r="K298" s="432">
        <v>1976</v>
      </c>
      <c r="L298" s="432">
        <v>1</v>
      </c>
      <c r="M298" s="432">
        <v>494</v>
      </c>
      <c r="N298" s="432">
        <v>11</v>
      </c>
      <c r="O298" s="432">
        <v>5434</v>
      </c>
      <c r="P298" s="534">
        <v>2.75</v>
      </c>
      <c r="Q298" s="433">
        <v>494</v>
      </c>
    </row>
    <row r="299" spans="1:17" ht="14.4" customHeight="1" x14ac:dyDescent="0.3">
      <c r="A299" s="428" t="s">
        <v>833</v>
      </c>
      <c r="B299" s="429" t="s">
        <v>679</v>
      </c>
      <c r="C299" s="429" t="s">
        <v>680</v>
      </c>
      <c r="D299" s="429" t="s">
        <v>723</v>
      </c>
      <c r="E299" s="429" t="s">
        <v>724</v>
      </c>
      <c r="F299" s="432">
        <v>18</v>
      </c>
      <c r="G299" s="432">
        <v>6408</v>
      </c>
      <c r="H299" s="432">
        <v>1.0187599364069952</v>
      </c>
      <c r="I299" s="432">
        <v>356</v>
      </c>
      <c r="J299" s="432">
        <v>17</v>
      </c>
      <c r="K299" s="432">
        <v>6290</v>
      </c>
      <c r="L299" s="432">
        <v>1</v>
      </c>
      <c r="M299" s="432">
        <v>370</v>
      </c>
      <c r="N299" s="432">
        <v>22</v>
      </c>
      <c r="O299" s="432">
        <v>8140</v>
      </c>
      <c r="P299" s="534">
        <v>1.2941176470588236</v>
      </c>
      <c r="Q299" s="433">
        <v>370</v>
      </c>
    </row>
    <row r="300" spans="1:17" ht="14.4" customHeight="1" x14ac:dyDescent="0.3">
      <c r="A300" s="428" t="s">
        <v>833</v>
      </c>
      <c r="B300" s="429" t="s">
        <v>679</v>
      </c>
      <c r="C300" s="429" t="s">
        <v>680</v>
      </c>
      <c r="D300" s="429" t="s">
        <v>729</v>
      </c>
      <c r="E300" s="429" t="s">
        <v>730</v>
      </c>
      <c r="F300" s="432">
        <v>1</v>
      </c>
      <c r="G300" s="432">
        <v>105</v>
      </c>
      <c r="H300" s="432"/>
      <c r="I300" s="432">
        <v>105</v>
      </c>
      <c r="J300" s="432"/>
      <c r="K300" s="432"/>
      <c r="L300" s="432"/>
      <c r="M300" s="432"/>
      <c r="N300" s="432"/>
      <c r="O300" s="432"/>
      <c r="P300" s="534"/>
      <c r="Q300" s="433"/>
    </row>
    <row r="301" spans="1:17" ht="14.4" customHeight="1" x14ac:dyDescent="0.3">
      <c r="A301" s="428" t="s">
        <v>833</v>
      </c>
      <c r="B301" s="429" t="s">
        <v>679</v>
      </c>
      <c r="C301" s="429" t="s">
        <v>680</v>
      </c>
      <c r="D301" s="429" t="s">
        <v>731</v>
      </c>
      <c r="E301" s="429" t="s">
        <v>732</v>
      </c>
      <c r="F301" s="432"/>
      <c r="G301" s="432"/>
      <c r="H301" s="432"/>
      <c r="I301" s="432"/>
      <c r="J301" s="432">
        <v>1</v>
      </c>
      <c r="K301" s="432">
        <v>125</v>
      </c>
      <c r="L301" s="432">
        <v>1</v>
      </c>
      <c r="M301" s="432">
        <v>125</v>
      </c>
      <c r="N301" s="432"/>
      <c r="O301" s="432"/>
      <c r="P301" s="534"/>
      <c r="Q301" s="433"/>
    </row>
    <row r="302" spans="1:17" ht="14.4" customHeight="1" x14ac:dyDescent="0.3">
      <c r="A302" s="428" t="s">
        <v>833</v>
      </c>
      <c r="B302" s="429" t="s">
        <v>679</v>
      </c>
      <c r="C302" s="429" t="s">
        <v>680</v>
      </c>
      <c r="D302" s="429" t="s">
        <v>733</v>
      </c>
      <c r="E302" s="429" t="s">
        <v>734</v>
      </c>
      <c r="F302" s="432"/>
      <c r="G302" s="432"/>
      <c r="H302" s="432"/>
      <c r="I302" s="432"/>
      <c r="J302" s="432"/>
      <c r="K302" s="432"/>
      <c r="L302" s="432"/>
      <c r="M302" s="432"/>
      <c r="N302" s="432">
        <v>1</v>
      </c>
      <c r="O302" s="432">
        <v>495</v>
      </c>
      <c r="P302" s="534"/>
      <c r="Q302" s="433">
        <v>495</v>
      </c>
    </row>
    <row r="303" spans="1:17" ht="14.4" customHeight="1" x14ac:dyDescent="0.3">
      <c r="A303" s="428" t="s">
        <v>833</v>
      </c>
      <c r="B303" s="429" t="s">
        <v>679</v>
      </c>
      <c r="C303" s="429" t="s">
        <v>680</v>
      </c>
      <c r="D303" s="429" t="s">
        <v>737</v>
      </c>
      <c r="E303" s="429" t="s">
        <v>738</v>
      </c>
      <c r="F303" s="432">
        <v>6</v>
      </c>
      <c r="G303" s="432">
        <v>2622</v>
      </c>
      <c r="H303" s="432"/>
      <c r="I303" s="432">
        <v>437</v>
      </c>
      <c r="J303" s="432"/>
      <c r="K303" s="432"/>
      <c r="L303" s="432"/>
      <c r="M303" s="432"/>
      <c r="N303" s="432">
        <v>2</v>
      </c>
      <c r="O303" s="432">
        <v>912</v>
      </c>
      <c r="P303" s="534"/>
      <c r="Q303" s="433">
        <v>456</v>
      </c>
    </row>
    <row r="304" spans="1:17" ht="14.4" customHeight="1" x14ac:dyDescent="0.3">
      <c r="A304" s="428" t="s">
        <v>833</v>
      </c>
      <c r="B304" s="429" t="s">
        <v>679</v>
      </c>
      <c r="C304" s="429" t="s">
        <v>680</v>
      </c>
      <c r="D304" s="429" t="s">
        <v>739</v>
      </c>
      <c r="E304" s="429" t="s">
        <v>740</v>
      </c>
      <c r="F304" s="432">
        <v>8</v>
      </c>
      <c r="G304" s="432">
        <v>432</v>
      </c>
      <c r="H304" s="432">
        <v>1.2413793103448276</v>
      </c>
      <c r="I304" s="432">
        <v>54</v>
      </c>
      <c r="J304" s="432">
        <v>6</v>
      </c>
      <c r="K304" s="432">
        <v>348</v>
      </c>
      <c r="L304" s="432">
        <v>1</v>
      </c>
      <c r="M304" s="432">
        <v>58</v>
      </c>
      <c r="N304" s="432">
        <v>11</v>
      </c>
      <c r="O304" s="432">
        <v>638</v>
      </c>
      <c r="P304" s="534">
        <v>1.8333333333333333</v>
      </c>
      <c r="Q304" s="433">
        <v>58</v>
      </c>
    </row>
    <row r="305" spans="1:17" ht="14.4" customHeight="1" x14ac:dyDescent="0.3">
      <c r="A305" s="428" t="s">
        <v>833</v>
      </c>
      <c r="B305" s="429" t="s">
        <v>679</v>
      </c>
      <c r="C305" s="429" t="s">
        <v>680</v>
      </c>
      <c r="D305" s="429" t="s">
        <v>745</v>
      </c>
      <c r="E305" s="429" t="s">
        <v>746</v>
      </c>
      <c r="F305" s="432">
        <v>72</v>
      </c>
      <c r="G305" s="432">
        <v>12168</v>
      </c>
      <c r="H305" s="432">
        <v>1.6170099667774087</v>
      </c>
      <c r="I305" s="432">
        <v>169</v>
      </c>
      <c r="J305" s="432">
        <v>43</v>
      </c>
      <c r="K305" s="432">
        <v>7525</v>
      </c>
      <c r="L305" s="432">
        <v>1</v>
      </c>
      <c r="M305" s="432">
        <v>175</v>
      </c>
      <c r="N305" s="432">
        <v>130</v>
      </c>
      <c r="O305" s="432">
        <v>22880</v>
      </c>
      <c r="P305" s="534">
        <v>3.040531561461794</v>
      </c>
      <c r="Q305" s="433">
        <v>176</v>
      </c>
    </row>
    <row r="306" spans="1:17" ht="14.4" customHeight="1" x14ac:dyDescent="0.3">
      <c r="A306" s="428" t="s">
        <v>833</v>
      </c>
      <c r="B306" s="429" t="s">
        <v>679</v>
      </c>
      <c r="C306" s="429" t="s">
        <v>680</v>
      </c>
      <c r="D306" s="429" t="s">
        <v>747</v>
      </c>
      <c r="E306" s="429" t="s">
        <v>748</v>
      </c>
      <c r="F306" s="432">
        <v>2</v>
      </c>
      <c r="G306" s="432">
        <v>162</v>
      </c>
      <c r="H306" s="432"/>
      <c r="I306" s="432">
        <v>81</v>
      </c>
      <c r="J306" s="432"/>
      <c r="K306" s="432"/>
      <c r="L306" s="432"/>
      <c r="M306" s="432"/>
      <c r="N306" s="432">
        <v>2</v>
      </c>
      <c r="O306" s="432">
        <v>170</v>
      </c>
      <c r="P306" s="534"/>
      <c r="Q306" s="433">
        <v>85</v>
      </c>
    </row>
    <row r="307" spans="1:17" ht="14.4" customHeight="1" x14ac:dyDescent="0.3">
      <c r="A307" s="428" t="s">
        <v>833</v>
      </c>
      <c r="B307" s="429" t="s">
        <v>679</v>
      </c>
      <c r="C307" s="429" t="s">
        <v>680</v>
      </c>
      <c r="D307" s="429" t="s">
        <v>751</v>
      </c>
      <c r="E307" s="429" t="s">
        <v>752</v>
      </c>
      <c r="F307" s="432">
        <v>4</v>
      </c>
      <c r="G307" s="432">
        <v>652</v>
      </c>
      <c r="H307" s="432">
        <v>0.48224852071005919</v>
      </c>
      <c r="I307" s="432">
        <v>163</v>
      </c>
      <c r="J307" s="432">
        <v>8</v>
      </c>
      <c r="K307" s="432">
        <v>1352</v>
      </c>
      <c r="L307" s="432">
        <v>1</v>
      </c>
      <c r="M307" s="432">
        <v>169</v>
      </c>
      <c r="N307" s="432">
        <v>3</v>
      </c>
      <c r="O307" s="432">
        <v>510</v>
      </c>
      <c r="P307" s="534">
        <v>0.37721893491124259</v>
      </c>
      <c r="Q307" s="433">
        <v>170</v>
      </c>
    </row>
    <row r="308" spans="1:17" ht="14.4" customHeight="1" x14ac:dyDescent="0.3">
      <c r="A308" s="428" t="s">
        <v>833</v>
      </c>
      <c r="B308" s="429" t="s">
        <v>679</v>
      </c>
      <c r="C308" s="429" t="s">
        <v>680</v>
      </c>
      <c r="D308" s="429" t="s">
        <v>755</v>
      </c>
      <c r="E308" s="429" t="s">
        <v>756</v>
      </c>
      <c r="F308" s="432"/>
      <c r="G308" s="432"/>
      <c r="H308" s="432"/>
      <c r="I308" s="432"/>
      <c r="J308" s="432"/>
      <c r="K308" s="432"/>
      <c r="L308" s="432"/>
      <c r="M308" s="432"/>
      <c r="N308" s="432">
        <v>1</v>
      </c>
      <c r="O308" s="432">
        <v>1012</v>
      </c>
      <c r="P308" s="534"/>
      <c r="Q308" s="433">
        <v>1012</v>
      </c>
    </row>
    <row r="309" spans="1:17" ht="14.4" customHeight="1" x14ac:dyDescent="0.3">
      <c r="A309" s="428" t="s">
        <v>833</v>
      </c>
      <c r="B309" s="429" t="s">
        <v>679</v>
      </c>
      <c r="C309" s="429" t="s">
        <v>680</v>
      </c>
      <c r="D309" s="429" t="s">
        <v>761</v>
      </c>
      <c r="E309" s="429" t="s">
        <v>762</v>
      </c>
      <c r="F309" s="432">
        <v>1</v>
      </c>
      <c r="G309" s="432">
        <v>247</v>
      </c>
      <c r="H309" s="432"/>
      <c r="I309" s="432">
        <v>247</v>
      </c>
      <c r="J309" s="432"/>
      <c r="K309" s="432"/>
      <c r="L309" s="432"/>
      <c r="M309" s="432"/>
      <c r="N309" s="432">
        <v>1</v>
      </c>
      <c r="O309" s="432">
        <v>264</v>
      </c>
      <c r="P309" s="534"/>
      <c r="Q309" s="433">
        <v>264</v>
      </c>
    </row>
    <row r="310" spans="1:17" ht="14.4" customHeight="1" x14ac:dyDescent="0.3">
      <c r="A310" s="428" t="s">
        <v>833</v>
      </c>
      <c r="B310" s="429" t="s">
        <v>679</v>
      </c>
      <c r="C310" s="429" t="s">
        <v>680</v>
      </c>
      <c r="D310" s="429" t="s">
        <v>763</v>
      </c>
      <c r="E310" s="429" t="s">
        <v>764</v>
      </c>
      <c r="F310" s="432"/>
      <c r="G310" s="432"/>
      <c r="H310" s="432"/>
      <c r="I310" s="432"/>
      <c r="J310" s="432"/>
      <c r="K310" s="432"/>
      <c r="L310" s="432"/>
      <c r="M310" s="432"/>
      <c r="N310" s="432">
        <v>1</v>
      </c>
      <c r="O310" s="432">
        <v>2131</v>
      </c>
      <c r="P310" s="534"/>
      <c r="Q310" s="433">
        <v>2131</v>
      </c>
    </row>
    <row r="311" spans="1:17" ht="14.4" customHeight="1" x14ac:dyDescent="0.3">
      <c r="A311" s="428" t="s">
        <v>833</v>
      </c>
      <c r="B311" s="429" t="s">
        <v>679</v>
      </c>
      <c r="C311" s="429" t="s">
        <v>680</v>
      </c>
      <c r="D311" s="429" t="s">
        <v>765</v>
      </c>
      <c r="E311" s="429" t="s">
        <v>766</v>
      </c>
      <c r="F311" s="432"/>
      <c r="G311" s="432"/>
      <c r="H311" s="432"/>
      <c r="I311" s="432"/>
      <c r="J311" s="432"/>
      <c r="K311" s="432"/>
      <c r="L311" s="432"/>
      <c r="M311" s="432"/>
      <c r="N311" s="432">
        <v>4</v>
      </c>
      <c r="O311" s="432">
        <v>968</v>
      </c>
      <c r="P311" s="534"/>
      <c r="Q311" s="433">
        <v>242</v>
      </c>
    </row>
    <row r="312" spans="1:17" ht="14.4" customHeight="1" x14ac:dyDescent="0.3">
      <c r="A312" s="428" t="s">
        <v>833</v>
      </c>
      <c r="B312" s="429" t="s">
        <v>679</v>
      </c>
      <c r="C312" s="429" t="s">
        <v>680</v>
      </c>
      <c r="D312" s="429" t="s">
        <v>770</v>
      </c>
      <c r="E312" s="429" t="s">
        <v>771</v>
      </c>
      <c r="F312" s="432"/>
      <c r="G312" s="432"/>
      <c r="H312" s="432"/>
      <c r="I312" s="432"/>
      <c r="J312" s="432"/>
      <c r="K312" s="432"/>
      <c r="L312" s="432"/>
      <c r="M312" s="432"/>
      <c r="N312" s="432">
        <v>2</v>
      </c>
      <c r="O312" s="432">
        <v>10440</v>
      </c>
      <c r="P312" s="534"/>
      <c r="Q312" s="433">
        <v>5220</v>
      </c>
    </row>
    <row r="313" spans="1:17" ht="14.4" customHeight="1" x14ac:dyDescent="0.3">
      <c r="A313" s="428" t="s">
        <v>834</v>
      </c>
      <c r="B313" s="429" t="s">
        <v>679</v>
      </c>
      <c r="C313" s="429" t="s">
        <v>680</v>
      </c>
      <c r="D313" s="429" t="s">
        <v>681</v>
      </c>
      <c r="E313" s="429" t="s">
        <v>682</v>
      </c>
      <c r="F313" s="432">
        <v>1470</v>
      </c>
      <c r="G313" s="432">
        <v>79380</v>
      </c>
      <c r="H313" s="432">
        <v>1.2442006269592476</v>
      </c>
      <c r="I313" s="432">
        <v>54</v>
      </c>
      <c r="J313" s="432">
        <v>1100</v>
      </c>
      <c r="K313" s="432">
        <v>63800</v>
      </c>
      <c r="L313" s="432">
        <v>1</v>
      </c>
      <c r="M313" s="432">
        <v>58</v>
      </c>
      <c r="N313" s="432">
        <v>900</v>
      </c>
      <c r="O313" s="432">
        <v>52200</v>
      </c>
      <c r="P313" s="534">
        <v>0.81818181818181823</v>
      </c>
      <c r="Q313" s="433">
        <v>58</v>
      </c>
    </row>
    <row r="314" spans="1:17" ht="14.4" customHeight="1" x14ac:dyDescent="0.3">
      <c r="A314" s="428" t="s">
        <v>834</v>
      </c>
      <c r="B314" s="429" t="s">
        <v>679</v>
      </c>
      <c r="C314" s="429" t="s">
        <v>680</v>
      </c>
      <c r="D314" s="429" t="s">
        <v>683</v>
      </c>
      <c r="E314" s="429" t="s">
        <v>684</v>
      </c>
      <c r="F314" s="432">
        <v>188</v>
      </c>
      <c r="G314" s="432">
        <v>23124</v>
      </c>
      <c r="H314" s="432">
        <v>0.8097205686672736</v>
      </c>
      <c r="I314" s="432">
        <v>123</v>
      </c>
      <c r="J314" s="432">
        <v>218</v>
      </c>
      <c r="K314" s="432">
        <v>28558</v>
      </c>
      <c r="L314" s="432">
        <v>1</v>
      </c>
      <c r="M314" s="432">
        <v>131</v>
      </c>
      <c r="N314" s="432">
        <v>177</v>
      </c>
      <c r="O314" s="432">
        <v>23187</v>
      </c>
      <c r="P314" s="534">
        <v>0.81192660550458717</v>
      </c>
      <c r="Q314" s="433">
        <v>131</v>
      </c>
    </row>
    <row r="315" spans="1:17" ht="14.4" customHeight="1" x14ac:dyDescent="0.3">
      <c r="A315" s="428" t="s">
        <v>834</v>
      </c>
      <c r="B315" s="429" t="s">
        <v>679</v>
      </c>
      <c r="C315" s="429" t="s">
        <v>680</v>
      </c>
      <c r="D315" s="429" t="s">
        <v>685</v>
      </c>
      <c r="E315" s="429" t="s">
        <v>686</v>
      </c>
      <c r="F315" s="432">
        <v>30</v>
      </c>
      <c r="G315" s="432">
        <v>5310</v>
      </c>
      <c r="H315" s="432">
        <v>0.85137085137085133</v>
      </c>
      <c r="I315" s="432">
        <v>177</v>
      </c>
      <c r="J315" s="432">
        <v>33</v>
      </c>
      <c r="K315" s="432">
        <v>6237</v>
      </c>
      <c r="L315" s="432">
        <v>1</v>
      </c>
      <c r="M315" s="432">
        <v>189</v>
      </c>
      <c r="N315" s="432">
        <v>52</v>
      </c>
      <c r="O315" s="432">
        <v>9828</v>
      </c>
      <c r="P315" s="534">
        <v>1.5757575757575757</v>
      </c>
      <c r="Q315" s="433">
        <v>189</v>
      </c>
    </row>
    <row r="316" spans="1:17" ht="14.4" customHeight="1" x14ac:dyDescent="0.3">
      <c r="A316" s="428" t="s">
        <v>834</v>
      </c>
      <c r="B316" s="429" t="s">
        <v>679</v>
      </c>
      <c r="C316" s="429" t="s">
        <v>680</v>
      </c>
      <c r="D316" s="429" t="s">
        <v>689</v>
      </c>
      <c r="E316" s="429" t="s">
        <v>690</v>
      </c>
      <c r="F316" s="432">
        <v>4</v>
      </c>
      <c r="G316" s="432">
        <v>1536</v>
      </c>
      <c r="H316" s="432">
        <v>0.47174447174447176</v>
      </c>
      <c r="I316" s="432">
        <v>384</v>
      </c>
      <c r="J316" s="432">
        <v>8</v>
      </c>
      <c r="K316" s="432">
        <v>3256</v>
      </c>
      <c r="L316" s="432">
        <v>1</v>
      </c>
      <c r="M316" s="432">
        <v>407</v>
      </c>
      <c r="N316" s="432">
        <v>4</v>
      </c>
      <c r="O316" s="432">
        <v>1632</v>
      </c>
      <c r="P316" s="534">
        <v>0.50122850122850127</v>
      </c>
      <c r="Q316" s="433">
        <v>408</v>
      </c>
    </row>
    <row r="317" spans="1:17" ht="14.4" customHeight="1" x14ac:dyDescent="0.3">
      <c r="A317" s="428" t="s">
        <v>834</v>
      </c>
      <c r="B317" s="429" t="s">
        <v>679</v>
      </c>
      <c r="C317" s="429" t="s">
        <v>680</v>
      </c>
      <c r="D317" s="429" t="s">
        <v>691</v>
      </c>
      <c r="E317" s="429" t="s">
        <v>692</v>
      </c>
      <c r="F317" s="432">
        <v>57</v>
      </c>
      <c r="G317" s="432">
        <v>9804</v>
      </c>
      <c r="H317" s="432">
        <v>2.0285536933581625</v>
      </c>
      <c r="I317" s="432">
        <v>172</v>
      </c>
      <c r="J317" s="432">
        <v>27</v>
      </c>
      <c r="K317" s="432">
        <v>4833</v>
      </c>
      <c r="L317" s="432">
        <v>1</v>
      </c>
      <c r="M317" s="432">
        <v>179</v>
      </c>
      <c r="N317" s="432">
        <v>50</v>
      </c>
      <c r="O317" s="432">
        <v>9000</v>
      </c>
      <c r="P317" s="534">
        <v>1.8621973929236499</v>
      </c>
      <c r="Q317" s="433">
        <v>180</v>
      </c>
    </row>
    <row r="318" spans="1:17" ht="14.4" customHeight="1" x14ac:dyDescent="0.3">
      <c r="A318" s="428" t="s">
        <v>834</v>
      </c>
      <c r="B318" s="429" t="s">
        <v>679</v>
      </c>
      <c r="C318" s="429" t="s">
        <v>680</v>
      </c>
      <c r="D318" s="429" t="s">
        <v>695</v>
      </c>
      <c r="E318" s="429" t="s">
        <v>696</v>
      </c>
      <c r="F318" s="432">
        <v>11</v>
      </c>
      <c r="G318" s="432">
        <v>3542</v>
      </c>
      <c r="H318" s="432">
        <v>0.39159756771697068</v>
      </c>
      <c r="I318" s="432">
        <v>322</v>
      </c>
      <c r="J318" s="432">
        <v>27</v>
      </c>
      <c r="K318" s="432">
        <v>9045</v>
      </c>
      <c r="L318" s="432">
        <v>1</v>
      </c>
      <c r="M318" s="432">
        <v>335</v>
      </c>
      <c r="N318" s="432">
        <v>12</v>
      </c>
      <c r="O318" s="432">
        <v>4032</v>
      </c>
      <c r="P318" s="534">
        <v>0.44577114427860698</v>
      </c>
      <c r="Q318" s="433">
        <v>336</v>
      </c>
    </row>
    <row r="319" spans="1:17" ht="14.4" customHeight="1" x14ac:dyDescent="0.3">
      <c r="A319" s="428" t="s">
        <v>834</v>
      </c>
      <c r="B319" s="429" t="s">
        <v>679</v>
      </c>
      <c r="C319" s="429" t="s">
        <v>680</v>
      </c>
      <c r="D319" s="429" t="s">
        <v>699</v>
      </c>
      <c r="E319" s="429" t="s">
        <v>700</v>
      </c>
      <c r="F319" s="432">
        <v>138</v>
      </c>
      <c r="G319" s="432">
        <v>47058</v>
      </c>
      <c r="H319" s="432">
        <v>0.84272922636103154</v>
      </c>
      <c r="I319" s="432">
        <v>341</v>
      </c>
      <c r="J319" s="432">
        <v>160</v>
      </c>
      <c r="K319" s="432">
        <v>55840</v>
      </c>
      <c r="L319" s="432">
        <v>1</v>
      </c>
      <c r="M319" s="432">
        <v>349</v>
      </c>
      <c r="N319" s="432">
        <v>169</v>
      </c>
      <c r="O319" s="432">
        <v>58981</v>
      </c>
      <c r="P319" s="534">
        <v>1.0562499999999999</v>
      </c>
      <c r="Q319" s="433">
        <v>349</v>
      </c>
    </row>
    <row r="320" spans="1:17" ht="14.4" customHeight="1" x14ac:dyDescent="0.3">
      <c r="A320" s="428" t="s">
        <v>834</v>
      </c>
      <c r="B320" s="429" t="s">
        <v>679</v>
      </c>
      <c r="C320" s="429" t="s">
        <v>680</v>
      </c>
      <c r="D320" s="429" t="s">
        <v>822</v>
      </c>
      <c r="E320" s="429" t="s">
        <v>823</v>
      </c>
      <c r="F320" s="432">
        <v>5</v>
      </c>
      <c r="G320" s="432">
        <v>545</v>
      </c>
      <c r="H320" s="432">
        <v>0.77635327635327633</v>
      </c>
      <c r="I320" s="432">
        <v>109</v>
      </c>
      <c r="J320" s="432">
        <v>6</v>
      </c>
      <c r="K320" s="432">
        <v>702</v>
      </c>
      <c r="L320" s="432">
        <v>1</v>
      </c>
      <c r="M320" s="432">
        <v>117</v>
      </c>
      <c r="N320" s="432">
        <v>9</v>
      </c>
      <c r="O320" s="432">
        <v>1053</v>
      </c>
      <c r="P320" s="534">
        <v>1.5</v>
      </c>
      <c r="Q320" s="433">
        <v>117</v>
      </c>
    </row>
    <row r="321" spans="1:17" ht="14.4" customHeight="1" x14ac:dyDescent="0.3">
      <c r="A321" s="428" t="s">
        <v>834</v>
      </c>
      <c r="B321" s="429" t="s">
        <v>679</v>
      </c>
      <c r="C321" s="429" t="s">
        <v>680</v>
      </c>
      <c r="D321" s="429" t="s">
        <v>707</v>
      </c>
      <c r="E321" s="429" t="s">
        <v>708</v>
      </c>
      <c r="F321" s="432"/>
      <c r="G321" s="432"/>
      <c r="H321" s="432"/>
      <c r="I321" s="432"/>
      <c r="J321" s="432">
        <v>1</v>
      </c>
      <c r="K321" s="432">
        <v>387</v>
      </c>
      <c r="L321" s="432">
        <v>1</v>
      </c>
      <c r="M321" s="432">
        <v>387</v>
      </c>
      <c r="N321" s="432">
        <v>1</v>
      </c>
      <c r="O321" s="432">
        <v>391</v>
      </c>
      <c r="P321" s="534">
        <v>1.0103359173126616</v>
      </c>
      <c r="Q321" s="433">
        <v>391</v>
      </c>
    </row>
    <row r="322" spans="1:17" ht="14.4" customHeight="1" x14ac:dyDescent="0.3">
      <c r="A322" s="428" t="s">
        <v>834</v>
      </c>
      <c r="B322" s="429" t="s">
        <v>679</v>
      </c>
      <c r="C322" s="429" t="s">
        <v>680</v>
      </c>
      <c r="D322" s="429" t="s">
        <v>709</v>
      </c>
      <c r="E322" s="429" t="s">
        <v>710</v>
      </c>
      <c r="F322" s="432">
        <v>5</v>
      </c>
      <c r="G322" s="432">
        <v>185</v>
      </c>
      <c r="H322" s="432">
        <v>0.97368421052631582</v>
      </c>
      <c r="I322" s="432">
        <v>37</v>
      </c>
      <c r="J322" s="432">
        <v>5</v>
      </c>
      <c r="K322" s="432">
        <v>190</v>
      </c>
      <c r="L322" s="432">
        <v>1</v>
      </c>
      <c r="M322" s="432">
        <v>38</v>
      </c>
      <c r="N322" s="432">
        <v>5</v>
      </c>
      <c r="O322" s="432">
        <v>190</v>
      </c>
      <c r="P322" s="534">
        <v>1</v>
      </c>
      <c r="Q322" s="433">
        <v>38</v>
      </c>
    </row>
    <row r="323" spans="1:17" ht="14.4" customHeight="1" x14ac:dyDescent="0.3">
      <c r="A323" s="428" t="s">
        <v>834</v>
      </c>
      <c r="B323" s="429" t="s">
        <v>679</v>
      </c>
      <c r="C323" s="429" t="s">
        <v>680</v>
      </c>
      <c r="D323" s="429" t="s">
        <v>713</v>
      </c>
      <c r="E323" s="429" t="s">
        <v>714</v>
      </c>
      <c r="F323" s="432">
        <v>32</v>
      </c>
      <c r="G323" s="432">
        <v>21632</v>
      </c>
      <c r="H323" s="432">
        <v>0.96022727272727271</v>
      </c>
      <c r="I323" s="432">
        <v>676</v>
      </c>
      <c r="J323" s="432">
        <v>32</v>
      </c>
      <c r="K323" s="432">
        <v>22528</v>
      </c>
      <c r="L323" s="432">
        <v>1</v>
      </c>
      <c r="M323" s="432">
        <v>704</v>
      </c>
      <c r="N323" s="432">
        <v>27</v>
      </c>
      <c r="O323" s="432">
        <v>19035</v>
      </c>
      <c r="P323" s="534">
        <v>0.84494850852272729</v>
      </c>
      <c r="Q323" s="433">
        <v>705</v>
      </c>
    </row>
    <row r="324" spans="1:17" ht="14.4" customHeight="1" x14ac:dyDescent="0.3">
      <c r="A324" s="428" t="s">
        <v>834</v>
      </c>
      <c r="B324" s="429" t="s">
        <v>679</v>
      </c>
      <c r="C324" s="429" t="s">
        <v>680</v>
      </c>
      <c r="D324" s="429" t="s">
        <v>715</v>
      </c>
      <c r="E324" s="429" t="s">
        <v>716</v>
      </c>
      <c r="F324" s="432">
        <v>2</v>
      </c>
      <c r="G324" s="432">
        <v>276</v>
      </c>
      <c r="H324" s="432"/>
      <c r="I324" s="432">
        <v>138</v>
      </c>
      <c r="J324" s="432"/>
      <c r="K324" s="432"/>
      <c r="L324" s="432"/>
      <c r="M324" s="432"/>
      <c r="N324" s="432"/>
      <c r="O324" s="432"/>
      <c r="P324" s="534"/>
      <c r="Q324" s="433"/>
    </row>
    <row r="325" spans="1:17" ht="14.4" customHeight="1" x14ac:dyDescent="0.3">
      <c r="A325" s="428" t="s">
        <v>834</v>
      </c>
      <c r="B325" s="429" t="s">
        <v>679</v>
      </c>
      <c r="C325" s="429" t="s">
        <v>680</v>
      </c>
      <c r="D325" s="429" t="s">
        <v>717</v>
      </c>
      <c r="E325" s="429" t="s">
        <v>718</v>
      </c>
      <c r="F325" s="432">
        <v>91</v>
      </c>
      <c r="G325" s="432">
        <v>25935</v>
      </c>
      <c r="H325" s="432">
        <v>0.6825</v>
      </c>
      <c r="I325" s="432">
        <v>285</v>
      </c>
      <c r="J325" s="432">
        <v>125</v>
      </c>
      <c r="K325" s="432">
        <v>38000</v>
      </c>
      <c r="L325" s="432">
        <v>1</v>
      </c>
      <c r="M325" s="432">
        <v>304</v>
      </c>
      <c r="N325" s="432">
        <v>154</v>
      </c>
      <c r="O325" s="432">
        <v>46970</v>
      </c>
      <c r="P325" s="534">
        <v>1.2360526315789473</v>
      </c>
      <c r="Q325" s="433">
        <v>305</v>
      </c>
    </row>
    <row r="326" spans="1:17" ht="14.4" customHeight="1" x14ac:dyDescent="0.3">
      <c r="A326" s="428" t="s">
        <v>834</v>
      </c>
      <c r="B326" s="429" t="s">
        <v>679</v>
      </c>
      <c r="C326" s="429" t="s">
        <v>680</v>
      </c>
      <c r="D326" s="429" t="s">
        <v>721</v>
      </c>
      <c r="E326" s="429" t="s">
        <v>722</v>
      </c>
      <c r="F326" s="432">
        <v>231</v>
      </c>
      <c r="G326" s="432">
        <v>106722</v>
      </c>
      <c r="H326" s="432">
        <v>0.90771612288640158</v>
      </c>
      <c r="I326" s="432">
        <v>462</v>
      </c>
      <c r="J326" s="432">
        <v>238</v>
      </c>
      <c r="K326" s="432">
        <v>117572</v>
      </c>
      <c r="L326" s="432">
        <v>1</v>
      </c>
      <c r="M326" s="432">
        <v>494</v>
      </c>
      <c r="N326" s="432">
        <v>248</v>
      </c>
      <c r="O326" s="432">
        <v>122512</v>
      </c>
      <c r="P326" s="534">
        <v>1.0420168067226891</v>
      </c>
      <c r="Q326" s="433">
        <v>494</v>
      </c>
    </row>
    <row r="327" spans="1:17" ht="14.4" customHeight="1" x14ac:dyDescent="0.3">
      <c r="A327" s="428" t="s">
        <v>834</v>
      </c>
      <c r="B327" s="429" t="s">
        <v>679</v>
      </c>
      <c r="C327" s="429" t="s">
        <v>680</v>
      </c>
      <c r="D327" s="429" t="s">
        <v>723</v>
      </c>
      <c r="E327" s="429" t="s">
        <v>724</v>
      </c>
      <c r="F327" s="432">
        <v>312</v>
      </c>
      <c r="G327" s="432">
        <v>111072</v>
      </c>
      <c r="H327" s="432">
        <v>1.0176087952359139</v>
      </c>
      <c r="I327" s="432">
        <v>356</v>
      </c>
      <c r="J327" s="432">
        <v>295</v>
      </c>
      <c r="K327" s="432">
        <v>109150</v>
      </c>
      <c r="L327" s="432">
        <v>1</v>
      </c>
      <c r="M327" s="432">
        <v>370</v>
      </c>
      <c r="N327" s="432">
        <v>330</v>
      </c>
      <c r="O327" s="432">
        <v>122100</v>
      </c>
      <c r="P327" s="534">
        <v>1.1186440677966101</v>
      </c>
      <c r="Q327" s="433">
        <v>370</v>
      </c>
    </row>
    <row r="328" spans="1:17" ht="14.4" customHeight="1" x14ac:dyDescent="0.3">
      <c r="A328" s="428" t="s">
        <v>834</v>
      </c>
      <c r="B328" s="429" t="s">
        <v>679</v>
      </c>
      <c r="C328" s="429" t="s">
        <v>680</v>
      </c>
      <c r="D328" s="429" t="s">
        <v>729</v>
      </c>
      <c r="E328" s="429" t="s">
        <v>730</v>
      </c>
      <c r="F328" s="432"/>
      <c r="G328" s="432"/>
      <c r="H328" s="432"/>
      <c r="I328" s="432"/>
      <c r="J328" s="432">
        <v>3</v>
      </c>
      <c r="K328" s="432">
        <v>333</v>
      </c>
      <c r="L328" s="432">
        <v>1</v>
      </c>
      <c r="M328" s="432">
        <v>111</v>
      </c>
      <c r="N328" s="432">
        <v>3</v>
      </c>
      <c r="O328" s="432">
        <v>333</v>
      </c>
      <c r="P328" s="534">
        <v>1</v>
      </c>
      <c r="Q328" s="433">
        <v>111</v>
      </c>
    </row>
    <row r="329" spans="1:17" ht="14.4" customHeight="1" x14ac:dyDescent="0.3">
      <c r="A329" s="428" t="s">
        <v>834</v>
      </c>
      <c r="B329" s="429" t="s">
        <v>679</v>
      </c>
      <c r="C329" s="429" t="s">
        <v>680</v>
      </c>
      <c r="D329" s="429" t="s">
        <v>731</v>
      </c>
      <c r="E329" s="429" t="s">
        <v>732</v>
      </c>
      <c r="F329" s="432">
        <v>5</v>
      </c>
      <c r="G329" s="432">
        <v>585</v>
      </c>
      <c r="H329" s="432">
        <v>0.66857142857142859</v>
      </c>
      <c r="I329" s="432">
        <v>117</v>
      </c>
      <c r="J329" s="432">
        <v>7</v>
      </c>
      <c r="K329" s="432">
        <v>875</v>
      </c>
      <c r="L329" s="432">
        <v>1</v>
      </c>
      <c r="M329" s="432">
        <v>125</v>
      </c>
      <c r="N329" s="432">
        <v>2</v>
      </c>
      <c r="O329" s="432">
        <v>250</v>
      </c>
      <c r="P329" s="534">
        <v>0.2857142857142857</v>
      </c>
      <c r="Q329" s="433">
        <v>125</v>
      </c>
    </row>
    <row r="330" spans="1:17" ht="14.4" customHeight="1" x14ac:dyDescent="0.3">
      <c r="A330" s="428" t="s">
        <v>834</v>
      </c>
      <c r="B330" s="429" t="s">
        <v>679</v>
      </c>
      <c r="C330" s="429" t="s">
        <v>680</v>
      </c>
      <c r="D330" s="429" t="s">
        <v>733</v>
      </c>
      <c r="E330" s="429" t="s">
        <v>734</v>
      </c>
      <c r="F330" s="432">
        <v>11</v>
      </c>
      <c r="G330" s="432">
        <v>5093</v>
      </c>
      <c r="H330" s="432">
        <v>0.93535353535353538</v>
      </c>
      <c r="I330" s="432">
        <v>463</v>
      </c>
      <c r="J330" s="432">
        <v>11</v>
      </c>
      <c r="K330" s="432">
        <v>5445</v>
      </c>
      <c r="L330" s="432">
        <v>1</v>
      </c>
      <c r="M330" s="432">
        <v>495</v>
      </c>
      <c r="N330" s="432">
        <v>13</v>
      </c>
      <c r="O330" s="432">
        <v>6435</v>
      </c>
      <c r="P330" s="534">
        <v>1.1818181818181819</v>
      </c>
      <c r="Q330" s="433">
        <v>495</v>
      </c>
    </row>
    <row r="331" spans="1:17" ht="14.4" customHeight="1" x14ac:dyDescent="0.3">
      <c r="A331" s="428" t="s">
        <v>834</v>
      </c>
      <c r="B331" s="429" t="s">
        <v>679</v>
      </c>
      <c r="C331" s="429" t="s">
        <v>680</v>
      </c>
      <c r="D331" s="429" t="s">
        <v>735</v>
      </c>
      <c r="E331" s="429" t="s">
        <v>736</v>
      </c>
      <c r="F331" s="432"/>
      <c r="G331" s="432"/>
      <c r="H331" s="432"/>
      <c r="I331" s="432"/>
      <c r="J331" s="432">
        <v>2</v>
      </c>
      <c r="K331" s="432">
        <v>2566</v>
      </c>
      <c r="L331" s="432">
        <v>1</v>
      </c>
      <c r="M331" s="432">
        <v>1283</v>
      </c>
      <c r="N331" s="432">
        <v>2</v>
      </c>
      <c r="O331" s="432">
        <v>2570</v>
      </c>
      <c r="P331" s="534">
        <v>1.0015588464536243</v>
      </c>
      <c r="Q331" s="433">
        <v>1285</v>
      </c>
    </row>
    <row r="332" spans="1:17" ht="14.4" customHeight="1" x14ac:dyDescent="0.3">
      <c r="A332" s="428" t="s">
        <v>834</v>
      </c>
      <c r="B332" s="429" t="s">
        <v>679</v>
      </c>
      <c r="C332" s="429" t="s">
        <v>680</v>
      </c>
      <c r="D332" s="429" t="s">
        <v>737</v>
      </c>
      <c r="E332" s="429" t="s">
        <v>738</v>
      </c>
      <c r="F332" s="432"/>
      <c r="G332" s="432"/>
      <c r="H332" s="432"/>
      <c r="I332" s="432"/>
      <c r="J332" s="432">
        <v>10</v>
      </c>
      <c r="K332" s="432">
        <v>4560</v>
      </c>
      <c r="L332" s="432">
        <v>1</v>
      </c>
      <c r="M332" s="432">
        <v>456</v>
      </c>
      <c r="N332" s="432">
        <v>5</v>
      </c>
      <c r="O332" s="432">
        <v>2280</v>
      </c>
      <c r="P332" s="534">
        <v>0.5</v>
      </c>
      <c r="Q332" s="433">
        <v>456</v>
      </c>
    </row>
    <row r="333" spans="1:17" ht="14.4" customHeight="1" x14ac:dyDescent="0.3">
      <c r="A333" s="428" t="s">
        <v>834</v>
      </c>
      <c r="B333" s="429" t="s">
        <v>679</v>
      </c>
      <c r="C333" s="429" t="s">
        <v>680</v>
      </c>
      <c r="D333" s="429" t="s">
        <v>739</v>
      </c>
      <c r="E333" s="429" t="s">
        <v>740</v>
      </c>
      <c r="F333" s="432">
        <v>418</v>
      </c>
      <c r="G333" s="432">
        <v>22572</v>
      </c>
      <c r="H333" s="432">
        <v>0.6756465517241379</v>
      </c>
      <c r="I333" s="432">
        <v>54</v>
      </c>
      <c r="J333" s="432">
        <v>576</v>
      </c>
      <c r="K333" s="432">
        <v>33408</v>
      </c>
      <c r="L333" s="432">
        <v>1</v>
      </c>
      <c r="M333" s="432">
        <v>58</v>
      </c>
      <c r="N333" s="432">
        <v>523</v>
      </c>
      <c r="O333" s="432">
        <v>30334</v>
      </c>
      <c r="P333" s="534">
        <v>0.90798611111111116</v>
      </c>
      <c r="Q333" s="433">
        <v>58</v>
      </c>
    </row>
    <row r="334" spans="1:17" ht="14.4" customHeight="1" x14ac:dyDescent="0.3">
      <c r="A334" s="428" t="s">
        <v>834</v>
      </c>
      <c r="B334" s="429" t="s">
        <v>679</v>
      </c>
      <c r="C334" s="429" t="s">
        <v>680</v>
      </c>
      <c r="D334" s="429" t="s">
        <v>745</v>
      </c>
      <c r="E334" s="429" t="s">
        <v>746</v>
      </c>
      <c r="F334" s="432">
        <v>1669</v>
      </c>
      <c r="G334" s="432">
        <v>282061</v>
      </c>
      <c r="H334" s="432">
        <v>0.96282983444273762</v>
      </c>
      <c r="I334" s="432">
        <v>169</v>
      </c>
      <c r="J334" s="432">
        <v>1674</v>
      </c>
      <c r="K334" s="432">
        <v>292950</v>
      </c>
      <c r="L334" s="432">
        <v>1</v>
      </c>
      <c r="M334" s="432">
        <v>175</v>
      </c>
      <c r="N334" s="432">
        <v>1987</v>
      </c>
      <c r="O334" s="432">
        <v>349712</v>
      </c>
      <c r="P334" s="534">
        <v>1.1937600273084144</v>
      </c>
      <c r="Q334" s="433">
        <v>176</v>
      </c>
    </row>
    <row r="335" spans="1:17" ht="14.4" customHeight="1" x14ac:dyDescent="0.3">
      <c r="A335" s="428" t="s">
        <v>834</v>
      </c>
      <c r="B335" s="429" t="s">
        <v>679</v>
      </c>
      <c r="C335" s="429" t="s">
        <v>680</v>
      </c>
      <c r="D335" s="429" t="s">
        <v>747</v>
      </c>
      <c r="E335" s="429" t="s">
        <v>748</v>
      </c>
      <c r="F335" s="432">
        <v>64</v>
      </c>
      <c r="G335" s="432">
        <v>5184</v>
      </c>
      <c r="H335" s="432">
        <v>0.93828054298642538</v>
      </c>
      <c r="I335" s="432">
        <v>81</v>
      </c>
      <c r="J335" s="432">
        <v>65</v>
      </c>
      <c r="K335" s="432">
        <v>5525</v>
      </c>
      <c r="L335" s="432">
        <v>1</v>
      </c>
      <c r="M335" s="432">
        <v>85</v>
      </c>
      <c r="N335" s="432">
        <v>56</v>
      </c>
      <c r="O335" s="432">
        <v>4760</v>
      </c>
      <c r="P335" s="534">
        <v>0.86153846153846159</v>
      </c>
      <c r="Q335" s="433">
        <v>85</v>
      </c>
    </row>
    <row r="336" spans="1:17" ht="14.4" customHeight="1" x14ac:dyDescent="0.3">
      <c r="A336" s="428" t="s">
        <v>834</v>
      </c>
      <c r="B336" s="429" t="s">
        <v>679</v>
      </c>
      <c r="C336" s="429" t="s">
        <v>680</v>
      </c>
      <c r="D336" s="429" t="s">
        <v>751</v>
      </c>
      <c r="E336" s="429" t="s">
        <v>752</v>
      </c>
      <c r="F336" s="432">
        <v>7</v>
      </c>
      <c r="G336" s="432">
        <v>1141</v>
      </c>
      <c r="H336" s="432">
        <v>6.7514792899408285</v>
      </c>
      <c r="I336" s="432">
        <v>163</v>
      </c>
      <c r="J336" s="432">
        <v>1</v>
      </c>
      <c r="K336" s="432">
        <v>169</v>
      </c>
      <c r="L336" s="432">
        <v>1</v>
      </c>
      <c r="M336" s="432">
        <v>169</v>
      </c>
      <c r="N336" s="432"/>
      <c r="O336" s="432"/>
      <c r="P336" s="534"/>
      <c r="Q336" s="433"/>
    </row>
    <row r="337" spans="1:17" ht="14.4" customHeight="1" x14ac:dyDescent="0.3">
      <c r="A337" s="428" t="s">
        <v>834</v>
      </c>
      <c r="B337" s="429" t="s">
        <v>679</v>
      </c>
      <c r="C337" s="429" t="s">
        <v>680</v>
      </c>
      <c r="D337" s="429" t="s">
        <v>755</v>
      </c>
      <c r="E337" s="429" t="s">
        <v>756</v>
      </c>
      <c r="F337" s="432">
        <v>3</v>
      </c>
      <c r="G337" s="432">
        <v>3024</v>
      </c>
      <c r="H337" s="432">
        <v>0.33234421364985162</v>
      </c>
      <c r="I337" s="432">
        <v>1008</v>
      </c>
      <c r="J337" s="432">
        <v>9</v>
      </c>
      <c r="K337" s="432">
        <v>9099</v>
      </c>
      <c r="L337" s="432">
        <v>1</v>
      </c>
      <c r="M337" s="432">
        <v>1011</v>
      </c>
      <c r="N337" s="432">
        <v>3</v>
      </c>
      <c r="O337" s="432">
        <v>3036</v>
      </c>
      <c r="P337" s="534">
        <v>0.33366303989449392</v>
      </c>
      <c r="Q337" s="433">
        <v>1012</v>
      </c>
    </row>
    <row r="338" spans="1:17" ht="14.4" customHeight="1" x14ac:dyDescent="0.3">
      <c r="A338" s="428" t="s">
        <v>834</v>
      </c>
      <c r="B338" s="429" t="s">
        <v>679</v>
      </c>
      <c r="C338" s="429" t="s">
        <v>680</v>
      </c>
      <c r="D338" s="429" t="s">
        <v>757</v>
      </c>
      <c r="E338" s="429" t="s">
        <v>758</v>
      </c>
      <c r="F338" s="432"/>
      <c r="G338" s="432"/>
      <c r="H338" s="432"/>
      <c r="I338" s="432"/>
      <c r="J338" s="432">
        <v>1</v>
      </c>
      <c r="K338" s="432">
        <v>176</v>
      </c>
      <c r="L338" s="432">
        <v>1</v>
      </c>
      <c r="M338" s="432">
        <v>176</v>
      </c>
      <c r="N338" s="432"/>
      <c r="O338" s="432"/>
      <c r="P338" s="534"/>
      <c r="Q338" s="433"/>
    </row>
    <row r="339" spans="1:17" ht="14.4" customHeight="1" x14ac:dyDescent="0.3">
      <c r="A339" s="428" t="s">
        <v>834</v>
      </c>
      <c r="B339" s="429" t="s">
        <v>679</v>
      </c>
      <c r="C339" s="429" t="s">
        <v>680</v>
      </c>
      <c r="D339" s="429" t="s">
        <v>759</v>
      </c>
      <c r="E339" s="429" t="s">
        <v>760</v>
      </c>
      <c r="F339" s="432"/>
      <c r="G339" s="432"/>
      <c r="H339" s="432"/>
      <c r="I339" s="432"/>
      <c r="J339" s="432">
        <v>9</v>
      </c>
      <c r="K339" s="432">
        <v>20646</v>
      </c>
      <c r="L339" s="432">
        <v>1</v>
      </c>
      <c r="M339" s="432">
        <v>2294</v>
      </c>
      <c r="N339" s="432">
        <v>7</v>
      </c>
      <c r="O339" s="432">
        <v>16079</v>
      </c>
      <c r="P339" s="534">
        <v>0.7787949239562143</v>
      </c>
      <c r="Q339" s="433">
        <v>2297</v>
      </c>
    </row>
    <row r="340" spans="1:17" ht="14.4" customHeight="1" x14ac:dyDescent="0.3">
      <c r="A340" s="428" t="s">
        <v>834</v>
      </c>
      <c r="B340" s="429" t="s">
        <v>679</v>
      </c>
      <c r="C340" s="429" t="s">
        <v>680</v>
      </c>
      <c r="D340" s="429" t="s">
        <v>761</v>
      </c>
      <c r="E340" s="429" t="s">
        <v>762</v>
      </c>
      <c r="F340" s="432">
        <v>23</v>
      </c>
      <c r="G340" s="432">
        <v>5681</v>
      </c>
      <c r="H340" s="432">
        <v>0.72002534854245881</v>
      </c>
      <c r="I340" s="432">
        <v>247</v>
      </c>
      <c r="J340" s="432">
        <v>30</v>
      </c>
      <c r="K340" s="432">
        <v>7890</v>
      </c>
      <c r="L340" s="432">
        <v>1</v>
      </c>
      <c r="M340" s="432">
        <v>263</v>
      </c>
      <c r="N340" s="432">
        <v>22</v>
      </c>
      <c r="O340" s="432">
        <v>5808</v>
      </c>
      <c r="P340" s="534">
        <v>0.73612167300380227</v>
      </c>
      <c r="Q340" s="433">
        <v>264</v>
      </c>
    </row>
    <row r="341" spans="1:17" ht="14.4" customHeight="1" x14ac:dyDescent="0.3">
      <c r="A341" s="428" t="s">
        <v>834</v>
      </c>
      <c r="B341" s="429" t="s">
        <v>679</v>
      </c>
      <c r="C341" s="429" t="s">
        <v>680</v>
      </c>
      <c r="D341" s="429" t="s">
        <v>763</v>
      </c>
      <c r="E341" s="429" t="s">
        <v>764</v>
      </c>
      <c r="F341" s="432"/>
      <c r="G341" s="432"/>
      <c r="H341" s="432"/>
      <c r="I341" s="432"/>
      <c r="J341" s="432">
        <v>3</v>
      </c>
      <c r="K341" s="432">
        <v>6390</v>
      </c>
      <c r="L341" s="432">
        <v>1</v>
      </c>
      <c r="M341" s="432">
        <v>2130</v>
      </c>
      <c r="N341" s="432">
        <v>9</v>
      </c>
      <c r="O341" s="432">
        <v>19179</v>
      </c>
      <c r="P341" s="534">
        <v>3.0014084507042256</v>
      </c>
      <c r="Q341" s="433">
        <v>2131</v>
      </c>
    </row>
    <row r="342" spans="1:17" ht="14.4" customHeight="1" x14ac:dyDescent="0.3">
      <c r="A342" s="428" t="s">
        <v>834</v>
      </c>
      <c r="B342" s="429" t="s">
        <v>679</v>
      </c>
      <c r="C342" s="429" t="s">
        <v>680</v>
      </c>
      <c r="D342" s="429" t="s">
        <v>765</v>
      </c>
      <c r="E342" s="429" t="s">
        <v>766</v>
      </c>
      <c r="F342" s="432">
        <v>5</v>
      </c>
      <c r="G342" s="432">
        <v>1130</v>
      </c>
      <c r="H342" s="432">
        <v>0.46694214876033058</v>
      </c>
      <c r="I342" s="432">
        <v>226</v>
      </c>
      <c r="J342" s="432">
        <v>10</v>
      </c>
      <c r="K342" s="432">
        <v>2420</v>
      </c>
      <c r="L342" s="432">
        <v>1</v>
      </c>
      <c r="M342" s="432">
        <v>242</v>
      </c>
      <c r="N342" s="432">
        <v>11</v>
      </c>
      <c r="O342" s="432">
        <v>2662</v>
      </c>
      <c r="P342" s="534">
        <v>1.1000000000000001</v>
      </c>
      <c r="Q342" s="433">
        <v>242</v>
      </c>
    </row>
    <row r="343" spans="1:17" ht="14.4" customHeight="1" x14ac:dyDescent="0.3">
      <c r="A343" s="428" t="s">
        <v>834</v>
      </c>
      <c r="B343" s="429" t="s">
        <v>679</v>
      </c>
      <c r="C343" s="429" t="s">
        <v>680</v>
      </c>
      <c r="D343" s="429" t="s">
        <v>769</v>
      </c>
      <c r="E343" s="429" t="s">
        <v>682</v>
      </c>
      <c r="F343" s="432"/>
      <c r="G343" s="432"/>
      <c r="H343" s="432"/>
      <c r="I343" s="432"/>
      <c r="J343" s="432">
        <v>2</v>
      </c>
      <c r="K343" s="432">
        <v>74</v>
      </c>
      <c r="L343" s="432">
        <v>1</v>
      </c>
      <c r="M343" s="432">
        <v>37</v>
      </c>
      <c r="N343" s="432"/>
      <c r="O343" s="432"/>
      <c r="P343" s="534"/>
      <c r="Q343" s="433"/>
    </row>
    <row r="344" spans="1:17" ht="14.4" customHeight="1" x14ac:dyDescent="0.3">
      <c r="A344" s="428" t="s">
        <v>834</v>
      </c>
      <c r="B344" s="429" t="s">
        <v>679</v>
      </c>
      <c r="C344" s="429" t="s">
        <v>680</v>
      </c>
      <c r="D344" s="429" t="s">
        <v>772</v>
      </c>
      <c r="E344" s="429" t="s">
        <v>773</v>
      </c>
      <c r="F344" s="432">
        <v>192</v>
      </c>
      <c r="G344" s="432">
        <v>200640</v>
      </c>
      <c r="H344" s="432">
        <v>1.1886255924170617</v>
      </c>
      <c r="I344" s="432">
        <v>1045</v>
      </c>
      <c r="J344" s="432">
        <v>160</v>
      </c>
      <c r="K344" s="432">
        <v>168800</v>
      </c>
      <c r="L344" s="432">
        <v>1</v>
      </c>
      <c r="M344" s="432">
        <v>1055</v>
      </c>
      <c r="N344" s="432">
        <v>180</v>
      </c>
      <c r="O344" s="432">
        <v>190260</v>
      </c>
      <c r="P344" s="534">
        <v>1.1271327014218009</v>
      </c>
      <c r="Q344" s="433">
        <v>1057</v>
      </c>
    </row>
    <row r="345" spans="1:17" ht="14.4" customHeight="1" x14ac:dyDescent="0.3">
      <c r="A345" s="428" t="s">
        <v>834</v>
      </c>
      <c r="B345" s="429" t="s">
        <v>679</v>
      </c>
      <c r="C345" s="429" t="s">
        <v>680</v>
      </c>
      <c r="D345" s="429" t="s">
        <v>774</v>
      </c>
      <c r="E345" s="429" t="s">
        <v>775</v>
      </c>
      <c r="F345" s="432">
        <v>1</v>
      </c>
      <c r="G345" s="432">
        <v>269</v>
      </c>
      <c r="H345" s="432"/>
      <c r="I345" s="432">
        <v>269</v>
      </c>
      <c r="J345" s="432"/>
      <c r="K345" s="432"/>
      <c r="L345" s="432"/>
      <c r="M345" s="432"/>
      <c r="N345" s="432"/>
      <c r="O345" s="432"/>
      <c r="P345" s="534"/>
      <c r="Q345" s="433"/>
    </row>
    <row r="346" spans="1:17" ht="14.4" customHeight="1" x14ac:dyDescent="0.3">
      <c r="A346" s="428" t="s">
        <v>835</v>
      </c>
      <c r="B346" s="429" t="s">
        <v>679</v>
      </c>
      <c r="C346" s="429" t="s">
        <v>680</v>
      </c>
      <c r="D346" s="429" t="s">
        <v>681</v>
      </c>
      <c r="E346" s="429" t="s">
        <v>682</v>
      </c>
      <c r="F346" s="432">
        <v>104</v>
      </c>
      <c r="G346" s="432">
        <v>5616</v>
      </c>
      <c r="H346" s="432">
        <v>0.70164917541229388</v>
      </c>
      <c r="I346" s="432">
        <v>54</v>
      </c>
      <c r="J346" s="432">
        <v>138</v>
      </c>
      <c r="K346" s="432">
        <v>8004</v>
      </c>
      <c r="L346" s="432">
        <v>1</v>
      </c>
      <c r="M346" s="432">
        <v>58</v>
      </c>
      <c r="N346" s="432">
        <v>116</v>
      </c>
      <c r="O346" s="432">
        <v>6728</v>
      </c>
      <c r="P346" s="534">
        <v>0.84057971014492749</v>
      </c>
      <c r="Q346" s="433">
        <v>58</v>
      </c>
    </row>
    <row r="347" spans="1:17" ht="14.4" customHeight="1" x14ac:dyDescent="0.3">
      <c r="A347" s="428" t="s">
        <v>835</v>
      </c>
      <c r="B347" s="429" t="s">
        <v>679</v>
      </c>
      <c r="C347" s="429" t="s">
        <v>680</v>
      </c>
      <c r="D347" s="429" t="s">
        <v>683</v>
      </c>
      <c r="E347" s="429" t="s">
        <v>684</v>
      </c>
      <c r="F347" s="432">
        <v>40</v>
      </c>
      <c r="G347" s="432">
        <v>4920</v>
      </c>
      <c r="H347" s="432">
        <v>0.81646199800862929</v>
      </c>
      <c r="I347" s="432">
        <v>123</v>
      </c>
      <c r="J347" s="432">
        <v>46</v>
      </c>
      <c r="K347" s="432">
        <v>6026</v>
      </c>
      <c r="L347" s="432">
        <v>1</v>
      </c>
      <c r="M347" s="432">
        <v>131</v>
      </c>
      <c r="N347" s="432">
        <v>45</v>
      </c>
      <c r="O347" s="432">
        <v>5895</v>
      </c>
      <c r="P347" s="534">
        <v>0.97826086956521741</v>
      </c>
      <c r="Q347" s="433">
        <v>131</v>
      </c>
    </row>
    <row r="348" spans="1:17" ht="14.4" customHeight="1" x14ac:dyDescent="0.3">
      <c r="A348" s="428" t="s">
        <v>835</v>
      </c>
      <c r="B348" s="429" t="s">
        <v>679</v>
      </c>
      <c r="C348" s="429" t="s">
        <v>680</v>
      </c>
      <c r="D348" s="429" t="s">
        <v>685</v>
      </c>
      <c r="E348" s="429" t="s">
        <v>686</v>
      </c>
      <c r="F348" s="432">
        <v>6</v>
      </c>
      <c r="G348" s="432">
        <v>1062</v>
      </c>
      <c r="H348" s="432">
        <v>1.1238095238095238</v>
      </c>
      <c r="I348" s="432">
        <v>177</v>
      </c>
      <c r="J348" s="432">
        <v>5</v>
      </c>
      <c r="K348" s="432">
        <v>945</v>
      </c>
      <c r="L348" s="432">
        <v>1</v>
      </c>
      <c r="M348" s="432">
        <v>189</v>
      </c>
      <c r="N348" s="432">
        <v>5</v>
      </c>
      <c r="O348" s="432">
        <v>945</v>
      </c>
      <c r="P348" s="534">
        <v>1</v>
      </c>
      <c r="Q348" s="433">
        <v>189</v>
      </c>
    </row>
    <row r="349" spans="1:17" ht="14.4" customHeight="1" x14ac:dyDescent="0.3">
      <c r="A349" s="428" t="s">
        <v>835</v>
      </c>
      <c r="B349" s="429" t="s">
        <v>679</v>
      </c>
      <c r="C349" s="429" t="s">
        <v>680</v>
      </c>
      <c r="D349" s="429" t="s">
        <v>689</v>
      </c>
      <c r="E349" s="429" t="s">
        <v>690</v>
      </c>
      <c r="F349" s="432">
        <v>11</v>
      </c>
      <c r="G349" s="432">
        <v>4224</v>
      </c>
      <c r="H349" s="432">
        <v>0.86486486486486491</v>
      </c>
      <c r="I349" s="432">
        <v>384</v>
      </c>
      <c r="J349" s="432">
        <v>12</v>
      </c>
      <c r="K349" s="432">
        <v>4884</v>
      </c>
      <c r="L349" s="432">
        <v>1</v>
      </c>
      <c r="M349" s="432">
        <v>407</v>
      </c>
      <c r="N349" s="432">
        <v>10</v>
      </c>
      <c r="O349" s="432">
        <v>4080</v>
      </c>
      <c r="P349" s="534">
        <v>0.83538083538083541</v>
      </c>
      <c r="Q349" s="433">
        <v>408</v>
      </c>
    </row>
    <row r="350" spans="1:17" ht="14.4" customHeight="1" x14ac:dyDescent="0.3">
      <c r="A350" s="428" t="s">
        <v>835</v>
      </c>
      <c r="B350" s="429" t="s">
        <v>679</v>
      </c>
      <c r="C350" s="429" t="s">
        <v>680</v>
      </c>
      <c r="D350" s="429" t="s">
        <v>691</v>
      </c>
      <c r="E350" s="429" t="s">
        <v>692</v>
      </c>
      <c r="F350" s="432">
        <v>11</v>
      </c>
      <c r="G350" s="432">
        <v>1892</v>
      </c>
      <c r="H350" s="432">
        <v>1.0569832402234638</v>
      </c>
      <c r="I350" s="432">
        <v>172</v>
      </c>
      <c r="J350" s="432">
        <v>10</v>
      </c>
      <c r="K350" s="432">
        <v>1790</v>
      </c>
      <c r="L350" s="432">
        <v>1</v>
      </c>
      <c r="M350" s="432">
        <v>179</v>
      </c>
      <c r="N350" s="432">
        <v>12</v>
      </c>
      <c r="O350" s="432">
        <v>2160</v>
      </c>
      <c r="P350" s="534">
        <v>1.2067039106145252</v>
      </c>
      <c r="Q350" s="433">
        <v>180</v>
      </c>
    </row>
    <row r="351" spans="1:17" ht="14.4" customHeight="1" x14ac:dyDescent="0.3">
      <c r="A351" s="428" t="s">
        <v>835</v>
      </c>
      <c r="B351" s="429" t="s">
        <v>679</v>
      </c>
      <c r="C351" s="429" t="s">
        <v>680</v>
      </c>
      <c r="D351" s="429" t="s">
        <v>695</v>
      </c>
      <c r="E351" s="429" t="s">
        <v>696</v>
      </c>
      <c r="F351" s="432">
        <v>3</v>
      </c>
      <c r="G351" s="432">
        <v>966</v>
      </c>
      <c r="H351" s="432">
        <v>0.48059701492537316</v>
      </c>
      <c r="I351" s="432">
        <v>322</v>
      </c>
      <c r="J351" s="432">
        <v>6</v>
      </c>
      <c r="K351" s="432">
        <v>2010</v>
      </c>
      <c r="L351" s="432">
        <v>1</v>
      </c>
      <c r="M351" s="432">
        <v>335</v>
      </c>
      <c r="N351" s="432">
        <v>15</v>
      </c>
      <c r="O351" s="432">
        <v>5040</v>
      </c>
      <c r="P351" s="534">
        <v>2.5074626865671643</v>
      </c>
      <c r="Q351" s="433">
        <v>336</v>
      </c>
    </row>
    <row r="352" spans="1:17" ht="14.4" customHeight="1" x14ac:dyDescent="0.3">
      <c r="A352" s="428" t="s">
        <v>835</v>
      </c>
      <c r="B352" s="429" t="s">
        <v>679</v>
      </c>
      <c r="C352" s="429" t="s">
        <v>680</v>
      </c>
      <c r="D352" s="429" t="s">
        <v>699</v>
      </c>
      <c r="E352" s="429" t="s">
        <v>700</v>
      </c>
      <c r="F352" s="432">
        <v>41</v>
      </c>
      <c r="G352" s="432">
        <v>13981</v>
      </c>
      <c r="H352" s="432">
        <v>0.3709275177756553</v>
      </c>
      <c r="I352" s="432">
        <v>341</v>
      </c>
      <c r="J352" s="432">
        <v>108</v>
      </c>
      <c r="K352" s="432">
        <v>37692</v>
      </c>
      <c r="L352" s="432">
        <v>1</v>
      </c>
      <c r="M352" s="432">
        <v>349</v>
      </c>
      <c r="N352" s="432">
        <v>83</v>
      </c>
      <c r="O352" s="432">
        <v>28967</v>
      </c>
      <c r="P352" s="534">
        <v>0.76851851851851849</v>
      </c>
      <c r="Q352" s="433">
        <v>349</v>
      </c>
    </row>
    <row r="353" spans="1:17" ht="14.4" customHeight="1" x14ac:dyDescent="0.3">
      <c r="A353" s="428" t="s">
        <v>835</v>
      </c>
      <c r="B353" s="429" t="s">
        <v>679</v>
      </c>
      <c r="C353" s="429" t="s">
        <v>680</v>
      </c>
      <c r="D353" s="429" t="s">
        <v>822</v>
      </c>
      <c r="E353" s="429" t="s">
        <v>823</v>
      </c>
      <c r="F353" s="432">
        <v>6</v>
      </c>
      <c r="G353" s="432">
        <v>654</v>
      </c>
      <c r="H353" s="432">
        <v>0.69871794871794868</v>
      </c>
      <c r="I353" s="432">
        <v>109</v>
      </c>
      <c r="J353" s="432">
        <v>8</v>
      </c>
      <c r="K353" s="432">
        <v>936</v>
      </c>
      <c r="L353" s="432">
        <v>1</v>
      </c>
      <c r="M353" s="432">
        <v>117</v>
      </c>
      <c r="N353" s="432">
        <v>11</v>
      </c>
      <c r="O353" s="432">
        <v>1287</v>
      </c>
      <c r="P353" s="534">
        <v>1.375</v>
      </c>
      <c r="Q353" s="433">
        <v>117</v>
      </c>
    </row>
    <row r="354" spans="1:17" ht="14.4" customHeight="1" x14ac:dyDescent="0.3">
      <c r="A354" s="428" t="s">
        <v>835</v>
      </c>
      <c r="B354" s="429" t="s">
        <v>679</v>
      </c>
      <c r="C354" s="429" t="s">
        <v>680</v>
      </c>
      <c r="D354" s="429" t="s">
        <v>705</v>
      </c>
      <c r="E354" s="429" t="s">
        <v>706</v>
      </c>
      <c r="F354" s="432"/>
      <c r="G354" s="432"/>
      <c r="H354" s="432"/>
      <c r="I354" s="432"/>
      <c r="J354" s="432">
        <v>1</v>
      </c>
      <c r="K354" s="432">
        <v>49</v>
      </c>
      <c r="L354" s="432">
        <v>1</v>
      </c>
      <c r="M354" s="432">
        <v>49</v>
      </c>
      <c r="N354" s="432">
        <v>2</v>
      </c>
      <c r="O354" s="432">
        <v>98</v>
      </c>
      <c r="P354" s="534">
        <v>2</v>
      </c>
      <c r="Q354" s="433">
        <v>49</v>
      </c>
    </row>
    <row r="355" spans="1:17" ht="14.4" customHeight="1" x14ac:dyDescent="0.3">
      <c r="A355" s="428" t="s">
        <v>835</v>
      </c>
      <c r="B355" s="429" t="s">
        <v>679</v>
      </c>
      <c r="C355" s="429" t="s">
        <v>680</v>
      </c>
      <c r="D355" s="429" t="s">
        <v>709</v>
      </c>
      <c r="E355" s="429" t="s">
        <v>710</v>
      </c>
      <c r="F355" s="432">
        <v>5</v>
      </c>
      <c r="G355" s="432">
        <v>185</v>
      </c>
      <c r="H355" s="432">
        <v>0.69548872180451127</v>
      </c>
      <c r="I355" s="432">
        <v>37</v>
      </c>
      <c r="J355" s="432">
        <v>7</v>
      </c>
      <c r="K355" s="432">
        <v>266</v>
      </c>
      <c r="L355" s="432">
        <v>1</v>
      </c>
      <c r="M355" s="432">
        <v>38</v>
      </c>
      <c r="N355" s="432">
        <v>9</v>
      </c>
      <c r="O355" s="432">
        <v>342</v>
      </c>
      <c r="P355" s="534">
        <v>1.2857142857142858</v>
      </c>
      <c r="Q355" s="433">
        <v>38</v>
      </c>
    </row>
    <row r="356" spans="1:17" ht="14.4" customHeight="1" x14ac:dyDescent="0.3">
      <c r="A356" s="428" t="s">
        <v>835</v>
      </c>
      <c r="B356" s="429" t="s">
        <v>679</v>
      </c>
      <c r="C356" s="429" t="s">
        <v>680</v>
      </c>
      <c r="D356" s="429" t="s">
        <v>713</v>
      </c>
      <c r="E356" s="429" t="s">
        <v>714</v>
      </c>
      <c r="F356" s="432">
        <v>1</v>
      </c>
      <c r="G356" s="432">
        <v>676</v>
      </c>
      <c r="H356" s="432"/>
      <c r="I356" s="432">
        <v>676</v>
      </c>
      <c r="J356" s="432"/>
      <c r="K356" s="432"/>
      <c r="L356" s="432"/>
      <c r="M356" s="432"/>
      <c r="N356" s="432">
        <v>1</v>
      </c>
      <c r="O356" s="432">
        <v>705</v>
      </c>
      <c r="P356" s="534"/>
      <c r="Q356" s="433">
        <v>705</v>
      </c>
    </row>
    <row r="357" spans="1:17" ht="14.4" customHeight="1" x14ac:dyDescent="0.3">
      <c r="A357" s="428" t="s">
        <v>835</v>
      </c>
      <c r="B357" s="429" t="s">
        <v>679</v>
      </c>
      <c r="C357" s="429" t="s">
        <v>680</v>
      </c>
      <c r="D357" s="429" t="s">
        <v>715</v>
      </c>
      <c r="E357" s="429" t="s">
        <v>716</v>
      </c>
      <c r="F357" s="432"/>
      <c r="G357" s="432"/>
      <c r="H357" s="432"/>
      <c r="I357" s="432"/>
      <c r="J357" s="432">
        <v>1</v>
      </c>
      <c r="K357" s="432">
        <v>147</v>
      </c>
      <c r="L357" s="432">
        <v>1</v>
      </c>
      <c r="M357" s="432">
        <v>147</v>
      </c>
      <c r="N357" s="432"/>
      <c r="O357" s="432"/>
      <c r="P357" s="534"/>
      <c r="Q357" s="433"/>
    </row>
    <row r="358" spans="1:17" ht="14.4" customHeight="1" x14ac:dyDescent="0.3">
      <c r="A358" s="428" t="s">
        <v>835</v>
      </c>
      <c r="B358" s="429" t="s">
        <v>679</v>
      </c>
      <c r="C358" s="429" t="s">
        <v>680</v>
      </c>
      <c r="D358" s="429" t="s">
        <v>717</v>
      </c>
      <c r="E358" s="429" t="s">
        <v>718</v>
      </c>
      <c r="F358" s="432">
        <v>62</v>
      </c>
      <c r="G358" s="432">
        <v>17670</v>
      </c>
      <c r="H358" s="432">
        <v>0.64583333333333337</v>
      </c>
      <c r="I358" s="432">
        <v>285</v>
      </c>
      <c r="J358" s="432">
        <v>90</v>
      </c>
      <c r="K358" s="432">
        <v>27360</v>
      </c>
      <c r="L358" s="432">
        <v>1</v>
      </c>
      <c r="M358" s="432">
        <v>304</v>
      </c>
      <c r="N358" s="432">
        <v>118</v>
      </c>
      <c r="O358" s="432">
        <v>35990</v>
      </c>
      <c r="P358" s="534">
        <v>1.3154239766081872</v>
      </c>
      <c r="Q358" s="433">
        <v>305</v>
      </c>
    </row>
    <row r="359" spans="1:17" ht="14.4" customHeight="1" x14ac:dyDescent="0.3">
      <c r="A359" s="428" t="s">
        <v>835</v>
      </c>
      <c r="B359" s="429" t="s">
        <v>679</v>
      </c>
      <c r="C359" s="429" t="s">
        <v>680</v>
      </c>
      <c r="D359" s="429" t="s">
        <v>721</v>
      </c>
      <c r="E359" s="429" t="s">
        <v>722</v>
      </c>
      <c r="F359" s="432">
        <v>29</v>
      </c>
      <c r="G359" s="432">
        <v>13398</v>
      </c>
      <c r="H359" s="432">
        <v>0.79768992617289836</v>
      </c>
      <c r="I359" s="432">
        <v>462</v>
      </c>
      <c r="J359" s="432">
        <v>34</v>
      </c>
      <c r="K359" s="432">
        <v>16796</v>
      </c>
      <c r="L359" s="432">
        <v>1</v>
      </c>
      <c r="M359" s="432">
        <v>494</v>
      </c>
      <c r="N359" s="432">
        <v>30</v>
      </c>
      <c r="O359" s="432">
        <v>14820</v>
      </c>
      <c r="P359" s="534">
        <v>0.88235294117647056</v>
      </c>
      <c r="Q359" s="433">
        <v>494</v>
      </c>
    </row>
    <row r="360" spans="1:17" ht="14.4" customHeight="1" x14ac:dyDescent="0.3">
      <c r="A360" s="428" t="s">
        <v>835</v>
      </c>
      <c r="B360" s="429" t="s">
        <v>679</v>
      </c>
      <c r="C360" s="429" t="s">
        <v>680</v>
      </c>
      <c r="D360" s="429" t="s">
        <v>723</v>
      </c>
      <c r="E360" s="429" t="s">
        <v>724</v>
      </c>
      <c r="F360" s="432">
        <v>80</v>
      </c>
      <c r="G360" s="432">
        <v>28480</v>
      </c>
      <c r="H360" s="432">
        <v>0.71937357918666334</v>
      </c>
      <c r="I360" s="432">
        <v>356</v>
      </c>
      <c r="J360" s="432">
        <v>107</v>
      </c>
      <c r="K360" s="432">
        <v>39590</v>
      </c>
      <c r="L360" s="432">
        <v>1</v>
      </c>
      <c r="M360" s="432">
        <v>370</v>
      </c>
      <c r="N360" s="432">
        <v>124</v>
      </c>
      <c r="O360" s="432">
        <v>45880</v>
      </c>
      <c r="P360" s="534">
        <v>1.1588785046728971</v>
      </c>
      <c r="Q360" s="433">
        <v>370</v>
      </c>
    </row>
    <row r="361" spans="1:17" ht="14.4" customHeight="1" x14ac:dyDescent="0.3">
      <c r="A361" s="428" t="s">
        <v>835</v>
      </c>
      <c r="B361" s="429" t="s">
        <v>679</v>
      </c>
      <c r="C361" s="429" t="s">
        <v>680</v>
      </c>
      <c r="D361" s="429" t="s">
        <v>729</v>
      </c>
      <c r="E361" s="429" t="s">
        <v>730</v>
      </c>
      <c r="F361" s="432">
        <v>3</v>
      </c>
      <c r="G361" s="432">
        <v>315</v>
      </c>
      <c r="H361" s="432">
        <v>0.94594594594594594</v>
      </c>
      <c r="I361" s="432">
        <v>105</v>
      </c>
      <c r="J361" s="432">
        <v>3</v>
      </c>
      <c r="K361" s="432">
        <v>333</v>
      </c>
      <c r="L361" s="432">
        <v>1</v>
      </c>
      <c r="M361" s="432">
        <v>111</v>
      </c>
      <c r="N361" s="432">
        <v>4</v>
      </c>
      <c r="O361" s="432">
        <v>444</v>
      </c>
      <c r="P361" s="534">
        <v>1.3333333333333333</v>
      </c>
      <c r="Q361" s="433">
        <v>111</v>
      </c>
    </row>
    <row r="362" spans="1:17" ht="14.4" customHeight="1" x14ac:dyDescent="0.3">
      <c r="A362" s="428" t="s">
        <v>835</v>
      </c>
      <c r="B362" s="429" t="s">
        <v>679</v>
      </c>
      <c r="C362" s="429" t="s">
        <v>680</v>
      </c>
      <c r="D362" s="429" t="s">
        <v>731</v>
      </c>
      <c r="E362" s="429" t="s">
        <v>732</v>
      </c>
      <c r="F362" s="432">
        <v>2</v>
      </c>
      <c r="G362" s="432">
        <v>234</v>
      </c>
      <c r="H362" s="432">
        <v>0.93600000000000005</v>
      </c>
      <c r="I362" s="432">
        <v>117</v>
      </c>
      <c r="J362" s="432">
        <v>2</v>
      </c>
      <c r="K362" s="432">
        <v>250</v>
      </c>
      <c r="L362" s="432">
        <v>1</v>
      </c>
      <c r="M362" s="432">
        <v>125</v>
      </c>
      <c r="N362" s="432">
        <v>4</v>
      </c>
      <c r="O362" s="432">
        <v>500</v>
      </c>
      <c r="P362" s="534">
        <v>2</v>
      </c>
      <c r="Q362" s="433">
        <v>125</v>
      </c>
    </row>
    <row r="363" spans="1:17" ht="14.4" customHeight="1" x14ac:dyDescent="0.3">
      <c r="A363" s="428" t="s">
        <v>835</v>
      </c>
      <c r="B363" s="429" t="s">
        <v>679</v>
      </c>
      <c r="C363" s="429" t="s">
        <v>680</v>
      </c>
      <c r="D363" s="429" t="s">
        <v>733</v>
      </c>
      <c r="E363" s="429" t="s">
        <v>734</v>
      </c>
      <c r="F363" s="432">
        <v>10</v>
      </c>
      <c r="G363" s="432">
        <v>4630</v>
      </c>
      <c r="H363" s="432">
        <v>1.3362193362193362</v>
      </c>
      <c r="I363" s="432">
        <v>463</v>
      </c>
      <c r="J363" s="432">
        <v>7</v>
      </c>
      <c r="K363" s="432">
        <v>3465</v>
      </c>
      <c r="L363" s="432">
        <v>1</v>
      </c>
      <c r="M363" s="432">
        <v>495</v>
      </c>
      <c r="N363" s="432">
        <v>11</v>
      </c>
      <c r="O363" s="432">
        <v>5445</v>
      </c>
      <c r="P363" s="534">
        <v>1.5714285714285714</v>
      </c>
      <c r="Q363" s="433">
        <v>495</v>
      </c>
    </row>
    <row r="364" spans="1:17" ht="14.4" customHeight="1" x14ac:dyDescent="0.3">
      <c r="A364" s="428" t="s">
        <v>835</v>
      </c>
      <c r="B364" s="429" t="s">
        <v>679</v>
      </c>
      <c r="C364" s="429" t="s">
        <v>680</v>
      </c>
      <c r="D364" s="429" t="s">
        <v>735</v>
      </c>
      <c r="E364" s="429" t="s">
        <v>736</v>
      </c>
      <c r="F364" s="432">
        <v>1</v>
      </c>
      <c r="G364" s="432">
        <v>1268</v>
      </c>
      <c r="H364" s="432"/>
      <c r="I364" s="432">
        <v>1268</v>
      </c>
      <c r="J364" s="432"/>
      <c r="K364" s="432"/>
      <c r="L364" s="432"/>
      <c r="M364" s="432"/>
      <c r="N364" s="432">
        <v>2</v>
      </c>
      <c r="O364" s="432">
        <v>2570</v>
      </c>
      <c r="P364" s="534"/>
      <c r="Q364" s="433">
        <v>1285</v>
      </c>
    </row>
    <row r="365" spans="1:17" ht="14.4" customHeight="1" x14ac:dyDescent="0.3">
      <c r="A365" s="428" t="s">
        <v>835</v>
      </c>
      <c r="B365" s="429" t="s">
        <v>679</v>
      </c>
      <c r="C365" s="429" t="s">
        <v>680</v>
      </c>
      <c r="D365" s="429" t="s">
        <v>737</v>
      </c>
      <c r="E365" s="429" t="s">
        <v>738</v>
      </c>
      <c r="F365" s="432">
        <v>4</v>
      </c>
      <c r="G365" s="432">
        <v>1748</v>
      </c>
      <c r="H365" s="432">
        <v>0.76666666666666672</v>
      </c>
      <c r="I365" s="432">
        <v>437</v>
      </c>
      <c r="J365" s="432">
        <v>5</v>
      </c>
      <c r="K365" s="432">
        <v>2280</v>
      </c>
      <c r="L365" s="432">
        <v>1</v>
      </c>
      <c r="M365" s="432">
        <v>456</v>
      </c>
      <c r="N365" s="432">
        <v>7</v>
      </c>
      <c r="O365" s="432">
        <v>3192</v>
      </c>
      <c r="P365" s="534">
        <v>1.4</v>
      </c>
      <c r="Q365" s="433">
        <v>456</v>
      </c>
    </row>
    <row r="366" spans="1:17" ht="14.4" customHeight="1" x14ac:dyDescent="0.3">
      <c r="A366" s="428" t="s">
        <v>835</v>
      </c>
      <c r="B366" s="429" t="s">
        <v>679</v>
      </c>
      <c r="C366" s="429" t="s">
        <v>680</v>
      </c>
      <c r="D366" s="429" t="s">
        <v>739</v>
      </c>
      <c r="E366" s="429" t="s">
        <v>740</v>
      </c>
      <c r="F366" s="432">
        <v>84</v>
      </c>
      <c r="G366" s="432">
        <v>4536</v>
      </c>
      <c r="H366" s="432">
        <v>1.029038112522686</v>
      </c>
      <c r="I366" s="432">
        <v>54</v>
      </c>
      <c r="J366" s="432">
        <v>76</v>
      </c>
      <c r="K366" s="432">
        <v>4408</v>
      </c>
      <c r="L366" s="432">
        <v>1</v>
      </c>
      <c r="M366" s="432">
        <v>58</v>
      </c>
      <c r="N366" s="432">
        <v>85</v>
      </c>
      <c r="O366" s="432">
        <v>4930</v>
      </c>
      <c r="P366" s="534">
        <v>1.118421052631579</v>
      </c>
      <c r="Q366" s="433">
        <v>58</v>
      </c>
    </row>
    <row r="367" spans="1:17" ht="14.4" customHeight="1" x14ac:dyDescent="0.3">
      <c r="A367" s="428" t="s">
        <v>835</v>
      </c>
      <c r="B367" s="429" t="s">
        <v>679</v>
      </c>
      <c r="C367" s="429" t="s">
        <v>680</v>
      </c>
      <c r="D367" s="429" t="s">
        <v>745</v>
      </c>
      <c r="E367" s="429" t="s">
        <v>746</v>
      </c>
      <c r="F367" s="432">
        <v>200</v>
      </c>
      <c r="G367" s="432">
        <v>33800</v>
      </c>
      <c r="H367" s="432">
        <v>0.80476190476190479</v>
      </c>
      <c r="I367" s="432">
        <v>169</v>
      </c>
      <c r="J367" s="432">
        <v>240</v>
      </c>
      <c r="K367" s="432">
        <v>42000</v>
      </c>
      <c r="L367" s="432">
        <v>1</v>
      </c>
      <c r="M367" s="432">
        <v>175</v>
      </c>
      <c r="N367" s="432">
        <v>221</v>
      </c>
      <c r="O367" s="432">
        <v>38896</v>
      </c>
      <c r="P367" s="534">
        <v>0.92609523809523808</v>
      </c>
      <c r="Q367" s="433">
        <v>176</v>
      </c>
    </row>
    <row r="368" spans="1:17" ht="14.4" customHeight="1" x14ac:dyDescent="0.3">
      <c r="A368" s="428" t="s">
        <v>835</v>
      </c>
      <c r="B368" s="429" t="s">
        <v>679</v>
      </c>
      <c r="C368" s="429" t="s">
        <v>680</v>
      </c>
      <c r="D368" s="429" t="s">
        <v>747</v>
      </c>
      <c r="E368" s="429" t="s">
        <v>748</v>
      </c>
      <c r="F368" s="432">
        <v>9</v>
      </c>
      <c r="G368" s="432">
        <v>729</v>
      </c>
      <c r="H368" s="432">
        <v>2.1441176470588235</v>
      </c>
      <c r="I368" s="432">
        <v>81</v>
      </c>
      <c r="J368" s="432">
        <v>4</v>
      </c>
      <c r="K368" s="432">
        <v>340</v>
      </c>
      <c r="L368" s="432">
        <v>1</v>
      </c>
      <c r="M368" s="432">
        <v>85</v>
      </c>
      <c r="N368" s="432">
        <v>22</v>
      </c>
      <c r="O368" s="432">
        <v>1870</v>
      </c>
      <c r="P368" s="534">
        <v>5.5</v>
      </c>
      <c r="Q368" s="433">
        <v>85</v>
      </c>
    </row>
    <row r="369" spans="1:17" ht="14.4" customHeight="1" x14ac:dyDescent="0.3">
      <c r="A369" s="428" t="s">
        <v>835</v>
      </c>
      <c r="B369" s="429" t="s">
        <v>679</v>
      </c>
      <c r="C369" s="429" t="s">
        <v>680</v>
      </c>
      <c r="D369" s="429" t="s">
        <v>751</v>
      </c>
      <c r="E369" s="429" t="s">
        <v>752</v>
      </c>
      <c r="F369" s="432">
        <v>1</v>
      </c>
      <c r="G369" s="432">
        <v>163</v>
      </c>
      <c r="H369" s="432">
        <v>0.48224852071005919</v>
      </c>
      <c r="I369" s="432">
        <v>163</v>
      </c>
      <c r="J369" s="432">
        <v>2</v>
      </c>
      <c r="K369" s="432">
        <v>338</v>
      </c>
      <c r="L369" s="432">
        <v>1</v>
      </c>
      <c r="M369" s="432">
        <v>169</v>
      </c>
      <c r="N369" s="432">
        <v>4</v>
      </c>
      <c r="O369" s="432">
        <v>680</v>
      </c>
      <c r="P369" s="534">
        <v>2.0118343195266273</v>
      </c>
      <c r="Q369" s="433">
        <v>170</v>
      </c>
    </row>
    <row r="370" spans="1:17" ht="14.4" customHeight="1" x14ac:dyDescent="0.3">
      <c r="A370" s="428" t="s">
        <v>835</v>
      </c>
      <c r="B370" s="429" t="s">
        <v>679</v>
      </c>
      <c r="C370" s="429" t="s">
        <v>680</v>
      </c>
      <c r="D370" s="429" t="s">
        <v>753</v>
      </c>
      <c r="E370" s="429" t="s">
        <v>754</v>
      </c>
      <c r="F370" s="432"/>
      <c r="G370" s="432"/>
      <c r="H370" s="432"/>
      <c r="I370" s="432"/>
      <c r="J370" s="432"/>
      <c r="K370" s="432"/>
      <c r="L370" s="432"/>
      <c r="M370" s="432"/>
      <c r="N370" s="432">
        <v>2</v>
      </c>
      <c r="O370" s="432">
        <v>58</v>
      </c>
      <c r="P370" s="534"/>
      <c r="Q370" s="433">
        <v>29</v>
      </c>
    </row>
    <row r="371" spans="1:17" ht="14.4" customHeight="1" x14ac:dyDescent="0.3">
      <c r="A371" s="428" t="s">
        <v>835</v>
      </c>
      <c r="B371" s="429" t="s">
        <v>679</v>
      </c>
      <c r="C371" s="429" t="s">
        <v>680</v>
      </c>
      <c r="D371" s="429" t="s">
        <v>755</v>
      </c>
      <c r="E371" s="429" t="s">
        <v>756</v>
      </c>
      <c r="F371" s="432">
        <v>7</v>
      </c>
      <c r="G371" s="432">
        <v>7056</v>
      </c>
      <c r="H371" s="432"/>
      <c r="I371" s="432">
        <v>1008</v>
      </c>
      <c r="J371" s="432"/>
      <c r="K371" s="432"/>
      <c r="L371" s="432"/>
      <c r="M371" s="432"/>
      <c r="N371" s="432">
        <v>9</v>
      </c>
      <c r="O371" s="432">
        <v>9108</v>
      </c>
      <c r="P371" s="534"/>
      <c r="Q371" s="433">
        <v>1012</v>
      </c>
    </row>
    <row r="372" spans="1:17" ht="14.4" customHeight="1" x14ac:dyDescent="0.3">
      <c r="A372" s="428" t="s">
        <v>835</v>
      </c>
      <c r="B372" s="429" t="s">
        <v>679</v>
      </c>
      <c r="C372" s="429" t="s">
        <v>680</v>
      </c>
      <c r="D372" s="429" t="s">
        <v>757</v>
      </c>
      <c r="E372" s="429" t="s">
        <v>758</v>
      </c>
      <c r="F372" s="432">
        <v>1</v>
      </c>
      <c r="G372" s="432">
        <v>170</v>
      </c>
      <c r="H372" s="432">
        <v>0.96590909090909094</v>
      </c>
      <c r="I372" s="432">
        <v>170</v>
      </c>
      <c r="J372" s="432">
        <v>1</v>
      </c>
      <c r="K372" s="432">
        <v>176</v>
      </c>
      <c r="L372" s="432">
        <v>1</v>
      </c>
      <c r="M372" s="432">
        <v>176</v>
      </c>
      <c r="N372" s="432">
        <v>2</v>
      </c>
      <c r="O372" s="432">
        <v>352</v>
      </c>
      <c r="P372" s="534">
        <v>2</v>
      </c>
      <c r="Q372" s="433">
        <v>176</v>
      </c>
    </row>
    <row r="373" spans="1:17" ht="14.4" customHeight="1" x14ac:dyDescent="0.3">
      <c r="A373" s="428" t="s">
        <v>835</v>
      </c>
      <c r="B373" s="429" t="s">
        <v>679</v>
      </c>
      <c r="C373" s="429" t="s">
        <v>680</v>
      </c>
      <c r="D373" s="429" t="s">
        <v>759</v>
      </c>
      <c r="E373" s="429" t="s">
        <v>760</v>
      </c>
      <c r="F373" s="432">
        <v>7</v>
      </c>
      <c r="G373" s="432">
        <v>15848</v>
      </c>
      <c r="H373" s="432"/>
      <c r="I373" s="432">
        <v>2264</v>
      </c>
      <c r="J373" s="432"/>
      <c r="K373" s="432"/>
      <c r="L373" s="432"/>
      <c r="M373" s="432"/>
      <c r="N373" s="432">
        <v>9</v>
      </c>
      <c r="O373" s="432">
        <v>20673</v>
      </c>
      <c r="P373" s="534"/>
      <c r="Q373" s="433">
        <v>2297</v>
      </c>
    </row>
    <row r="374" spans="1:17" ht="14.4" customHeight="1" x14ac:dyDescent="0.3">
      <c r="A374" s="428" t="s">
        <v>835</v>
      </c>
      <c r="B374" s="429" t="s">
        <v>679</v>
      </c>
      <c r="C374" s="429" t="s">
        <v>680</v>
      </c>
      <c r="D374" s="429" t="s">
        <v>761</v>
      </c>
      <c r="E374" s="429" t="s">
        <v>762</v>
      </c>
      <c r="F374" s="432">
        <v>3</v>
      </c>
      <c r="G374" s="432">
        <v>741</v>
      </c>
      <c r="H374" s="432"/>
      <c r="I374" s="432">
        <v>247</v>
      </c>
      <c r="J374" s="432"/>
      <c r="K374" s="432"/>
      <c r="L374" s="432"/>
      <c r="M374" s="432"/>
      <c r="N374" s="432">
        <v>5</v>
      </c>
      <c r="O374" s="432">
        <v>1320</v>
      </c>
      <c r="P374" s="534"/>
      <c r="Q374" s="433">
        <v>264</v>
      </c>
    </row>
    <row r="375" spans="1:17" ht="14.4" customHeight="1" x14ac:dyDescent="0.3">
      <c r="A375" s="428" t="s">
        <v>835</v>
      </c>
      <c r="B375" s="429" t="s">
        <v>679</v>
      </c>
      <c r="C375" s="429" t="s">
        <v>680</v>
      </c>
      <c r="D375" s="429" t="s">
        <v>763</v>
      </c>
      <c r="E375" s="429" t="s">
        <v>764</v>
      </c>
      <c r="F375" s="432">
        <v>1</v>
      </c>
      <c r="G375" s="432">
        <v>2012</v>
      </c>
      <c r="H375" s="432">
        <v>0.47230046948356808</v>
      </c>
      <c r="I375" s="432">
        <v>2012</v>
      </c>
      <c r="J375" s="432">
        <v>2</v>
      </c>
      <c r="K375" s="432">
        <v>4260</v>
      </c>
      <c r="L375" s="432">
        <v>1</v>
      </c>
      <c r="M375" s="432">
        <v>2130</v>
      </c>
      <c r="N375" s="432">
        <v>1</v>
      </c>
      <c r="O375" s="432">
        <v>2131</v>
      </c>
      <c r="P375" s="534">
        <v>0.5002347417840376</v>
      </c>
      <c r="Q375" s="433">
        <v>2131</v>
      </c>
    </row>
    <row r="376" spans="1:17" ht="14.4" customHeight="1" x14ac:dyDescent="0.3">
      <c r="A376" s="428" t="s">
        <v>835</v>
      </c>
      <c r="B376" s="429" t="s">
        <v>679</v>
      </c>
      <c r="C376" s="429" t="s">
        <v>680</v>
      </c>
      <c r="D376" s="429" t="s">
        <v>765</v>
      </c>
      <c r="E376" s="429" t="s">
        <v>766</v>
      </c>
      <c r="F376" s="432">
        <v>9</v>
      </c>
      <c r="G376" s="432">
        <v>2034</v>
      </c>
      <c r="H376" s="432">
        <v>1.0506198347107438</v>
      </c>
      <c r="I376" s="432">
        <v>226</v>
      </c>
      <c r="J376" s="432">
        <v>8</v>
      </c>
      <c r="K376" s="432">
        <v>1936</v>
      </c>
      <c r="L376" s="432">
        <v>1</v>
      </c>
      <c r="M376" s="432">
        <v>242</v>
      </c>
      <c r="N376" s="432">
        <v>11</v>
      </c>
      <c r="O376" s="432">
        <v>2662</v>
      </c>
      <c r="P376" s="534">
        <v>1.375</v>
      </c>
      <c r="Q376" s="433">
        <v>242</v>
      </c>
    </row>
    <row r="377" spans="1:17" ht="14.4" customHeight="1" x14ac:dyDescent="0.3">
      <c r="A377" s="428" t="s">
        <v>835</v>
      </c>
      <c r="B377" s="429" t="s">
        <v>679</v>
      </c>
      <c r="C377" s="429" t="s">
        <v>680</v>
      </c>
      <c r="D377" s="429" t="s">
        <v>769</v>
      </c>
      <c r="E377" s="429" t="s">
        <v>682</v>
      </c>
      <c r="F377" s="432"/>
      <c r="G377" s="432"/>
      <c r="H377" s="432"/>
      <c r="I377" s="432"/>
      <c r="J377" s="432"/>
      <c r="K377" s="432"/>
      <c r="L377" s="432"/>
      <c r="M377" s="432"/>
      <c r="N377" s="432">
        <v>1</v>
      </c>
      <c r="O377" s="432">
        <v>37</v>
      </c>
      <c r="P377" s="534"/>
      <c r="Q377" s="433">
        <v>37</v>
      </c>
    </row>
    <row r="378" spans="1:17" ht="14.4" customHeight="1" x14ac:dyDescent="0.3">
      <c r="A378" s="428" t="s">
        <v>836</v>
      </c>
      <c r="B378" s="429" t="s">
        <v>679</v>
      </c>
      <c r="C378" s="429" t="s">
        <v>680</v>
      </c>
      <c r="D378" s="429" t="s">
        <v>681</v>
      </c>
      <c r="E378" s="429" t="s">
        <v>682</v>
      </c>
      <c r="F378" s="432">
        <v>8</v>
      </c>
      <c r="G378" s="432">
        <v>432</v>
      </c>
      <c r="H378" s="432">
        <v>3.7241379310344827</v>
      </c>
      <c r="I378" s="432">
        <v>54</v>
      </c>
      <c r="J378" s="432">
        <v>2</v>
      </c>
      <c r="K378" s="432">
        <v>116</v>
      </c>
      <c r="L378" s="432">
        <v>1</v>
      </c>
      <c r="M378" s="432">
        <v>58</v>
      </c>
      <c r="N378" s="432">
        <v>8</v>
      </c>
      <c r="O378" s="432">
        <v>464</v>
      </c>
      <c r="P378" s="534">
        <v>4</v>
      </c>
      <c r="Q378" s="433">
        <v>58</v>
      </c>
    </row>
    <row r="379" spans="1:17" ht="14.4" customHeight="1" x14ac:dyDescent="0.3">
      <c r="A379" s="428" t="s">
        <v>836</v>
      </c>
      <c r="B379" s="429" t="s">
        <v>679</v>
      </c>
      <c r="C379" s="429" t="s">
        <v>680</v>
      </c>
      <c r="D379" s="429" t="s">
        <v>683</v>
      </c>
      <c r="E379" s="429" t="s">
        <v>684</v>
      </c>
      <c r="F379" s="432">
        <v>10</v>
      </c>
      <c r="G379" s="432">
        <v>1230</v>
      </c>
      <c r="H379" s="432">
        <v>4.6946564885496187</v>
      </c>
      <c r="I379" s="432">
        <v>123</v>
      </c>
      <c r="J379" s="432">
        <v>2</v>
      </c>
      <c r="K379" s="432">
        <v>262</v>
      </c>
      <c r="L379" s="432">
        <v>1</v>
      </c>
      <c r="M379" s="432">
        <v>131</v>
      </c>
      <c r="N379" s="432"/>
      <c r="O379" s="432"/>
      <c r="P379" s="534"/>
      <c r="Q379" s="433"/>
    </row>
    <row r="380" spans="1:17" ht="14.4" customHeight="1" x14ac:dyDescent="0.3">
      <c r="A380" s="428" t="s">
        <v>836</v>
      </c>
      <c r="B380" s="429" t="s">
        <v>679</v>
      </c>
      <c r="C380" s="429" t="s">
        <v>680</v>
      </c>
      <c r="D380" s="429" t="s">
        <v>685</v>
      </c>
      <c r="E380" s="429" t="s">
        <v>686</v>
      </c>
      <c r="F380" s="432"/>
      <c r="G380" s="432"/>
      <c r="H380" s="432"/>
      <c r="I380" s="432"/>
      <c r="J380" s="432"/>
      <c r="K380" s="432"/>
      <c r="L380" s="432"/>
      <c r="M380" s="432"/>
      <c r="N380" s="432">
        <v>2</v>
      </c>
      <c r="O380" s="432">
        <v>378</v>
      </c>
      <c r="P380" s="534"/>
      <c r="Q380" s="433">
        <v>189</v>
      </c>
    </row>
    <row r="381" spans="1:17" ht="14.4" customHeight="1" x14ac:dyDescent="0.3">
      <c r="A381" s="428" t="s">
        <v>836</v>
      </c>
      <c r="B381" s="429" t="s">
        <v>679</v>
      </c>
      <c r="C381" s="429" t="s">
        <v>680</v>
      </c>
      <c r="D381" s="429" t="s">
        <v>691</v>
      </c>
      <c r="E381" s="429" t="s">
        <v>692</v>
      </c>
      <c r="F381" s="432">
        <v>5</v>
      </c>
      <c r="G381" s="432">
        <v>860</v>
      </c>
      <c r="H381" s="432">
        <v>2.4022346368715084</v>
      </c>
      <c r="I381" s="432">
        <v>172</v>
      </c>
      <c r="J381" s="432">
        <v>2</v>
      </c>
      <c r="K381" s="432">
        <v>358</v>
      </c>
      <c r="L381" s="432">
        <v>1</v>
      </c>
      <c r="M381" s="432">
        <v>179</v>
      </c>
      <c r="N381" s="432"/>
      <c r="O381" s="432"/>
      <c r="P381" s="534"/>
      <c r="Q381" s="433"/>
    </row>
    <row r="382" spans="1:17" ht="14.4" customHeight="1" x14ac:dyDescent="0.3">
      <c r="A382" s="428" t="s">
        <v>836</v>
      </c>
      <c r="B382" s="429" t="s">
        <v>679</v>
      </c>
      <c r="C382" s="429" t="s">
        <v>680</v>
      </c>
      <c r="D382" s="429" t="s">
        <v>695</v>
      </c>
      <c r="E382" s="429" t="s">
        <v>696</v>
      </c>
      <c r="F382" s="432"/>
      <c r="G382" s="432"/>
      <c r="H382" s="432"/>
      <c r="I382" s="432"/>
      <c r="J382" s="432">
        <v>1</v>
      </c>
      <c r="K382" s="432">
        <v>335</v>
      </c>
      <c r="L382" s="432">
        <v>1</v>
      </c>
      <c r="M382" s="432">
        <v>335</v>
      </c>
      <c r="N382" s="432"/>
      <c r="O382" s="432"/>
      <c r="P382" s="534"/>
      <c r="Q382" s="433"/>
    </row>
    <row r="383" spans="1:17" ht="14.4" customHeight="1" x14ac:dyDescent="0.3">
      <c r="A383" s="428" t="s">
        <v>836</v>
      </c>
      <c r="B383" s="429" t="s">
        <v>679</v>
      </c>
      <c r="C383" s="429" t="s">
        <v>680</v>
      </c>
      <c r="D383" s="429" t="s">
        <v>699</v>
      </c>
      <c r="E383" s="429" t="s">
        <v>700</v>
      </c>
      <c r="F383" s="432">
        <v>11</v>
      </c>
      <c r="G383" s="432">
        <v>3751</v>
      </c>
      <c r="H383" s="432"/>
      <c r="I383" s="432">
        <v>341</v>
      </c>
      <c r="J383" s="432"/>
      <c r="K383" s="432"/>
      <c r="L383" s="432"/>
      <c r="M383" s="432"/>
      <c r="N383" s="432"/>
      <c r="O383" s="432"/>
      <c r="P383" s="534"/>
      <c r="Q383" s="433"/>
    </row>
    <row r="384" spans="1:17" ht="14.4" customHeight="1" x14ac:dyDescent="0.3">
      <c r="A384" s="428" t="s">
        <v>836</v>
      </c>
      <c r="B384" s="429" t="s">
        <v>679</v>
      </c>
      <c r="C384" s="429" t="s">
        <v>680</v>
      </c>
      <c r="D384" s="429" t="s">
        <v>717</v>
      </c>
      <c r="E384" s="429" t="s">
        <v>718</v>
      </c>
      <c r="F384" s="432">
        <v>6</v>
      </c>
      <c r="G384" s="432">
        <v>1710</v>
      </c>
      <c r="H384" s="432">
        <v>5.625</v>
      </c>
      <c r="I384" s="432">
        <v>285</v>
      </c>
      <c r="J384" s="432">
        <v>1</v>
      </c>
      <c r="K384" s="432">
        <v>304</v>
      </c>
      <c r="L384" s="432">
        <v>1</v>
      </c>
      <c r="M384" s="432">
        <v>304</v>
      </c>
      <c r="N384" s="432">
        <v>2</v>
      </c>
      <c r="O384" s="432">
        <v>610</v>
      </c>
      <c r="P384" s="534">
        <v>2.0065789473684212</v>
      </c>
      <c r="Q384" s="433">
        <v>305</v>
      </c>
    </row>
    <row r="385" spans="1:17" ht="14.4" customHeight="1" x14ac:dyDescent="0.3">
      <c r="A385" s="428" t="s">
        <v>836</v>
      </c>
      <c r="B385" s="429" t="s">
        <v>679</v>
      </c>
      <c r="C385" s="429" t="s">
        <v>680</v>
      </c>
      <c r="D385" s="429" t="s">
        <v>721</v>
      </c>
      <c r="E385" s="429" t="s">
        <v>722</v>
      </c>
      <c r="F385" s="432">
        <v>7</v>
      </c>
      <c r="G385" s="432">
        <v>3234</v>
      </c>
      <c r="H385" s="432">
        <v>3.2732793522267207</v>
      </c>
      <c r="I385" s="432">
        <v>462</v>
      </c>
      <c r="J385" s="432">
        <v>2</v>
      </c>
      <c r="K385" s="432">
        <v>988</v>
      </c>
      <c r="L385" s="432">
        <v>1</v>
      </c>
      <c r="M385" s="432">
        <v>494</v>
      </c>
      <c r="N385" s="432">
        <v>4</v>
      </c>
      <c r="O385" s="432">
        <v>1976</v>
      </c>
      <c r="P385" s="534">
        <v>2</v>
      </c>
      <c r="Q385" s="433">
        <v>494</v>
      </c>
    </row>
    <row r="386" spans="1:17" ht="14.4" customHeight="1" x14ac:dyDescent="0.3">
      <c r="A386" s="428" t="s">
        <v>836</v>
      </c>
      <c r="B386" s="429" t="s">
        <v>679</v>
      </c>
      <c r="C386" s="429" t="s">
        <v>680</v>
      </c>
      <c r="D386" s="429" t="s">
        <v>723</v>
      </c>
      <c r="E386" s="429" t="s">
        <v>724</v>
      </c>
      <c r="F386" s="432">
        <v>11</v>
      </c>
      <c r="G386" s="432">
        <v>3916</v>
      </c>
      <c r="H386" s="432">
        <v>2.6459459459459458</v>
      </c>
      <c r="I386" s="432">
        <v>356</v>
      </c>
      <c r="J386" s="432">
        <v>4</v>
      </c>
      <c r="K386" s="432">
        <v>1480</v>
      </c>
      <c r="L386" s="432">
        <v>1</v>
      </c>
      <c r="M386" s="432">
        <v>370</v>
      </c>
      <c r="N386" s="432">
        <v>6</v>
      </c>
      <c r="O386" s="432">
        <v>2220</v>
      </c>
      <c r="P386" s="534">
        <v>1.5</v>
      </c>
      <c r="Q386" s="433">
        <v>370</v>
      </c>
    </row>
    <row r="387" spans="1:17" ht="14.4" customHeight="1" x14ac:dyDescent="0.3">
      <c r="A387" s="428" t="s">
        <v>836</v>
      </c>
      <c r="B387" s="429" t="s">
        <v>679</v>
      </c>
      <c r="C387" s="429" t="s">
        <v>680</v>
      </c>
      <c r="D387" s="429" t="s">
        <v>737</v>
      </c>
      <c r="E387" s="429" t="s">
        <v>738</v>
      </c>
      <c r="F387" s="432">
        <v>1</v>
      </c>
      <c r="G387" s="432">
        <v>437</v>
      </c>
      <c r="H387" s="432"/>
      <c r="I387" s="432">
        <v>437</v>
      </c>
      <c r="J387" s="432"/>
      <c r="K387" s="432"/>
      <c r="L387" s="432"/>
      <c r="M387" s="432"/>
      <c r="N387" s="432"/>
      <c r="O387" s="432"/>
      <c r="P387" s="534"/>
      <c r="Q387" s="433"/>
    </row>
    <row r="388" spans="1:17" ht="14.4" customHeight="1" x14ac:dyDescent="0.3">
      <c r="A388" s="428" t="s">
        <v>836</v>
      </c>
      <c r="B388" s="429" t="s">
        <v>679</v>
      </c>
      <c r="C388" s="429" t="s">
        <v>680</v>
      </c>
      <c r="D388" s="429" t="s">
        <v>739</v>
      </c>
      <c r="E388" s="429" t="s">
        <v>740</v>
      </c>
      <c r="F388" s="432">
        <v>6</v>
      </c>
      <c r="G388" s="432">
        <v>324</v>
      </c>
      <c r="H388" s="432">
        <v>0.93103448275862066</v>
      </c>
      <c r="I388" s="432">
        <v>54</v>
      </c>
      <c r="J388" s="432">
        <v>6</v>
      </c>
      <c r="K388" s="432">
        <v>348</v>
      </c>
      <c r="L388" s="432">
        <v>1</v>
      </c>
      <c r="M388" s="432">
        <v>58</v>
      </c>
      <c r="N388" s="432"/>
      <c r="O388" s="432"/>
      <c r="P388" s="534"/>
      <c r="Q388" s="433"/>
    </row>
    <row r="389" spans="1:17" ht="14.4" customHeight="1" x14ac:dyDescent="0.3">
      <c r="A389" s="428" t="s">
        <v>836</v>
      </c>
      <c r="B389" s="429" t="s">
        <v>679</v>
      </c>
      <c r="C389" s="429" t="s">
        <v>680</v>
      </c>
      <c r="D389" s="429" t="s">
        <v>745</v>
      </c>
      <c r="E389" s="429" t="s">
        <v>746</v>
      </c>
      <c r="F389" s="432">
        <v>21</v>
      </c>
      <c r="G389" s="432">
        <v>3549</v>
      </c>
      <c r="H389" s="432">
        <v>1.8436363636363637</v>
      </c>
      <c r="I389" s="432">
        <v>169</v>
      </c>
      <c r="J389" s="432">
        <v>11</v>
      </c>
      <c r="K389" s="432">
        <v>1925</v>
      </c>
      <c r="L389" s="432">
        <v>1</v>
      </c>
      <c r="M389" s="432">
        <v>175</v>
      </c>
      <c r="N389" s="432">
        <v>11</v>
      </c>
      <c r="O389" s="432">
        <v>1936</v>
      </c>
      <c r="P389" s="534">
        <v>1.0057142857142858</v>
      </c>
      <c r="Q389" s="433">
        <v>176</v>
      </c>
    </row>
    <row r="390" spans="1:17" ht="14.4" customHeight="1" x14ac:dyDescent="0.3">
      <c r="A390" s="428" t="s">
        <v>837</v>
      </c>
      <c r="B390" s="429" t="s">
        <v>679</v>
      </c>
      <c r="C390" s="429" t="s">
        <v>680</v>
      </c>
      <c r="D390" s="429" t="s">
        <v>681</v>
      </c>
      <c r="E390" s="429" t="s">
        <v>682</v>
      </c>
      <c r="F390" s="432">
        <v>12</v>
      </c>
      <c r="G390" s="432">
        <v>648</v>
      </c>
      <c r="H390" s="432">
        <v>1.8620689655172413</v>
      </c>
      <c r="I390" s="432">
        <v>54</v>
      </c>
      <c r="J390" s="432">
        <v>6</v>
      </c>
      <c r="K390" s="432">
        <v>348</v>
      </c>
      <c r="L390" s="432">
        <v>1</v>
      </c>
      <c r="M390" s="432">
        <v>58</v>
      </c>
      <c r="N390" s="432">
        <v>15</v>
      </c>
      <c r="O390" s="432">
        <v>870</v>
      </c>
      <c r="P390" s="534">
        <v>2.5</v>
      </c>
      <c r="Q390" s="433">
        <v>58</v>
      </c>
    </row>
    <row r="391" spans="1:17" ht="14.4" customHeight="1" x14ac:dyDescent="0.3">
      <c r="A391" s="428" t="s">
        <v>837</v>
      </c>
      <c r="B391" s="429" t="s">
        <v>679</v>
      </c>
      <c r="C391" s="429" t="s">
        <v>680</v>
      </c>
      <c r="D391" s="429" t="s">
        <v>691</v>
      </c>
      <c r="E391" s="429" t="s">
        <v>692</v>
      </c>
      <c r="F391" s="432">
        <v>26</v>
      </c>
      <c r="G391" s="432">
        <v>4472</v>
      </c>
      <c r="H391" s="432">
        <v>0.44612928970470872</v>
      </c>
      <c r="I391" s="432">
        <v>172</v>
      </c>
      <c r="J391" s="432">
        <v>56</v>
      </c>
      <c r="K391" s="432">
        <v>10024</v>
      </c>
      <c r="L391" s="432">
        <v>1</v>
      </c>
      <c r="M391" s="432">
        <v>179</v>
      </c>
      <c r="N391" s="432">
        <v>74</v>
      </c>
      <c r="O391" s="432">
        <v>13320</v>
      </c>
      <c r="P391" s="534">
        <v>1.3288108539505188</v>
      </c>
      <c r="Q391" s="433">
        <v>180</v>
      </c>
    </row>
    <row r="392" spans="1:17" ht="14.4" customHeight="1" x14ac:dyDescent="0.3">
      <c r="A392" s="428" t="s">
        <v>837</v>
      </c>
      <c r="B392" s="429" t="s">
        <v>679</v>
      </c>
      <c r="C392" s="429" t="s">
        <v>680</v>
      </c>
      <c r="D392" s="429" t="s">
        <v>695</v>
      </c>
      <c r="E392" s="429" t="s">
        <v>696</v>
      </c>
      <c r="F392" s="432">
        <v>61</v>
      </c>
      <c r="G392" s="432">
        <v>19642</v>
      </c>
      <c r="H392" s="432">
        <v>1.0109109624292332</v>
      </c>
      <c r="I392" s="432">
        <v>322</v>
      </c>
      <c r="J392" s="432">
        <v>58</v>
      </c>
      <c r="K392" s="432">
        <v>19430</v>
      </c>
      <c r="L392" s="432">
        <v>1</v>
      </c>
      <c r="M392" s="432">
        <v>335</v>
      </c>
      <c r="N392" s="432">
        <v>50</v>
      </c>
      <c r="O392" s="432">
        <v>16800</v>
      </c>
      <c r="P392" s="534">
        <v>0.8646423057128152</v>
      </c>
      <c r="Q392" s="433">
        <v>336</v>
      </c>
    </row>
    <row r="393" spans="1:17" ht="14.4" customHeight="1" x14ac:dyDescent="0.3">
      <c r="A393" s="428" t="s">
        <v>837</v>
      </c>
      <c r="B393" s="429" t="s">
        <v>679</v>
      </c>
      <c r="C393" s="429" t="s">
        <v>680</v>
      </c>
      <c r="D393" s="429" t="s">
        <v>699</v>
      </c>
      <c r="E393" s="429" t="s">
        <v>700</v>
      </c>
      <c r="F393" s="432">
        <v>140</v>
      </c>
      <c r="G393" s="432">
        <v>47740</v>
      </c>
      <c r="H393" s="432">
        <v>1.09432664756447</v>
      </c>
      <c r="I393" s="432">
        <v>341</v>
      </c>
      <c r="J393" s="432">
        <v>125</v>
      </c>
      <c r="K393" s="432">
        <v>43625</v>
      </c>
      <c r="L393" s="432">
        <v>1</v>
      </c>
      <c r="M393" s="432">
        <v>349</v>
      </c>
      <c r="N393" s="432">
        <v>236</v>
      </c>
      <c r="O393" s="432">
        <v>82364</v>
      </c>
      <c r="P393" s="534">
        <v>1.8879999999999999</v>
      </c>
      <c r="Q393" s="433">
        <v>349</v>
      </c>
    </row>
    <row r="394" spans="1:17" ht="14.4" customHeight="1" x14ac:dyDescent="0.3">
      <c r="A394" s="428" t="s">
        <v>837</v>
      </c>
      <c r="B394" s="429" t="s">
        <v>679</v>
      </c>
      <c r="C394" s="429" t="s">
        <v>680</v>
      </c>
      <c r="D394" s="429" t="s">
        <v>703</v>
      </c>
      <c r="E394" s="429" t="s">
        <v>704</v>
      </c>
      <c r="F394" s="432"/>
      <c r="G394" s="432"/>
      <c r="H394" s="432"/>
      <c r="I394" s="432"/>
      <c r="J394" s="432"/>
      <c r="K394" s="432"/>
      <c r="L394" s="432"/>
      <c r="M394" s="432"/>
      <c r="N394" s="432">
        <v>1</v>
      </c>
      <c r="O394" s="432">
        <v>6231</v>
      </c>
      <c r="P394" s="534"/>
      <c r="Q394" s="433">
        <v>6231</v>
      </c>
    </row>
    <row r="395" spans="1:17" ht="14.4" customHeight="1" x14ac:dyDescent="0.3">
      <c r="A395" s="428" t="s">
        <v>837</v>
      </c>
      <c r="B395" s="429" t="s">
        <v>679</v>
      </c>
      <c r="C395" s="429" t="s">
        <v>680</v>
      </c>
      <c r="D395" s="429" t="s">
        <v>822</v>
      </c>
      <c r="E395" s="429" t="s">
        <v>823</v>
      </c>
      <c r="F395" s="432"/>
      <c r="G395" s="432"/>
      <c r="H395" s="432"/>
      <c r="I395" s="432"/>
      <c r="J395" s="432"/>
      <c r="K395" s="432"/>
      <c r="L395" s="432"/>
      <c r="M395" s="432"/>
      <c r="N395" s="432">
        <v>2</v>
      </c>
      <c r="O395" s="432">
        <v>234</v>
      </c>
      <c r="P395" s="534"/>
      <c r="Q395" s="433">
        <v>117</v>
      </c>
    </row>
    <row r="396" spans="1:17" ht="14.4" customHeight="1" x14ac:dyDescent="0.3">
      <c r="A396" s="428" t="s">
        <v>837</v>
      </c>
      <c r="B396" s="429" t="s">
        <v>679</v>
      </c>
      <c r="C396" s="429" t="s">
        <v>680</v>
      </c>
      <c r="D396" s="429" t="s">
        <v>707</v>
      </c>
      <c r="E396" s="429" t="s">
        <v>708</v>
      </c>
      <c r="F396" s="432">
        <v>3</v>
      </c>
      <c r="G396" s="432">
        <v>1128</v>
      </c>
      <c r="H396" s="432">
        <v>0.24289405684754523</v>
      </c>
      <c r="I396" s="432">
        <v>376</v>
      </c>
      <c r="J396" s="432">
        <v>12</v>
      </c>
      <c r="K396" s="432">
        <v>4644</v>
      </c>
      <c r="L396" s="432">
        <v>1</v>
      </c>
      <c r="M396" s="432">
        <v>387</v>
      </c>
      <c r="N396" s="432">
        <v>21</v>
      </c>
      <c r="O396" s="432">
        <v>8211</v>
      </c>
      <c r="P396" s="534">
        <v>1.7680878552971577</v>
      </c>
      <c r="Q396" s="433">
        <v>391</v>
      </c>
    </row>
    <row r="397" spans="1:17" ht="14.4" customHeight="1" x14ac:dyDescent="0.3">
      <c r="A397" s="428" t="s">
        <v>837</v>
      </c>
      <c r="B397" s="429" t="s">
        <v>679</v>
      </c>
      <c r="C397" s="429" t="s">
        <v>680</v>
      </c>
      <c r="D397" s="429" t="s">
        <v>709</v>
      </c>
      <c r="E397" s="429" t="s">
        <v>710</v>
      </c>
      <c r="F397" s="432"/>
      <c r="G397" s="432"/>
      <c r="H397" s="432"/>
      <c r="I397" s="432"/>
      <c r="J397" s="432">
        <v>1</v>
      </c>
      <c r="K397" s="432">
        <v>38</v>
      </c>
      <c r="L397" s="432">
        <v>1</v>
      </c>
      <c r="M397" s="432">
        <v>38</v>
      </c>
      <c r="N397" s="432"/>
      <c r="O397" s="432"/>
      <c r="P397" s="534"/>
      <c r="Q397" s="433"/>
    </row>
    <row r="398" spans="1:17" ht="14.4" customHeight="1" x14ac:dyDescent="0.3">
      <c r="A398" s="428" t="s">
        <v>837</v>
      </c>
      <c r="B398" s="429" t="s">
        <v>679</v>
      </c>
      <c r="C398" s="429" t="s">
        <v>680</v>
      </c>
      <c r="D398" s="429" t="s">
        <v>713</v>
      </c>
      <c r="E398" s="429" t="s">
        <v>714</v>
      </c>
      <c r="F398" s="432">
        <v>4</v>
      </c>
      <c r="G398" s="432">
        <v>2704</v>
      </c>
      <c r="H398" s="432">
        <v>0.48011363636363635</v>
      </c>
      <c r="I398" s="432">
        <v>676</v>
      </c>
      <c r="J398" s="432">
        <v>8</v>
      </c>
      <c r="K398" s="432">
        <v>5632</v>
      </c>
      <c r="L398" s="432">
        <v>1</v>
      </c>
      <c r="M398" s="432">
        <v>704</v>
      </c>
      <c r="N398" s="432">
        <v>3</v>
      </c>
      <c r="O398" s="432">
        <v>2115</v>
      </c>
      <c r="P398" s="534">
        <v>0.37553267045454547</v>
      </c>
      <c r="Q398" s="433">
        <v>705</v>
      </c>
    </row>
    <row r="399" spans="1:17" ht="14.4" customHeight="1" x14ac:dyDescent="0.3">
      <c r="A399" s="428" t="s">
        <v>837</v>
      </c>
      <c r="B399" s="429" t="s">
        <v>679</v>
      </c>
      <c r="C399" s="429" t="s">
        <v>680</v>
      </c>
      <c r="D399" s="429" t="s">
        <v>717</v>
      </c>
      <c r="E399" s="429" t="s">
        <v>718</v>
      </c>
      <c r="F399" s="432">
        <v>1</v>
      </c>
      <c r="G399" s="432">
        <v>285</v>
      </c>
      <c r="H399" s="432">
        <v>0.9375</v>
      </c>
      <c r="I399" s="432">
        <v>285</v>
      </c>
      <c r="J399" s="432">
        <v>1</v>
      </c>
      <c r="K399" s="432">
        <v>304</v>
      </c>
      <c r="L399" s="432">
        <v>1</v>
      </c>
      <c r="M399" s="432">
        <v>304</v>
      </c>
      <c r="N399" s="432">
        <v>3</v>
      </c>
      <c r="O399" s="432">
        <v>915</v>
      </c>
      <c r="P399" s="534">
        <v>3.0098684210526314</v>
      </c>
      <c r="Q399" s="433">
        <v>305</v>
      </c>
    </row>
    <row r="400" spans="1:17" ht="14.4" customHeight="1" x14ac:dyDescent="0.3">
      <c r="A400" s="428" t="s">
        <v>837</v>
      </c>
      <c r="B400" s="429" t="s">
        <v>679</v>
      </c>
      <c r="C400" s="429" t="s">
        <v>680</v>
      </c>
      <c r="D400" s="429" t="s">
        <v>721</v>
      </c>
      <c r="E400" s="429" t="s">
        <v>722</v>
      </c>
      <c r="F400" s="432">
        <v>58</v>
      </c>
      <c r="G400" s="432">
        <v>26796</v>
      </c>
      <c r="H400" s="432">
        <v>0.83450638430395518</v>
      </c>
      <c r="I400" s="432">
        <v>462</v>
      </c>
      <c r="J400" s="432">
        <v>65</v>
      </c>
      <c r="K400" s="432">
        <v>32110</v>
      </c>
      <c r="L400" s="432">
        <v>1</v>
      </c>
      <c r="M400" s="432">
        <v>494</v>
      </c>
      <c r="N400" s="432">
        <v>65</v>
      </c>
      <c r="O400" s="432">
        <v>32110</v>
      </c>
      <c r="P400" s="534">
        <v>1</v>
      </c>
      <c r="Q400" s="433">
        <v>494</v>
      </c>
    </row>
    <row r="401" spans="1:17" ht="14.4" customHeight="1" x14ac:dyDescent="0.3">
      <c r="A401" s="428" t="s">
        <v>837</v>
      </c>
      <c r="B401" s="429" t="s">
        <v>679</v>
      </c>
      <c r="C401" s="429" t="s">
        <v>680</v>
      </c>
      <c r="D401" s="429" t="s">
        <v>723</v>
      </c>
      <c r="E401" s="429" t="s">
        <v>724</v>
      </c>
      <c r="F401" s="432">
        <v>58</v>
      </c>
      <c r="G401" s="432">
        <v>20648</v>
      </c>
      <c r="H401" s="432">
        <v>0.90008718395815168</v>
      </c>
      <c r="I401" s="432">
        <v>356</v>
      </c>
      <c r="J401" s="432">
        <v>62</v>
      </c>
      <c r="K401" s="432">
        <v>22940</v>
      </c>
      <c r="L401" s="432">
        <v>1</v>
      </c>
      <c r="M401" s="432">
        <v>370</v>
      </c>
      <c r="N401" s="432">
        <v>64</v>
      </c>
      <c r="O401" s="432">
        <v>23680</v>
      </c>
      <c r="P401" s="534">
        <v>1.032258064516129</v>
      </c>
      <c r="Q401" s="433">
        <v>370</v>
      </c>
    </row>
    <row r="402" spans="1:17" ht="14.4" customHeight="1" x14ac:dyDescent="0.3">
      <c r="A402" s="428" t="s">
        <v>837</v>
      </c>
      <c r="B402" s="429" t="s">
        <v>679</v>
      </c>
      <c r="C402" s="429" t="s">
        <v>680</v>
      </c>
      <c r="D402" s="429" t="s">
        <v>725</v>
      </c>
      <c r="E402" s="429" t="s">
        <v>726</v>
      </c>
      <c r="F402" s="432"/>
      <c r="G402" s="432"/>
      <c r="H402" s="432"/>
      <c r="I402" s="432"/>
      <c r="J402" s="432"/>
      <c r="K402" s="432"/>
      <c r="L402" s="432"/>
      <c r="M402" s="432"/>
      <c r="N402" s="432">
        <v>1</v>
      </c>
      <c r="O402" s="432">
        <v>3108</v>
      </c>
      <c r="P402" s="534"/>
      <c r="Q402" s="433">
        <v>3108</v>
      </c>
    </row>
    <row r="403" spans="1:17" ht="14.4" customHeight="1" x14ac:dyDescent="0.3">
      <c r="A403" s="428" t="s">
        <v>837</v>
      </c>
      <c r="B403" s="429" t="s">
        <v>679</v>
      </c>
      <c r="C403" s="429" t="s">
        <v>680</v>
      </c>
      <c r="D403" s="429" t="s">
        <v>729</v>
      </c>
      <c r="E403" s="429" t="s">
        <v>730</v>
      </c>
      <c r="F403" s="432">
        <v>13</v>
      </c>
      <c r="G403" s="432">
        <v>1365</v>
      </c>
      <c r="H403" s="432">
        <v>1.3663663663663663</v>
      </c>
      <c r="I403" s="432">
        <v>105</v>
      </c>
      <c r="J403" s="432">
        <v>9</v>
      </c>
      <c r="K403" s="432">
        <v>999</v>
      </c>
      <c r="L403" s="432">
        <v>1</v>
      </c>
      <c r="M403" s="432">
        <v>111</v>
      </c>
      <c r="N403" s="432">
        <v>3</v>
      </c>
      <c r="O403" s="432">
        <v>333</v>
      </c>
      <c r="P403" s="534">
        <v>0.33333333333333331</v>
      </c>
      <c r="Q403" s="433">
        <v>111</v>
      </c>
    </row>
    <row r="404" spans="1:17" ht="14.4" customHeight="1" x14ac:dyDescent="0.3">
      <c r="A404" s="428" t="s">
        <v>837</v>
      </c>
      <c r="B404" s="429" t="s">
        <v>679</v>
      </c>
      <c r="C404" s="429" t="s">
        <v>680</v>
      </c>
      <c r="D404" s="429" t="s">
        <v>733</v>
      </c>
      <c r="E404" s="429" t="s">
        <v>734</v>
      </c>
      <c r="F404" s="432">
        <v>5</v>
      </c>
      <c r="G404" s="432">
        <v>2315</v>
      </c>
      <c r="H404" s="432">
        <v>0.93535353535353538</v>
      </c>
      <c r="I404" s="432">
        <v>463</v>
      </c>
      <c r="J404" s="432">
        <v>5</v>
      </c>
      <c r="K404" s="432">
        <v>2475</v>
      </c>
      <c r="L404" s="432">
        <v>1</v>
      </c>
      <c r="M404" s="432">
        <v>495</v>
      </c>
      <c r="N404" s="432">
        <v>20</v>
      </c>
      <c r="O404" s="432">
        <v>9900</v>
      </c>
      <c r="P404" s="534">
        <v>4</v>
      </c>
      <c r="Q404" s="433">
        <v>495</v>
      </c>
    </row>
    <row r="405" spans="1:17" ht="14.4" customHeight="1" x14ac:dyDescent="0.3">
      <c r="A405" s="428" t="s">
        <v>837</v>
      </c>
      <c r="B405" s="429" t="s">
        <v>679</v>
      </c>
      <c r="C405" s="429" t="s">
        <v>680</v>
      </c>
      <c r="D405" s="429" t="s">
        <v>735</v>
      </c>
      <c r="E405" s="429" t="s">
        <v>736</v>
      </c>
      <c r="F405" s="432">
        <v>1</v>
      </c>
      <c r="G405" s="432">
        <v>1268</v>
      </c>
      <c r="H405" s="432"/>
      <c r="I405" s="432">
        <v>1268</v>
      </c>
      <c r="J405" s="432"/>
      <c r="K405" s="432"/>
      <c r="L405" s="432"/>
      <c r="M405" s="432"/>
      <c r="N405" s="432"/>
      <c r="O405" s="432"/>
      <c r="P405" s="534"/>
      <c r="Q405" s="433"/>
    </row>
    <row r="406" spans="1:17" ht="14.4" customHeight="1" x14ac:dyDescent="0.3">
      <c r="A406" s="428" t="s">
        <v>837</v>
      </c>
      <c r="B406" s="429" t="s">
        <v>679</v>
      </c>
      <c r="C406" s="429" t="s">
        <v>680</v>
      </c>
      <c r="D406" s="429" t="s">
        <v>737</v>
      </c>
      <c r="E406" s="429" t="s">
        <v>738</v>
      </c>
      <c r="F406" s="432">
        <v>31</v>
      </c>
      <c r="G406" s="432">
        <v>13547</v>
      </c>
      <c r="H406" s="432">
        <v>1.1003086419753085</v>
      </c>
      <c r="I406" s="432">
        <v>437</v>
      </c>
      <c r="J406" s="432">
        <v>27</v>
      </c>
      <c r="K406" s="432">
        <v>12312</v>
      </c>
      <c r="L406" s="432">
        <v>1</v>
      </c>
      <c r="M406" s="432">
        <v>456</v>
      </c>
      <c r="N406" s="432">
        <v>18</v>
      </c>
      <c r="O406" s="432">
        <v>8208</v>
      </c>
      <c r="P406" s="534">
        <v>0.66666666666666663</v>
      </c>
      <c r="Q406" s="433">
        <v>456</v>
      </c>
    </row>
    <row r="407" spans="1:17" ht="14.4" customHeight="1" x14ac:dyDescent="0.3">
      <c r="A407" s="428" t="s">
        <v>837</v>
      </c>
      <c r="B407" s="429" t="s">
        <v>679</v>
      </c>
      <c r="C407" s="429" t="s">
        <v>680</v>
      </c>
      <c r="D407" s="429" t="s">
        <v>739</v>
      </c>
      <c r="E407" s="429" t="s">
        <v>740</v>
      </c>
      <c r="F407" s="432">
        <v>122</v>
      </c>
      <c r="G407" s="432">
        <v>6588</v>
      </c>
      <c r="H407" s="432">
        <v>0.82308845577211398</v>
      </c>
      <c r="I407" s="432">
        <v>54</v>
      </c>
      <c r="J407" s="432">
        <v>138</v>
      </c>
      <c r="K407" s="432">
        <v>8004</v>
      </c>
      <c r="L407" s="432">
        <v>1</v>
      </c>
      <c r="M407" s="432">
        <v>58</v>
      </c>
      <c r="N407" s="432">
        <v>108</v>
      </c>
      <c r="O407" s="432">
        <v>6264</v>
      </c>
      <c r="P407" s="534">
        <v>0.78260869565217395</v>
      </c>
      <c r="Q407" s="433">
        <v>58</v>
      </c>
    </row>
    <row r="408" spans="1:17" ht="14.4" customHeight="1" x14ac:dyDescent="0.3">
      <c r="A408" s="428" t="s">
        <v>837</v>
      </c>
      <c r="B408" s="429" t="s">
        <v>679</v>
      </c>
      <c r="C408" s="429" t="s">
        <v>680</v>
      </c>
      <c r="D408" s="429" t="s">
        <v>741</v>
      </c>
      <c r="E408" s="429" t="s">
        <v>742</v>
      </c>
      <c r="F408" s="432"/>
      <c r="G408" s="432"/>
      <c r="H408" s="432"/>
      <c r="I408" s="432"/>
      <c r="J408" s="432"/>
      <c r="K408" s="432"/>
      <c r="L408" s="432"/>
      <c r="M408" s="432"/>
      <c r="N408" s="432">
        <v>12</v>
      </c>
      <c r="O408" s="432">
        <v>26076</v>
      </c>
      <c r="P408" s="534"/>
      <c r="Q408" s="433">
        <v>2173</v>
      </c>
    </row>
    <row r="409" spans="1:17" ht="14.4" customHeight="1" x14ac:dyDescent="0.3">
      <c r="A409" s="428" t="s">
        <v>837</v>
      </c>
      <c r="B409" s="429" t="s">
        <v>679</v>
      </c>
      <c r="C409" s="429" t="s">
        <v>680</v>
      </c>
      <c r="D409" s="429" t="s">
        <v>745</v>
      </c>
      <c r="E409" s="429" t="s">
        <v>746</v>
      </c>
      <c r="F409" s="432">
        <v>4</v>
      </c>
      <c r="G409" s="432">
        <v>676</v>
      </c>
      <c r="H409" s="432">
        <v>1.9314285714285715</v>
      </c>
      <c r="I409" s="432">
        <v>169</v>
      </c>
      <c r="J409" s="432">
        <v>2</v>
      </c>
      <c r="K409" s="432">
        <v>350</v>
      </c>
      <c r="L409" s="432">
        <v>1</v>
      </c>
      <c r="M409" s="432">
        <v>175</v>
      </c>
      <c r="N409" s="432">
        <v>9</v>
      </c>
      <c r="O409" s="432">
        <v>1584</v>
      </c>
      <c r="P409" s="534">
        <v>4.5257142857142858</v>
      </c>
      <c r="Q409" s="433">
        <v>176</v>
      </c>
    </row>
    <row r="410" spans="1:17" ht="14.4" customHeight="1" x14ac:dyDescent="0.3">
      <c r="A410" s="428" t="s">
        <v>837</v>
      </c>
      <c r="B410" s="429" t="s">
        <v>679</v>
      </c>
      <c r="C410" s="429" t="s">
        <v>680</v>
      </c>
      <c r="D410" s="429" t="s">
        <v>747</v>
      </c>
      <c r="E410" s="429" t="s">
        <v>748</v>
      </c>
      <c r="F410" s="432">
        <v>12</v>
      </c>
      <c r="G410" s="432">
        <v>972</v>
      </c>
      <c r="H410" s="432">
        <v>0.81680672268907561</v>
      </c>
      <c r="I410" s="432">
        <v>81</v>
      </c>
      <c r="J410" s="432">
        <v>14</v>
      </c>
      <c r="K410" s="432">
        <v>1190</v>
      </c>
      <c r="L410" s="432">
        <v>1</v>
      </c>
      <c r="M410" s="432">
        <v>85</v>
      </c>
      <c r="N410" s="432">
        <v>6</v>
      </c>
      <c r="O410" s="432">
        <v>510</v>
      </c>
      <c r="P410" s="534">
        <v>0.42857142857142855</v>
      </c>
      <c r="Q410" s="433">
        <v>85</v>
      </c>
    </row>
    <row r="411" spans="1:17" ht="14.4" customHeight="1" x14ac:dyDescent="0.3">
      <c r="A411" s="428" t="s">
        <v>837</v>
      </c>
      <c r="B411" s="429" t="s">
        <v>679</v>
      </c>
      <c r="C411" s="429" t="s">
        <v>680</v>
      </c>
      <c r="D411" s="429" t="s">
        <v>751</v>
      </c>
      <c r="E411" s="429" t="s">
        <v>752</v>
      </c>
      <c r="F411" s="432"/>
      <c r="G411" s="432"/>
      <c r="H411" s="432"/>
      <c r="I411" s="432"/>
      <c r="J411" s="432"/>
      <c r="K411" s="432"/>
      <c r="L411" s="432"/>
      <c r="M411" s="432"/>
      <c r="N411" s="432">
        <v>1</v>
      </c>
      <c r="O411" s="432">
        <v>170</v>
      </c>
      <c r="P411" s="534"/>
      <c r="Q411" s="433">
        <v>170</v>
      </c>
    </row>
    <row r="412" spans="1:17" ht="14.4" customHeight="1" x14ac:dyDescent="0.3">
      <c r="A412" s="428" t="s">
        <v>837</v>
      </c>
      <c r="B412" s="429" t="s">
        <v>679</v>
      </c>
      <c r="C412" s="429" t="s">
        <v>680</v>
      </c>
      <c r="D412" s="429" t="s">
        <v>755</v>
      </c>
      <c r="E412" s="429" t="s">
        <v>756</v>
      </c>
      <c r="F412" s="432">
        <v>2</v>
      </c>
      <c r="G412" s="432">
        <v>2016</v>
      </c>
      <c r="H412" s="432"/>
      <c r="I412" s="432">
        <v>1008</v>
      </c>
      <c r="J412" s="432"/>
      <c r="K412" s="432"/>
      <c r="L412" s="432"/>
      <c r="M412" s="432"/>
      <c r="N412" s="432">
        <v>7</v>
      </c>
      <c r="O412" s="432">
        <v>7084</v>
      </c>
      <c r="P412" s="534"/>
      <c r="Q412" s="433">
        <v>1012</v>
      </c>
    </row>
    <row r="413" spans="1:17" ht="14.4" customHeight="1" x14ac:dyDescent="0.3">
      <c r="A413" s="428" t="s">
        <v>837</v>
      </c>
      <c r="B413" s="429" t="s">
        <v>679</v>
      </c>
      <c r="C413" s="429" t="s">
        <v>680</v>
      </c>
      <c r="D413" s="429" t="s">
        <v>757</v>
      </c>
      <c r="E413" s="429" t="s">
        <v>758</v>
      </c>
      <c r="F413" s="432">
        <v>1</v>
      </c>
      <c r="G413" s="432">
        <v>170</v>
      </c>
      <c r="H413" s="432"/>
      <c r="I413" s="432">
        <v>170</v>
      </c>
      <c r="J413" s="432"/>
      <c r="K413" s="432"/>
      <c r="L413" s="432"/>
      <c r="M413" s="432"/>
      <c r="N413" s="432"/>
      <c r="O413" s="432"/>
      <c r="P413" s="534"/>
      <c r="Q413" s="433"/>
    </row>
    <row r="414" spans="1:17" ht="14.4" customHeight="1" x14ac:dyDescent="0.3">
      <c r="A414" s="428" t="s">
        <v>837</v>
      </c>
      <c r="B414" s="429" t="s">
        <v>679</v>
      </c>
      <c r="C414" s="429" t="s">
        <v>680</v>
      </c>
      <c r="D414" s="429" t="s">
        <v>759</v>
      </c>
      <c r="E414" s="429" t="s">
        <v>760</v>
      </c>
      <c r="F414" s="432">
        <v>7</v>
      </c>
      <c r="G414" s="432">
        <v>15848</v>
      </c>
      <c r="H414" s="432"/>
      <c r="I414" s="432">
        <v>2264</v>
      </c>
      <c r="J414" s="432"/>
      <c r="K414" s="432"/>
      <c r="L414" s="432"/>
      <c r="M414" s="432"/>
      <c r="N414" s="432"/>
      <c r="O414" s="432"/>
      <c r="P414" s="534"/>
      <c r="Q414" s="433"/>
    </row>
    <row r="415" spans="1:17" ht="14.4" customHeight="1" x14ac:dyDescent="0.3">
      <c r="A415" s="428" t="s">
        <v>837</v>
      </c>
      <c r="B415" s="429" t="s">
        <v>679</v>
      </c>
      <c r="C415" s="429" t="s">
        <v>680</v>
      </c>
      <c r="D415" s="429" t="s">
        <v>761</v>
      </c>
      <c r="E415" s="429" t="s">
        <v>762</v>
      </c>
      <c r="F415" s="432"/>
      <c r="G415" s="432"/>
      <c r="H415" s="432"/>
      <c r="I415" s="432"/>
      <c r="J415" s="432">
        <v>4</v>
      </c>
      <c r="K415" s="432">
        <v>1052</v>
      </c>
      <c r="L415" s="432">
        <v>1</v>
      </c>
      <c r="M415" s="432">
        <v>263</v>
      </c>
      <c r="N415" s="432">
        <v>4</v>
      </c>
      <c r="O415" s="432">
        <v>1056</v>
      </c>
      <c r="P415" s="534">
        <v>1.0038022813688212</v>
      </c>
      <c r="Q415" s="433">
        <v>264</v>
      </c>
    </row>
    <row r="416" spans="1:17" ht="14.4" customHeight="1" x14ac:dyDescent="0.3">
      <c r="A416" s="428" t="s">
        <v>837</v>
      </c>
      <c r="B416" s="429" t="s">
        <v>679</v>
      </c>
      <c r="C416" s="429" t="s">
        <v>680</v>
      </c>
      <c r="D416" s="429" t="s">
        <v>763</v>
      </c>
      <c r="E416" s="429" t="s">
        <v>764</v>
      </c>
      <c r="F416" s="432">
        <v>1</v>
      </c>
      <c r="G416" s="432">
        <v>2012</v>
      </c>
      <c r="H416" s="432">
        <v>0.94460093896713615</v>
      </c>
      <c r="I416" s="432">
        <v>2012</v>
      </c>
      <c r="J416" s="432">
        <v>1</v>
      </c>
      <c r="K416" s="432">
        <v>2130</v>
      </c>
      <c r="L416" s="432">
        <v>1</v>
      </c>
      <c r="M416" s="432">
        <v>2130</v>
      </c>
      <c r="N416" s="432">
        <v>14</v>
      </c>
      <c r="O416" s="432">
        <v>29834</v>
      </c>
      <c r="P416" s="534">
        <v>14.006572769953051</v>
      </c>
      <c r="Q416" s="433">
        <v>2131</v>
      </c>
    </row>
    <row r="417" spans="1:17" ht="14.4" customHeight="1" x14ac:dyDescent="0.3">
      <c r="A417" s="428" t="s">
        <v>837</v>
      </c>
      <c r="B417" s="429" t="s">
        <v>679</v>
      </c>
      <c r="C417" s="429" t="s">
        <v>680</v>
      </c>
      <c r="D417" s="429" t="s">
        <v>770</v>
      </c>
      <c r="E417" s="429" t="s">
        <v>771</v>
      </c>
      <c r="F417" s="432"/>
      <c r="G417" s="432"/>
      <c r="H417" s="432"/>
      <c r="I417" s="432"/>
      <c r="J417" s="432"/>
      <c r="K417" s="432"/>
      <c r="L417" s="432"/>
      <c r="M417" s="432"/>
      <c r="N417" s="432">
        <v>1</v>
      </c>
      <c r="O417" s="432">
        <v>5220</v>
      </c>
      <c r="P417" s="534"/>
      <c r="Q417" s="433">
        <v>5220</v>
      </c>
    </row>
    <row r="418" spans="1:17" ht="14.4" customHeight="1" x14ac:dyDescent="0.3">
      <c r="A418" s="428" t="s">
        <v>837</v>
      </c>
      <c r="B418" s="429" t="s">
        <v>679</v>
      </c>
      <c r="C418" s="429" t="s">
        <v>680</v>
      </c>
      <c r="D418" s="429" t="s">
        <v>774</v>
      </c>
      <c r="E418" s="429" t="s">
        <v>775</v>
      </c>
      <c r="F418" s="432">
        <v>3</v>
      </c>
      <c r="G418" s="432">
        <v>807</v>
      </c>
      <c r="H418" s="432"/>
      <c r="I418" s="432">
        <v>269</v>
      </c>
      <c r="J418" s="432"/>
      <c r="K418" s="432"/>
      <c r="L418" s="432"/>
      <c r="M418" s="432"/>
      <c r="N418" s="432">
        <v>6</v>
      </c>
      <c r="O418" s="432">
        <v>1734</v>
      </c>
      <c r="P418" s="534"/>
      <c r="Q418" s="433">
        <v>289</v>
      </c>
    </row>
    <row r="419" spans="1:17" ht="14.4" customHeight="1" x14ac:dyDescent="0.3">
      <c r="A419" s="428" t="s">
        <v>837</v>
      </c>
      <c r="B419" s="429" t="s">
        <v>679</v>
      </c>
      <c r="C419" s="429" t="s">
        <v>680</v>
      </c>
      <c r="D419" s="429" t="s">
        <v>784</v>
      </c>
      <c r="E419" s="429" t="s">
        <v>785</v>
      </c>
      <c r="F419" s="432"/>
      <c r="G419" s="432"/>
      <c r="H419" s="432"/>
      <c r="I419" s="432"/>
      <c r="J419" s="432"/>
      <c r="K419" s="432"/>
      <c r="L419" s="432"/>
      <c r="M419" s="432"/>
      <c r="N419" s="432">
        <v>4</v>
      </c>
      <c r="O419" s="432">
        <v>0</v>
      </c>
      <c r="P419" s="534"/>
      <c r="Q419" s="433">
        <v>0</v>
      </c>
    </row>
    <row r="420" spans="1:17" ht="14.4" customHeight="1" x14ac:dyDescent="0.3">
      <c r="A420" s="428" t="s">
        <v>838</v>
      </c>
      <c r="B420" s="429" t="s">
        <v>679</v>
      </c>
      <c r="C420" s="429" t="s">
        <v>680</v>
      </c>
      <c r="D420" s="429" t="s">
        <v>681</v>
      </c>
      <c r="E420" s="429" t="s">
        <v>682</v>
      </c>
      <c r="F420" s="432"/>
      <c r="G420" s="432"/>
      <c r="H420" s="432"/>
      <c r="I420" s="432"/>
      <c r="J420" s="432">
        <v>10</v>
      </c>
      <c r="K420" s="432">
        <v>580</v>
      </c>
      <c r="L420" s="432">
        <v>1</v>
      </c>
      <c r="M420" s="432">
        <v>58</v>
      </c>
      <c r="N420" s="432"/>
      <c r="O420" s="432"/>
      <c r="P420" s="534"/>
      <c r="Q420" s="433"/>
    </row>
    <row r="421" spans="1:17" ht="14.4" customHeight="1" x14ac:dyDescent="0.3">
      <c r="A421" s="428" t="s">
        <v>838</v>
      </c>
      <c r="B421" s="429" t="s">
        <v>679</v>
      </c>
      <c r="C421" s="429" t="s">
        <v>680</v>
      </c>
      <c r="D421" s="429" t="s">
        <v>691</v>
      </c>
      <c r="E421" s="429" t="s">
        <v>692</v>
      </c>
      <c r="F421" s="432"/>
      <c r="G421" s="432"/>
      <c r="H421" s="432"/>
      <c r="I421" s="432"/>
      <c r="J421" s="432">
        <v>4</v>
      </c>
      <c r="K421" s="432">
        <v>716</v>
      </c>
      <c r="L421" s="432">
        <v>1</v>
      </c>
      <c r="M421" s="432">
        <v>179</v>
      </c>
      <c r="N421" s="432">
        <v>1</v>
      </c>
      <c r="O421" s="432">
        <v>180</v>
      </c>
      <c r="P421" s="534">
        <v>0.25139664804469275</v>
      </c>
      <c r="Q421" s="433">
        <v>180</v>
      </c>
    </row>
    <row r="422" spans="1:17" ht="14.4" customHeight="1" x14ac:dyDescent="0.3">
      <c r="A422" s="428" t="s">
        <v>838</v>
      </c>
      <c r="B422" s="429" t="s">
        <v>679</v>
      </c>
      <c r="C422" s="429" t="s">
        <v>680</v>
      </c>
      <c r="D422" s="429" t="s">
        <v>695</v>
      </c>
      <c r="E422" s="429" t="s">
        <v>696</v>
      </c>
      <c r="F422" s="432"/>
      <c r="G422" s="432"/>
      <c r="H422" s="432"/>
      <c r="I422" s="432"/>
      <c r="J422" s="432"/>
      <c r="K422" s="432"/>
      <c r="L422" s="432"/>
      <c r="M422" s="432"/>
      <c r="N422" s="432">
        <v>1</v>
      </c>
      <c r="O422" s="432">
        <v>336</v>
      </c>
      <c r="P422" s="534"/>
      <c r="Q422" s="433">
        <v>336</v>
      </c>
    </row>
    <row r="423" spans="1:17" ht="14.4" customHeight="1" x14ac:dyDescent="0.3">
      <c r="A423" s="428" t="s">
        <v>838</v>
      </c>
      <c r="B423" s="429" t="s">
        <v>679</v>
      </c>
      <c r="C423" s="429" t="s">
        <v>680</v>
      </c>
      <c r="D423" s="429" t="s">
        <v>699</v>
      </c>
      <c r="E423" s="429" t="s">
        <v>700</v>
      </c>
      <c r="F423" s="432"/>
      <c r="G423" s="432"/>
      <c r="H423" s="432"/>
      <c r="I423" s="432"/>
      <c r="J423" s="432">
        <v>18</v>
      </c>
      <c r="K423" s="432">
        <v>6282</v>
      </c>
      <c r="L423" s="432">
        <v>1</v>
      </c>
      <c r="M423" s="432">
        <v>349</v>
      </c>
      <c r="N423" s="432"/>
      <c r="O423" s="432"/>
      <c r="P423" s="534"/>
      <c r="Q423" s="433"/>
    </row>
    <row r="424" spans="1:17" ht="14.4" customHeight="1" x14ac:dyDescent="0.3">
      <c r="A424" s="428" t="s">
        <v>838</v>
      </c>
      <c r="B424" s="429" t="s">
        <v>679</v>
      </c>
      <c r="C424" s="429" t="s">
        <v>680</v>
      </c>
      <c r="D424" s="429" t="s">
        <v>721</v>
      </c>
      <c r="E424" s="429" t="s">
        <v>722</v>
      </c>
      <c r="F424" s="432">
        <v>1</v>
      </c>
      <c r="G424" s="432">
        <v>462</v>
      </c>
      <c r="H424" s="432">
        <v>0.23380566801619435</v>
      </c>
      <c r="I424" s="432">
        <v>462</v>
      </c>
      <c r="J424" s="432">
        <v>4</v>
      </c>
      <c r="K424" s="432">
        <v>1976</v>
      </c>
      <c r="L424" s="432">
        <v>1</v>
      </c>
      <c r="M424" s="432">
        <v>494</v>
      </c>
      <c r="N424" s="432">
        <v>3</v>
      </c>
      <c r="O424" s="432">
        <v>1482</v>
      </c>
      <c r="P424" s="534">
        <v>0.75</v>
      </c>
      <c r="Q424" s="433">
        <v>494</v>
      </c>
    </row>
    <row r="425" spans="1:17" ht="14.4" customHeight="1" x14ac:dyDescent="0.3">
      <c r="A425" s="428" t="s">
        <v>838</v>
      </c>
      <c r="B425" s="429" t="s">
        <v>679</v>
      </c>
      <c r="C425" s="429" t="s">
        <v>680</v>
      </c>
      <c r="D425" s="429" t="s">
        <v>723</v>
      </c>
      <c r="E425" s="429" t="s">
        <v>724</v>
      </c>
      <c r="F425" s="432">
        <v>1</v>
      </c>
      <c r="G425" s="432">
        <v>356</v>
      </c>
      <c r="H425" s="432">
        <v>0.24054054054054055</v>
      </c>
      <c r="I425" s="432">
        <v>356</v>
      </c>
      <c r="J425" s="432">
        <v>4</v>
      </c>
      <c r="K425" s="432">
        <v>1480</v>
      </c>
      <c r="L425" s="432">
        <v>1</v>
      </c>
      <c r="M425" s="432">
        <v>370</v>
      </c>
      <c r="N425" s="432">
        <v>2</v>
      </c>
      <c r="O425" s="432">
        <v>740</v>
      </c>
      <c r="P425" s="534">
        <v>0.5</v>
      </c>
      <c r="Q425" s="433">
        <v>370</v>
      </c>
    </row>
    <row r="426" spans="1:17" ht="14.4" customHeight="1" x14ac:dyDescent="0.3">
      <c r="A426" s="428" t="s">
        <v>838</v>
      </c>
      <c r="B426" s="429" t="s">
        <v>679</v>
      </c>
      <c r="C426" s="429" t="s">
        <v>680</v>
      </c>
      <c r="D426" s="429" t="s">
        <v>729</v>
      </c>
      <c r="E426" s="429" t="s">
        <v>730</v>
      </c>
      <c r="F426" s="432"/>
      <c r="G426" s="432"/>
      <c r="H426" s="432"/>
      <c r="I426" s="432"/>
      <c r="J426" s="432"/>
      <c r="K426" s="432"/>
      <c r="L426" s="432"/>
      <c r="M426" s="432"/>
      <c r="N426" s="432">
        <v>2</v>
      </c>
      <c r="O426" s="432">
        <v>222</v>
      </c>
      <c r="P426" s="534"/>
      <c r="Q426" s="433">
        <v>111</v>
      </c>
    </row>
    <row r="427" spans="1:17" ht="14.4" customHeight="1" x14ac:dyDescent="0.3">
      <c r="A427" s="428" t="s">
        <v>838</v>
      </c>
      <c r="B427" s="429" t="s">
        <v>679</v>
      </c>
      <c r="C427" s="429" t="s">
        <v>680</v>
      </c>
      <c r="D427" s="429" t="s">
        <v>737</v>
      </c>
      <c r="E427" s="429" t="s">
        <v>738</v>
      </c>
      <c r="F427" s="432"/>
      <c r="G427" s="432"/>
      <c r="H427" s="432"/>
      <c r="I427" s="432"/>
      <c r="J427" s="432"/>
      <c r="K427" s="432"/>
      <c r="L427" s="432"/>
      <c r="M427" s="432"/>
      <c r="N427" s="432">
        <v>1</v>
      </c>
      <c r="O427" s="432">
        <v>456</v>
      </c>
      <c r="P427" s="534"/>
      <c r="Q427" s="433">
        <v>456</v>
      </c>
    </row>
    <row r="428" spans="1:17" ht="14.4" customHeight="1" x14ac:dyDescent="0.3">
      <c r="A428" s="428" t="s">
        <v>838</v>
      </c>
      <c r="B428" s="429" t="s">
        <v>679</v>
      </c>
      <c r="C428" s="429" t="s">
        <v>680</v>
      </c>
      <c r="D428" s="429" t="s">
        <v>739</v>
      </c>
      <c r="E428" s="429" t="s">
        <v>740</v>
      </c>
      <c r="F428" s="432">
        <v>2</v>
      </c>
      <c r="G428" s="432">
        <v>108</v>
      </c>
      <c r="H428" s="432">
        <v>0.93103448275862066</v>
      </c>
      <c r="I428" s="432">
        <v>54</v>
      </c>
      <c r="J428" s="432">
        <v>2</v>
      </c>
      <c r="K428" s="432">
        <v>116</v>
      </c>
      <c r="L428" s="432">
        <v>1</v>
      </c>
      <c r="M428" s="432">
        <v>58</v>
      </c>
      <c r="N428" s="432">
        <v>5</v>
      </c>
      <c r="O428" s="432">
        <v>290</v>
      </c>
      <c r="P428" s="534">
        <v>2.5</v>
      </c>
      <c r="Q428" s="433">
        <v>58</v>
      </c>
    </row>
    <row r="429" spans="1:17" ht="14.4" customHeight="1" x14ac:dyDescent="0.3">
      <c r="A429" s="428" t="s">
        <v>838</v>
      </c>
      <c r="B429" s="429" t="s">
        <v>679</v>
      </c>
      <c r="C429" s="429" t="s">
        <v>680</v>
      </c>
      <c r="D429" s="429" t="s">
        <v>741</v>
      </c>
      <c r="E429" s="429" t="s">
        <v>742</v>
      </c>
      <c r="F429" s="432"/>
      <c r="G429" s="432"/>
      <c r="H429" s="432"/>
      <c r="I429" s="432"/>
      <c r="J429" s="432">
        <v>1</v>
      </c>
      <c r="K429" s="432">
        <v>2173</v>
      </c>
      <c r="L429" s="432">
        <v>1</v>
      </c>
      <c r="M429" s="432">
        <v>2173</v>
      </c>
      <c r="N429" s="432"/>
      <c r="O429" s="432"/>
      <c r="P429" s="534"/>
      <c r="Q429" s="433"/>
    </row>
    <row r="430" spans="1:17" ht="14.4" customHeight="1" x14ac:dyDescent="0.3">
      <c r="A430" s="428" t="s">
        <v>838</v>
      </c>
      <c r="B430" s="429" t="s">
        <v>679</v>
      </c>
      <c r="C430" s="429" t="s">
        <v>680</v>
      </c>
      <c r="D430" s="429" t="s">
        <v>763</v>
      </c>
      <c r="E430" s="429" t="s">
        <v>764</v>
      </c>
      <c r="F430" s="432"/>
      <c r="G430" s="432"/>
      <c r="H430" s="432"/>
      <c r="I430" s="432"/>
      <c r="J430" s="432">
        <v>8</v>
      </c>
      <c r="K430" s="432">
        <v>17040</v>
      </c>
      <c r="L430" s="432">
        <v>1</v>
      </c>
      <c r="M430" s="432">
        <v>2130</v>
      </c>
      <c r="N430" s="432"/>
      <c r="O430" s="432"/>
      <c r="P430" s="534"/>
      <c r="Q430" s="433"/>
    </row>
    <row r="431" spans="1:17" ht="14.4" customHeight="1" x14ac:dyDescent="0.3">
      <c r="A431" s="428" t="s">
        <v>838</v>
      </c>
      <c r="B431" s="429" t="s">
        <v>679</v>
      </c>
      <c r="C431" s="429" t="s">
        <v>680</v>
      </c>
      <c r="D431" s="429" t="s">
        <v>774</v>
      </c>
      <c r="E431" s="429" t="s">
        <v>775</v>
      </c>
      <c r="F431" s="432"/>
      <c r="G431" s="432"/>
      <c r="H431" s="432"/>
      <c r="I431" s="432"/>
      <c r="J431" s="432">
        <v>1</v>
      </c>
      <c r="K431" s="432">
        <v>288</v>
      </c>
      <c r="L431" s="432">
        <v>1</v>
      </c>
      <c r="M431" s="432">
        <v>288</v>
      </c>
      <c r="N431" s="432"/>
      <c r="O431" s="432"/>
      <c r="P431" s="534"/>
      <c r="Q431" s="433"/>
    </row>
    <row r="432" spans="1:17" ht="14.4" customHeight="1" x14ac:dyDescent="0.3">
      <c r="A432" s="428" t="s">
        <v>838</v>
      </c>
      <c r="B432" s="429" t="s">
        <v>679</v>
      </c>
      <c r="C432" s="429" t="s">
        <v>680</v>
      </c>
      <c r="D432" s="429" t="s">
        <v>782</v>
      </c>
      <c r="E432" s="429" t="s">
        <v>783</v>
      </c>
      <c r="F432" s="432"/>
      <c r="G432" s="432"/>
      <c r="H432" s="432"/>
      <c r="I432" s="432"/>
      <c r="J432" s="432">
        <v>1</v>
      </c>
      <c r="K432" s="432">
        <v>0</v>
      </c>
      <c r="L432" s="432"/>
      <c r="M432" s="432">
        <v>0</v>
      </c>
      <c r="N432" s="432"/>
      <c r="O432" s="432"/>
      <c r="P432" s="534"/>
      <c r="Q432" s="433"/>
    </row>
    <row r="433" spans="1:17" ht="14.4" customHeight="1" x14ac:dyDescent="0.3">
      <c r="A433" s="428" t="s">
        <v>839</v>
      </c>
      <c r="B433" s="429" t="s">
        <v>679</v>
      </c>
      <c r="C433" s="429" t="s">
        <v>680</v>
      </c>
      <c r="D433" s="429" t="s">
        <v>683</v>
      </c>
      <c r="E433" s="429" t="s">
        <v>684</v>
      </c>
      <c r="F433" s="432"/>
      <c r="G433" s="432"/>
      <c r="H433" s="432"/>
      <c r="I433" s="432"/>
      <c r="J433" s="432"/>
      <c r="K433" s="432"/>
      <c r="L433" s="432"/>
      <c r="M433" s="432"/>
      <c r="N433" s="432">
        <v>6</v>
      </c>
      <c r="O433" s="432">
        <v>786</v>
      </c>
      <c r="P433" s="534"/>
      <c r="Q433" s="433">
        <v>131</v>
      </c>
    </row>
    <row r="434" spans="1:17" ht="14.4" customHeight="1" x14ac:dyDescent="0.3">
      <c r="A434" s="428" t="s">
        <v>839</v>
      </c>
      <c r="B434" s="429" t="s">
        <v>679</v>
      </c>
      <c r="C434" s="429" t="s">
        <v>680</v>
      </c>
      <c r="D434" s="429" t="s">
        <v>691</v>
      </c>
      <c r="E434" s="429" t="s">
        <v>692</v>
      </c>
      <c r="F434" s="432"/>
      <c r="G434" s="432"/>
      <c r="H434" s="432"/>
      <c r="I434" s="432"/>
      <c r="J434" s="432"/>
      <c r="K434" s="432"/>
      <c r="L434" s="432"/>
      <c r="M434" s="432"/>
      <c r="N434" s="432">
        <v>1</v>
      </c>
      <c r="O434" s="432">
        <v>180</v>
      </c>
      <c r="P434" s="534"/>
      <c r="Q434" s="433">
        <v>180</v>
      </c>
    </row>
    <row r="435" spans="1:17" ht="14.4" customHeight="1" x14ac:dyDescent="0.3">
      <c r="A435" s="428" t="s">
        <v>839</v>
      </c>
      <c r="B435" s="429" t="s">
        <v>679</v>
      </c>
      <c r="C435" s="429" t="s">
        <v>680</v>
      </c>
      <c r="D435" s="429" t="s">
        <v>699</v>
      </c>
      <c r="E435" s="429" t="s">
        <v>700</v>
      </c>
      <c r="F435" s="432"/>
      <c r="G435" s="432"/>
      <c r="H435" s="432"/>
      <c r="I435" s="432"/>
      <c r="J435" s="432"/>
      <c r="K435" s="432"/>
      <c r="L435" s="432"/>
      <c r="M435" s="432"/>
      <c r="N435" s="432">
        <v>15</v>
      </c>
      <c r="O435" s="432">
        <v>5235</v>
      </c>
      <c r="P435" s="534"/>
      <c r="Q435" s="433">
        <v>349</v>
      </c>
    </row>
    <row r="436" spans="1:17" ht="14.4" customHeight="1" x14ac:dyDescent="0.3">
      <c r="A436" s="428" t="s">
        <v>839</v>
      </c>
      <c r="B436" s="429" t="s">
        <v>679</v>
      </c>
      <c r="C436" s="429" t="s">
        <v>680</v>
      </c>
      <c r="D436" s="429" t="s">
        <v>717</v>
      </c>
      <c r="E436" s="429" t="s">
        <v>718</v>
      </c>
      <c r="F436" s="432"/>
      <c r="G436" s="432"/>
      <c r="H436" s="432"/>
      <c r="I436" s="432"/>
      <c r="J436" s="432"/>
      <c r="K436" s="432"/>
      <c r="L436" s="432"/>
      <c r="M436" s="432"/>
      <c r="N436" s="432">
        <v>2</v>
      </c>
      <c r="O436" s="432">
        <v>610</v>
      </c>
      <c r="P436" s="534"/>
      <c r="Q436" s="433">
        <v>305</v>
      </c>
    </row>
    <row r="437" spans="1:17" ht="14.4" customHeight="1" x14ac:dyDescent="0.3">
      <c r="A437" s="428" t="s">
        <v>839</v>
      </c>
      <c r="B437" s="429" t="s">
        <v>679</v>
      </c>
      <c r="C437" s="429" t="s">
        <v>680</v>
      </c>
      <c r="D437" s="429" t="s">
        <v>721</v>
      </c>
      <c r="E437" s="429" t="s">
        <v>722</v>
      </c>
      <c r="F437" s="432"/>
      <c r="G437" s="432"/>
      <c r="H437" s="432"/>
      <c r="I437" s="432"/>
      <c r="J437" s="432"/>
      <c r="K437" s="432"/>
      <c r="L437" s="432"/>
      <c r="M437" s="432"/>
      <c r="N437" s="432">
        <v>1</v>
      </c>
      <c r="O437" s="432">
        <v>494</v>
      </c>
      <c r="P437" s="534"/>
      <c r="Q437" s="433">
        <v>494</v>
      </c>
    </row>
    <row r="438" spans="1:17" ht="14.4" customHeight="1" x14ac:dyDescent="0.3">
      <c r="A438" s="428" t="s">
        <v>839</v>
      </c>
      <c r="B438" s="429" t="s">
        <v>679</v>
      </c>
      <c r="C438" s="429" t="s">
        <v>680</v>
      </c>
      <c r="D438" s="429" t="s">
        <v>723</v>
      </c>
      <c r="E438" s="429" t="s">
        <v>724</v>
      </c>
      <c r="F438" s="432"/>
      <c r="G438" s="432"/>
      <c r="H438" s="432"/>
      <c r="I438" s="432"/>
      <c r="J438" s="432"/>
      <c r="K438" s="432"/>
      <c r="L438" s="432"/>
      <c r="M438" s="432"/>
      <c r="N438" s="432">
        <v>3</v>
      </c>
      <c r="O438" s="432">
        <v>1110</v>
      </c>
      <c r="P438" s="534"/>
      <c r="Q438" s="433">
        <v>370</v>
      </c>
    </row>
    <row r="439" spans="1:17" ht="14.4" customHeight="1" x14ac:dyDescent="0.3">
      <c r="A439" s="428" t="s">
        <v>839</v>
      </c>
      <c r="B439" s="429" t="s">
        <v>679</v>
      </c>
      <c r="C439" s="429" t="s">
        <v>680</v>
      </c>
      <c r="D439" s="429" t="s">
        <v>745</v>
      </c>
      <c r="E439" s="429" t="s">
        <v>746</v>
      </c>
      <c r="F439" s="432"/>
      <c r="G439" s="432"/>
      <c r="H439" s="432"/>
      <c r="I439" s="432"/>
      <c r="J439" s="432"/>
      <c r="K439" s="432"/>
      <c r="L439" s="432"/>
      <c r="M439" s="432"/>
      <c r="N439" s="432">
        <v>14</v>
      </c>
      <c r="O439" s="432">
        <v>2464</v>
      </c>
      <c r="P439" s="534"/>
      <c r="Q439" s="433">
        <v>176</v>
      </c>
    </row>
    <row r="440" spans="1:17" ht="14.4" customHeight="1" x14ac:dyDescent="0.3">
      <c r="A440" s="428" t="s">
        <v>840</v>
      </c>
      <c r="B440" s="429" t="s">
        <v>679</v>
      </c>
      <c r="C440" s="429" t="s">
        <v>680</v>
      </c>
      <c r="D440" s="429" t="s">
        <v>681</v>
      </c>
      <c r="E440" s="429" t="s">
        <v>682</v>
      </c>
      <c r="F440" s="432">
        <v>48</v>
      </c>
      <c r="G440" s="432">
        <v>2592</v>
      </c>
      <c r="H440" s="432">
        <v>1.0156739811912225</v>
      </c>
      <c r="I440" s="432">
        <v>54</v>
      </c>
      <c r="J440" s="432">
        <v>44</v>
      </c>
      <c r="K440" s="432">
        <v>2552</v>
      </c>
      <c r="L440" s="432">
        <v>1</v>
      </c>
      <c r="M440" s="432">
        <v>58</v>
      </c>
      <c r="N440" s="432">
        <v>23</v>
      </c>
      <c r="O440" s="432">
        <v>1334</v>
      </c>
      <c r="P440" s="534">
        <v>0.52272727272727271</v>
      </c>
      <c r="Q440" s="433">
        <v>58</v>
      </c>
    </row>
    <row r="441" spans="1:17" ht="14.4" customHeight="1" x14ac:dyDescent="0.3">
      <c r="A441" s="428" t="s">
        <v>840</v>
      </c>
      <c r="B441" s="429" t="s">
        <v>679</v>
      </c>
      <c r="C441" s="429" t="s">
        <v>680</v>
      </c>
      <c r="D441" s="429" t="s">
        <v>691</v>
      </c>
      <c r="E441" s="429" t="s">
        <v>692</v>
      </c>
      <c r="F441" s="432">
        <v>34</v>
      </c>
      <c r="G441" s="432">
        <v>5848</v>
      </c>
      <c r="H441" s="432">
        <v>2.1780260707635009</v>
      </c>
      <c r="I441" s="432">
        <v>172</v>
      </c>
      <c r="J441" s="432">
        <v>15</v>
      </c>
      <c r="K441" s="432">
        <v>2685</v>
      </c>
      <c r="L441" s="432">
        <v>1</v>
      </c>
      <c r="M441" s="432">
        <v>179</v>
      </c>
      <c r="N441" s="432">
        <v>4</v>
      </c>
      <c r="O441" s="432">
        <v>720</v>
      </c>
      <c r="P441" s="534">
        <v>0.26815642458100558</v>
      </c>
      <c r="Q441" s="433">
        <v>180</v>
      </c>
    </row>
    <row r="442" spans="1:17" ht="14.4" customHeight="1" x14ac:dyDescent="0.3">
      <c r="A442" s="428" t="s">
        <v>840</v>
      </c>
      <c r="B442" s="429" t="s">
        <v>679</v>
      </c>
      <c r="C442" s="429" t="s">
        <v>680</v>
      </c>
      <c r="D442" s="429" t="s">
        <v>693</v>
      </c>
      <c r="E442" s="429" t="s">
        <v>694</v>
      </c>
      <c r="F442" s="432">
        <v>3</v>
      </c>
      <c r="G442" s="432">
        <v>1599</v>
      </c>
      <c r="H442" s="432"/>
      <c r="I442" s="432">
        <v>533</v>
      </c>
      <c r="J442" s="432"/>
      <c r="K442" s="432"/>
      <c r="L442" s="432"/>
      <c r="M442" s="432"/>
      <c r="N442" s="432"/>
      <c r="O442" s="432"/>
      <c r="P442" s="534"/>
      <c r="Q442" s="433"/>
    </row>
    <row r="443" spans="1:17" ht="14.4" customHeight="1" x14ac:dyDescent="0.3">
      <c r="A443" s="428" t="s">
        <v>840</v>
      </c>
      <c r="B443" s="429" t="s">
        <v>679</v>
      </c>
      <c r="C443" s="429" t="s">
        <v>680</v>
      </c>
      <c r="D443" s="429" t="s">
        <v>695</v>
      </c>
      <c r="E443" s="429" t="s">
        <v>696</v>
      </c>
      <c r="F443" s="432">
        <v>38</v>
      </c>
      <c r="G443" s="432">
        <v>12236</v>
      </c>
      <c r="H443" s="432">
        <v>2.6089552238805971</v>
      </c>
      <c r="I443" s="432">
        <v>322</v>
      </c>
      <c r="J443" s="432">
        <v>14</v>
      </c>
      <c r="K443" s="432">
        <v>4690</v>
      </c>
      <c r="L443" s="432">
        <v>1</v>
      </c>
      <c r="M443" s="432">
        <v>335</v>
      </c>
      <c r="N443" s="432">
        <v>12</v>
      </c>
      <c r="O443" s="432">
        <v>4032</v>
      </c>
      <c r="P443" s="534">
        <v>0.85970149253731343</v>
      </c>
      <c r="Q443" s="433">
        <v>336</v>
      </c>
    </row>
    <row r="444" spans="1:17" ht="14.4" customHeight="1" x14ac:dyDescent="0.3">
      <c r="A444" s="428" t="s">
        <v>840</v>
      </c>
      <c r="B444" s="429" t="s">
        <v>679</v>
      </c>
      <c r="C444" s="429" t="s">
        <v>680</v>
      </c>
      <c r="D444" s="429" t="s">
        <v>699</v>
      </c>
      <c r="E444" s="429" t="s">
        <v>700</v>
      </c>
      <c r="F444" s="432">
        <v>33</v>
      </c>
      <c r="G444" s="432">
        <v>11253</v>
      </c>
      <c r="H444" s="432">
        <v>3.2243553008595986</v>
      </c>
      <c r="I444" s="432">
        <v>341</v>
      </c>
      <c r="J444" s="432">
        <v>10</v>
      </c>
      <c r="K444" s="432">
        <v>3490</v>
      </c>
      <c r="L444" s="432">
        <v>1</v>
      </c>
      <c r="M444" s="432">
        <v>349</v>
      </c>
      <c r="N444" s="432">
        <v>10</v>
      </c>
      <c r="O444" s="432">
        <v>3490</v>
      </c>
      <c r="P444" s="534">
        <v>1</v>
      </c>
      <c r="Q444" s="433">
        <v>349</v>
      </c>
    </row>
    <row r="445" spans="1:17" ht="14.4" customHeight="1" x14ac:dyDescent="0.3">
      <c r="A445" s="428" t="s">
        <v>840</v>
      </c>
      <c r="B445" s="429" t="s">
        <v>679</v>
      </c>
      <c r="C445" s="429" t="s">
        <v>680</v>
      </c>
      <c r="D445" s="429" t="s">
        <v>717</v>
      </c>
      <c r="E445" s="429" t="s">
        <v>718</v>
      </c>
      <c r="F445" s="432">
        <v>11</v>
      </c>
      <c r="G445" s="432">
        <v>3135</v>
      </c>
      <c r="H445" s="432">
        <v>1.1458333333333333</v>
      </c>
      <c r="I445" s="432">
        <v>285</v>
      </c>
      <c r="J445" s="432">
        <v>9</v>
      </c>
      <c r="K445" s="432">
        <v>2736</v>
      </c>
      <c r="L445" s="432">
        <v>1</v>
      </c>
      <c r="M445" s="432">
        <v>304</v>
      </c>
      <c r="N445" s="432">
        <v>8</v>
      </c>
      <c r="O445" s="432">
        <v>2440</v>
      </c>
      <c r="P445" s="534">
        <v>0.89181286549707606</v>
      </c>
      <c r="Q445" s="433">
        <v>305</v>
      </c>
    </row>
    <row r="446" spans="1:17" ht="14.4" customHeight="1" x14ac:dyDescent="0.3">
      <c r="A446" s="428" t="s">
        <v>840</v>
      </c>
      <c r="B446" s="429" t="s">
        <v>679</v>
      </c>
      <c r="C446" s="429" t="s">
        <v>680</v>
      </c>
      <c r="D446" s="429" t="s">
        <v>719</v>
      </c>
      <c r="E446" s="429" t="s">
        <v>720</v>
      </c>
      <c r="F446" s="432">
        <v>1</v>
      </c>
      <c r="G446" s="432">
        <v>3505</v>
      </c>
      <c r="H446" s="432"/>
      <c r="I446" s="432">
        <v>3505</v>
      </c>
      <c r="J446" s="432"/>
      <c r="K446" s="432"/>
      <c r="L446" s="432"/>
      <c r="M446" s="432"/>
      <c r="N446" s="432"/>
      <c r="O446" s="432"/>
      <c r="P446" s="534"/>
      <c r="Q446" s="433"/>
    </row>
    <row r="447" spans="1:17" ht="14.4" customHeight="1" x14ac:dyDescent="0.3">
      <c r="A447" s="428" t="s">
        <v>840</v>
      </c>
      <c r="B447" s="429" t="s">
        <v>679</v>
      </c>
      <c r="C447" s="429" t="s">
        <v>680</v>
      </c>
      <c r="D447" s="429" t="s">
        <v>721</v>
      </c>
      <c r="E447" s="429" t="s">
        <v>722</v>
      </c>
      <c r="F447" s="432">
        <v>12</v>
      </c>
      <c r="G447" s="432">
        <v>5544</v>
      </c>
      <c r="H447" s="432">
        <v>1.0202429149797572</v>
      </c>
      <c r="I447" s="432">
        <v>462</v>
      </c>
      <c r="J447" s="432">
        <v>11</v>
      </c>
      <c r="K447" s="432">
        <v>5434</v>
      </c>
      <c r="L447" s="432">
        <v>1</v>
      </c>
      <c r="M447" s="432">
        <v>494</v>
      </c>
      <c r="N447" s="432">
        <v>6</v>
      </c>
      <c r="O447" s="432">
        <v>2964</v>
      </c>
      <c r="P447" s="534">
        <v>0.54545454545454541</v>
      </c>
      <c r="Q447" s="433">
        <v>494</v>
      </c>
    </row>
    <row r="448" spans="1:17" ht="14.4" customHeight="1" x14ac:dyDescent="0.3">
      <c r="A448" s="428" t="s">
        <v>840</v>
      </c>
      <c r="B448" s="429" t="s">
        <v>679</v>
      </c>
      <c r="C448" s="429" t="s">
        <v>680</v>
      </c>
      <c r="D448" s="429" t="s">
        <v>723</v>
      </c>
      <c r="E448" s="429" t="s">
        <v>724</v>
      </c>
      <c r="F448" s="432">
        <v>21</v>
      </c>
      <c r="G448" s="432">
        <v>7476</v>
      </c>
      <c r="H448" s="432">
        <v>1.0634423897581793</v>
      </c>
      <c r="I448" s="432">
        <v>356</v>
      </c>
      <c r="J448" s="432">
        <v>19</v>
      </c>
      <c r="K448" s="432">
        <v>7030</v>
      </c>
      <c r="L448" s="432">
        <v>1</v>
      </c>
      <c r="M448" s="432">
        <v>370</v>
      </c>
      <c r="N448" s="432">
        <v>9</v>
      </c>
      <c r="O448" s="432">
        <v>3330</v>
      </c>
      <c r="P448" s="534">
        <v>0.47368421052631576</v>
      </c>
      <c r="Q448" s="433">
        <v>370</v>
      </c>
    </row>
    <row r="449" spans="1:17" ht="14.4" customHeight="1" x14ac:dyDescent="0.3">
      <c r="A449" s="428" t="s">
        <v>840</v>
      </c>
      <c r="B449" s="429" t="s">
        <v>679</v>
      </c>
      <c r="C449" s="429" t="s">
        <v>680</v>
      </c>
      <c r="D449" s="429" t="s">
        <v>729</v>
      </c>
      <c r="E449" s="429" t="s">
        <v>730</v>
      </c>
      <c r="F449" s="432">
        <v>5</v>
      </c>
      <c r="G449" s="432">
        <v>525</v>
      </c>
      <c r="H449" s="432">
        <v>0.67567567567567566</v>
      </c>
      <c r="I449" s="432">
        <v>105</v>
      </c>
      <c r="J449" s="432">
        <v>7</v>
      </c>
      <c r="K449" s="432">
        <v>777</v>
      </c>
      <c r="L449" s="432">
        <v>1</v>
      </c>
      <c r="M449" s="432">
        <v>111</v>
      </c>
      <c r="N449" s="432">
        <v>8</v>
      </c>
      <c r="O449" s="432">
        <v>888</v>
      </c>
      <c r="P449" s="534">
        <v>1.1428571428571428</v>
      </c>
      <c r="Q449" s="433">
        <v>111</v>
      </c>
    </row>
    <row r="450" spans="1:17" ht="14.4" customHeight="1" x14ac:dyDescent="0.3">
      <c r="A450" s="428" t="s">
        <v>840</v>
      </c>
      <c r="B450" s="429" t="s">
        <v>679</v>
      </c>
      <c r="C450" s="429" t="s">
        <v>680</v>
      </c>
      <c r="D450" s="429" t="s">
        <v>731</v>
      </c>
      <c r="E450" s="429" t="s">
        <v>732</v>
      </c>
      <c r="F450" s="432"/>
      <c r="G450" s="432"/>
      <c r="H450" s="432"/>
      <c r="I450" s="432"/>
      <c r="J450" s="432">
        <v>1</v>
      </c>
      <c r="K450" s="432">
        <v>125</v>
      </c>
      <c r="L450" s="432">
        <v>1</v>
      </c>
      <c r="M450" s="432">
        <v>125</v>
      </c>
      <c r="N450" s="432"/>
      <c r="O450" s="432"/>
      <c r="P450" s="534"/>
      <c r="Q450" s="433"/>
    </row>
    <row r="451" spans="1:17" ht="14.4" customHeight="1" x14ac:dyDescent="0.3">
      <c r="A451" s="428" t="s">
        <v>840</v>
      </c>
      <c r="B451" s="429" t="s">
        <v>679</v>
      </c>
      <c r="C451" s="429" t="s">
        <v>680</v>
      </c>
      <c r="D451" s="429" t="s">
        <v>737</v>
      </c>
      <c r="E451" s="429" t="s">
        <v>738</v>
      </c>
      <c r="F451" s="432">
        <v>35</v>
      </c>
      <c r="G451" s="432">
        <v>15295</v>
      </c>
      <c r="H451" s="432">
        <v>3.0492424242424243</v>
      </c>
      <c r="I451" s="432">
        <v>437</v>
      </c>
      <c r="J451" s="432">
        <v>11</v>
      </c>
      <c r="K451" s="432">
        <v>5016</v>
      </c>
      <c r="L451" s="432">
        <v>1</v>
      </c>
      <c r="M451" s="432">
        <v>456</v>
      </c>
      <c r="N451" s="432">
        <v>12</v>
      </c>
      <c r="O451" s="432">
        <v>5472</v>
      </c>
      <c r="P451" s="534">
        <v>1.0909090909090908</v>
      </c>
      <c r="Q451" s="433">
        <v>456</v>
      </c>
    </row>
    <row r="452" spans="1:17" ht="14.4" customHeight="1" x14ac:dyDescent="0.3">
      <c r="A452" s="428" t="s">
        <v>840</v>
      </c>
      <c r="B452" s="429" t="s">
        <v>679</v>
      </c>
      <c r="C452" s="429" t="s">
        <v>680</v>
      </c>
      <c r="D452" s="429" t="s">
        <v>739</v>
      </c>
      <c r="E452" s="429" t="s">
        <v>740</v>
      </c>
      <c r="F452" s="432"/>
      <c r="G452" s="432"/>
      <c r="H452" s="432"/>
      <c r="I452" s="432"/>
      <c r="J452" s="432">
        <v>2</v>
      </c>
      <c r="K452" s="432">
        <v>116</v>
      </c>
      <c r="L452" s="432">
        <v>1</v>
      </c>
      <c r="M452" s="432">
        <v>58</v>
      </c>
      <c r="N452" s="432"/>
      <c r="O452" s="432"/>
      <c r="P452" s="534"/>
      <c r="Q452" s="433"/>
    </row>
    <row r="453" spans="1:17" ht="14.4" customHeight="1" x14ac:dyDescent="0.3">
      <c r="A453" s="428" t="s">
        <v>840</v>
      </c>
      <c r="B453" s="429" t="s">
        <v>679</v>
      </c>
      <c r="C453" s="429" t="s">
        <v>680</v>
      </c>
      <c r="D453" s="429" t="s">
        <v>745</v>
      </c>
      <c r="E453" s="429" t="s">
        <v>746</v>
      </c>
      <c r="F453" s="432">
        <v>2</v>
      </c>
      <c r="G453" s="432">
        <v>338</v>
      </c>
      <c r="H453" s="432">
        <v>0.24142857142857144</v>
      </c>
      <c r="I453" s="432">
        <v>169</v>
      </c>
      <c r="J453" s="432">
        <v>8</v>
      </c>
      <c r="K453" s="432">
        <v>1400</v>
      </c>
      <c r="L453" s="432">
        <v>1</v>
      </c>
      <c r="M453" s="432">
        <v>175</v>
      </c>
      <c r="N453" s="432">
        <v>1</v>
      </c>
      <c r="O453" s="432">
        <v>176</v>
      </c>
      <c r="P453" s="534">
        <v>0.12571428571428572</v>
      </c>
      <c r="Q453" s="433">
        <v>176</v>
      </c>
    </row>
    <row r="454" spans="1:17" ht="14.4" customHeight="1" x14ac:dyDescent="0.3">
      <c r="A454" s="428" t="s">
        <v>840</v>
      </c>
      <c r="B454" s="429" t="s">
        <v>679</v>
      </c>
      <c r="C454" s="429" t="s">
        <v>680</v>
      </c>
      <c r="D454" s="429" t="s">
        <v>755</v>
      </c>
      <c r="E454" s="429" t="s">
        <v>756</v>
      </c>
      <c r="F454" s="432"/>
      <c r="G454" s="432"/>
      <c r="H454" s="432"/>
      <c r="I454" s="432"/>
      <c r="J454" s="432">
        <v>3</v>
      </c>
      <c r="K454" s="432">
        <v>3033</v>
      </c>
      <c r="L454" s="432">
        <v>1</v>
      </c>
      <c r="M454" s="432">
        <v>1011</v>
      </c>
      <c r="N454" s="432"/>
      <c r="O454" s="432"/>
      <c r="P454" s="534"/>
      <c r="Q454" s="433"/>
    </row>
    <row r="455" spans="1:17" ht="14.4" customHeight="1" x14ac:dyDescent="0.3">
      <c r="A455" s="428" t="s">
        <v>840</v>
      </c>
      <c r="B455" s="429" t="s">
        <v>679</v>
      </c>
      <c r="C455" s="429" t="s">
        <v>680</v>
      </c>
      <c r="D455" s="429" t="s">
        <v>774</v>
      </c>
      <c r="E455" s="429" t="s">
        <v>775</v>
      </c>
      <c r="F455" s="432"/>
      <c r="G455" s="432"/>
      <c r="H455" s="432"/>
      <c r="I455" s="432"/>
      <c r="J455" s="432">
        <v>1</v>
      </c>
      <c r="K455" s="432">
        <v>288</v>
      </c>
      <c r="L455" s="432">
        <v>1</v>
      </c>
      <c r="M455" s="432">
        <v>288</v>
      </c>
      <c r="N455" s="432"/>
      <c r="O455" s="432"/>
      <c r="P455" s="534"/>
      <c r="Q455" s="433"/>
    </row>
    <row r="456" spans="1:17" ht="14.4" customHeight="1" x14ac:dyDescent="0.3">
      <c r="A456" s="428" t="s">
        <v>841</v>
      </c>
      <c r="B456" s="429" t="s">
        <v>679</v>
      </c>
      <c r="C456" s="429" t="s">
        <v>680</v>
      </c>
      <c r="D456" s="429" t="s">
        <v>681</v>
      </c>
      <c r="E456" s="429" t="s">
        <v>682</v>
      </c>
      <c r="F456" s="432">
        <v>6</v>
      </c>
      <c r="G456" s="432">
        <v>324</v>
      </c>
      <c r="H456" s="432">
        <v>0.18620689655172415</v>
      </c>
      <c r="I456" s="432">
        <v>54</v>
      </c>
      <c r="J456" s="432">
        <v>30</v>
      </c>
      <c r="K456" s="432">
        <v>1740</v>
      </c>
      <c r="L456" s="432">
        <v>1</v>
      </c>
      <c r="M456" s="432">
        <v>58</v>
      </c>
      <c r="N456" s="432">
        <v>5</v>
      </c>
      <c r="O456" s="432">
        <v>290</v>
      </c>
      <c r="P456" s="534">
        <v>0.16666666666666666</v>
      </c>
      <c r="Q456" s="433">
        <v>58</v>
      </c>
    </row>
    <row r="457" spans="1:17" ht="14.4" customHeight="1" x14ac:dyDescent="0.3">
      <c r="A457" s="428" t="s">
        <v>841</v>
      </c>
      <c r="B457" s="429" t="s">
        <v>679</v>
      </c>
      <c r="C457" s="429" t="s">
        <v>680</v>
      </c>
      <c r="D457" s="429" t="s">
        <v>691</v>
      </c>
      <c r="E457" s="429" t="s">
        <v>692</v>
      </c>
      <c r="F457" s="432">
        <v>3</v>
      </c>
      <c r="G457" s="432">
        <v>516</v>
      </c>
      <c r="H457" s="432">
        <v>0.41181165203511572</v>
      </c>
      <c r="I457" s="432">
        <v>172</v>
      </c>
      <c r="J457" s="432">
        <v>7</v>
      </c>
      <c r="K457" s="432">
        <v>1253</v>
      </c>
      <c r="L457" s="432">
        <v>1</v>
      </c>
      <c r="M457" s="432">
        <v>179</v>
      </c>
      <c r="N457" s="432">
        <v>6</v>
      </c>
      <c r="O457" s="432">
        <v>1080</v>
      </c>
      <c r="P457" s="534">
        <v>0.86193136472466081</v>
      </c>
      <c r="Q457" s="433">
        <v>180</v>
      </c>
    </row>
    <row r="458" spans="1:17" ht="14.4" customHeight="1" x14ac:dyDescent="0.3">
      <c r="A458" s="428" t="s">
        <v>841</v>
      </c>
      <c r="B458" s="429" t="s">
        <v>679</v>
      </c>
      <c r="C458" s="429" t="s">
        <v>680</v>
      </c>
      <c r="D458" s="429" t="s">
        <v>695</v>
      </c>
      <c r="E458" s="429" t="s">
        <v>696</v>
      </c>
      <c r="F458" s="432">
        <v>1</v>
      </c>
      <c r="G458" s="432">
        <v>322</v>
      </c>
      <c r="H458" s="432">
        <v>0.24029850746268658</v>
      </c>
      <c r="I458" s="432">
        <v>322</v>
      </c>
      <c r="J458" s="432">
        <v>4</v>
      </c>
      <c r="K458" s="432">
        <v>1340</v>
      </c>
      <c r="L458" s="432">
        <v>1</v>
      </c>
      <c r="M458" s="432">
        <v>335</v>
      </c>
      <c r="N458" s="432">
        <v>2</v>
      </c>
      <c r="O458" s="432">
        <v>672</v>
      </c>
      <c r="P458" s="534">
        <v>0.5014925373134328</v>
      </c>
      <c r="Q458" s="433">
        <v>336</v>
      </c>
    </row>
    <row r="459" spans="1:17" ht="14.4" customHeight="1" x14ac:dyDescent="0.3">
      <c r="A459" s="428" t="s">
        <v>841</v>
      </c>
      <c r="B459" s="429" t="s">
        <v>679</v>
      </c>
      <c r="C459" s="429" t="s">
        <v>680</v>
      </c>
      <c r="D459" s="429" t="s">
        <v>699</v>
      </c>
      <c r="E459" s="429" t="s">
        <v>700</v>
      </c>
      <c r="F459" s="432">
        <v>14</v>
      </c>
      <c r="G459" s="432">
        <v>4774</v>
      </c>
      <c r="H459" s="432">
        <v>0.25809590744445043</v>
      </c>
      <c r="I459" s="432">
        <v>341</v>
      </c>
      <c r="J459" s="432">
        <v>53</v>
      </c>
      <c r="K459" s="432">
        <v>18497</v>
      </c>
      <c r="L459" s="432">
        <v>1</v>
      </c>
      <c r="M459" s="432">
        <v>349</v>
      </c>
      <c r="N459" s="432">
        <v>36</v>
      </c>
      <c r="O459" s="432">
        <v>12564</v>
      </c>
      <c r="P459" s="534">
        <v>0.67924528301886788</v>
      </c>
      <c r="Q459" s="433">
        <v>349</v>
      </c>
    </row>
    <row r="460" spans="1:17" ht="14.4" customHeight="1" x14ac:dyDescent="0.3">
      <c r="A460" s="428" t="s">
        <v>841</v>
      </c>
      <c r="B460" s="429" t="s">
        <v>679</v>
      </c>
      <c r="C460" s="429" t="s">
        <v>680</v>
      </c>
      <c r="D460" s="429" t="s">
        <v>822</v>
      </c>
      <c r="E460" s="429" t="s">
        <v>823</v>
      </c>
      <c r="F460" s="432"/>
      <c r="G460" s="432"/>
      <c r="H460" s="432"/>
      <c r="I460" s="432"/>
      <c r="J460" s="432"/>
      <c r="K460" s="432"/>
      <c r="L460" s="432"/>
      <c r="M460" s="432"/>
      <c r="N460" s="432">
        <v>2</v>
      </c>
      <c r="O460" s="432">
        <v>234</v>
      </c>
      <c r="P460" s="534"/>
      <c r="Q460" s="433">
        <v>117</v>
      </c>
    </row>
    <row r="461" spans="1:17" ht="14.4" customHeight="1" x14ac:dyDescent="0.3">
      <c r="A461" s="428" t="s">
        <v>841</v>
      </c>
      <c r="B461" s="429" t="s">
        <v>679</v>
      </c>
      <c r="C461" s="429" t="s">
        <v>680</v>
      </c>
      <c r="D461" s="429" t="s">
        <v>707</v>
      </c>
      <c r="E461" s="429" t="s">
        <v>708</v>
      </c>
      <c r="F461" s="432"/>
      <c r="G461" s="432"/>
      <c r="H461" s="432"/>
      <c r="I461" s="432"/>
      <c r="J461" s="432">
        <v>4</v>
      </c>
      <c r="K461" s="432">
        <v>1548</v>
      </c>
      <c r="L461" s="432">
        <v>1</v>
      </c>
      <c r="M461" s="432">
        <v>387</v>
      </c>
      <c r="N461" s="432">
        <v>3</v>
      </c>
      <c r="O461" s="432">
        <v>1173</v>
      </c>
      <c r="P461" s="534">
        <v>0.75775193798449614</v>
      </c>
      <c r="Q461" s="433">
        <v>391</v>
      </c>
    </row>
    <row r="462" spans="1:17" ht="14.4" customHeight="1" x14ac:dyDescent="0.3">
      <c r="A462" s="428" t="s">
        <v>841</v>
      </c>
      <c r="B462" s="429" t="s">
        <v>679</v>
      </c>
      <c r="C462" s="429" t="s">
        <v>680</v>
      </c>
      <c r="D462" s="429" t="s">
        <v>709</v>
      </c>
      <c r="E462" s="429" t="s">
        <v>710</v>
      </c>
      <c r="F462" s="432">
        <v>1</v>
      </c>
      <c r="G462" s="432">
        <v>37</v>
      </c>
      <c r="H462" s="432">
        <v>0.32456140350877194</v>
      </c>
      <c r="I462" s="432">
        <v>37</v>
      </c>
      <c r="J462" s="432">
        <v>3</v>
      </c>
      <c r="K462" s="432">
        <v>114</v>
      </c>
      <c r="L462" s="432">
        <v>1</v>
      </c>
      <c r="M462" s="432">
        <v>38</v>
      </c>
      <c r="N462" s="432">
        <v>5</v>
      </c>
      <c r="O462" s="432">
        <v>190</v>
      </c>
      <c r="P462" s="534">
        <v>1.6666666666666667</v>
      </c>
      <c r="Q462" s="433">
        <v>38</v>
      </c>
    </row>
    <row r="463" spans="1:17" ht="14.4" customHeight="1" x14ac:dyDescent="0.3">
      <c r="A463" s="428" t="s">
        <v>841</v>
      </c>
      <c r="B463" s="429" t="s">
        <v>679</v>
      </c>
      <c r="C463" s="429" t="s">
        <v>680</v>
      </c>
      <c r="D463" s="429" t="s">
        <v>713</v>
      </c>
      <c r="E463" s="429" t="s">
        <v>714</v>
      </c>
      <c r="F463" s="432"/>
      <c r="G463" s="432"/>
      <c r="H463" s="432"/>
      <c r="I463" s="432"/>
      <c r="J463" s="432">
        <v>3</v>
      </c>
      <c r="K463" s="432">
        <v>2112</v>
      </c>
      <c r="L463" s="432">
        <v>1</v>
      </c>
      <c r="M463" s="432">
        <v>704</v>
      </c>
      <c r="N463" s="432">
        <v>2</v>
      </c>
      <c r="O463" s="432">
        <v>1410</v>
      </c>
      <c r="P463" s="534">
        <v>0.66761363636363635</v>
      </c>
      <c r="Q463" s="433">
        <v>705</v>
      </c>
    </row>
    <row r="464" spans="1:17" ht="14.4" customHeight="1" x14ac:dyDescent="0.3">
      <c r="A464" s="428" t="s">
        <v>841</v>
      </c>
      <c r="B464" s="429" t="s">
        <v>679</v>
      </c>
      <c r="C464" s="429" t="s">
        <v>680</v>
      </c>
      <c r="D464" s="429" t="s">
        <v>715</v>
      </c>
      <c r="E464" s="429" t="s">
        <v>716</v>
      </c>
      <c r="F464" s="432"/>
      <c r="G464" s="432"/>
      <c r="H464" s="432"/>
      <c r="I464" s="432"/>
      <c r="J464" s="432">
        <v>1</v>
      </c>
      <c r="K464" s="432">
        <v>147</v>
      </c>
      <c r="L464" s="432">
        <v>1</v>
      </c>
      <c r="M464" s="432">
        <v>147</v>
      </c>
      <c r="N464" s="432"/>
      <c r="O464" s="432"/>
      <c r="P464" s="534"/>
      <c r="Q464" s="433"/>
    </row>
    <row r="465" spans="1:17" ht="14.4" customHeight="1" x14ac:dyDescent="0.3">
      <c r="A465" s="428" t="s">
        <v>841</v>
      </c>
      <c r="B465" s="429" t="s">
        <v>679</v>
      </c>
      <c r="C465" s="429" t="s">
        <v>680</v>
      </c>
      <c r="D465" s="429" t="s">
        <v>717</v>
      </c>
      <c r="E465" s="429" t="s">
        <v>718</v>
      </c>
      <c r="F465" s="432"/>
      <c r="G465" s="432"/>
      <c r="H465" s="432"/>
      <c r="I465" s="432"/>
      <c r="J465" s="432">
        <v>1</v>
      </c>
      <c r="K465" s="432">
        <v>304</v>
      </c>
      <c r="L465" s="432">
        <v>1</v>
      </c>
      <c r="M465" s="432">
        <v>304</v>
      </c>
      <c r="N465" s="432">
        <v>1</v>
      </c>
      <c r="O465" s="432">
        <v>305</v>
      </c>
      <c r="P465" s="534">
        <v>1.0032894736842106</v>
      </c>
      <c r="Q465" s="433">
        <v>305</v>
      </c>
    </row>
    <row r="466" spans="1:17" ht="14.4" customHeight="1" x14ac:dyDescent="0.3">
      <c r="A466" s="428" t="s">
        <v>841</v>
      </c>
      <c r="B466" s="429" t="s">
        <v>679</v>
      </c>
      <c r="C466" s="429" t="s">
        <v>680</v>
      </c>
      <c r="D466" s="429" t="s">
        <v>721</v>
      </c>
      <c r="E466" s="429" t="s">
        <v>722</v>
      </c>
      <c r="F466" s="432">
        <v>4</v>
      </c>
      <c r="G466" s="432">
        <v>1848</v>
      </c>
      <c r="H466" s="432">
        <v>0.28776082217377763</v>
      </c>
      <c r="I466" s="432">
        <v>462</v>
      </c>
      <c r="J466" s="432">
        <v>13</v>
      </c>
      <c r="K466" s="432">
        <v>6422</v>
      </c>
      <c r="L466" s="432">
        <v>1</v>
      </c>
      <c r="M466" s="432">
        <v>494</v>
      </c>
      <c r="N466" s="432">
        <v>3</v>
      </c>
      <c r="O466" s="432">
        <v>1482</v>
      </c>
      <c r="P466" s="534">
        <v>0.23076923076923078</v>
      </c>
      <c r="Q466" s="433">
        <v>494</v>
      </c>
    </row>
    <row r="467" spans="1:17" ht="14.4" customHeight="1" x14ac:dyDescent="0.3">
      <c r="A467" s="428" t="s">
        <v>841</v>
      </c>
      <c r="B467" s="429" t="s">
        <v>679</v>
      </c>
      <c r="C467" s="429" t="s">
        <v>680</v>
      </c>
      <c r="D467" s="429" t="s">
        <v>723</v>
      </c>
      <c r="E467" s="429" t="s">
        <v>724</v>
      </c>
      <c r="F467" s="432">
        <v>4</v>
      </c>
      <c r="G467" s="432">
        <v>1424</v>
      </c>
      <c r="H467" s="432">
        <v>0.29604989604989607</v>
      </c>
      <c r="I467" s="432">
        <v>356</v>
      </c>
      <c r="J467" s="432">
        <v>13</v>
      </c>
      <c r="K467" s="432">
        <v>4810</v>
      </c>
      <c r="L467" s="432">
        <v>1</v>
      </c>
      <c r="M467" s="432">
        <v>370</v>
      </c>
      <c r="N467" s="432">
        <v>3</v>
      </c>
      <c r="O467" s="432">
        <v>1110</v>
      </c>
      <c r="P467" s="534">
        <v>0.23076923076923078</v>
      </c>
      <c r="Q467" s="433">
        <v>370</v>
      </c>
    </row>
    <row r="468" spans="1:17" ht="14.4" customHeight="1" x14ac:dyDescent="0.3">
      <c r="A468" s="428" t="s">
        <v>841</v>
      </c>
      <c r="B468" s="429" t="s">
        <v>679</v>
      </c>
      <c r="C468" s="429" t="s">
        <v>680</v>
      </c>
      <c r="D468" s="429" t="s">
        <v>729</v>
      </c>
      <c r="E468" s="429" t="s">
        <v>730</v>
      </c>
      <c r="F468" s="432"/>
      <c r="G468" s="432"/>
      <c r="H468" s="432"/>
      <c r="I468" s="432"/>
      <c r="J468" s="432">
        <v>1</v>
      </c>
      <c r="K468" s="432">
        <v>111</v>
      </c>
      <c r="L468" s="432">
        <v>1</v>
      </c>
      <c r="M468" s="432">
        <v>111</v>
      </c>
      <c r="N468" s="432"/>
      <c r="O468" s="432"/>
      <c r="P468" s="534"/>
      <c r="Q468" s="433"/>
    </row>
    <row r="469" spans="1:17" ht="14.4" customHeight="1" x14ac:dyDescent="0.3">
      <c r="A469" s="428" t="s">
        <v>841</v>
      </c>
      <c r="B469" s="429" t="s">
        <v>679</v>
      </c>
      <c r="C469" s="429" t="s">
        <v>680</v>
      </c>
      <c r="D469" s="429" t="s">
        <v>733</v>
      </c>
      <c r="E469" s="429" t="s">
        <v>734</v>
      </c>
      <c r="F469" s="432"/>
      <c r="G469" s="432"/>
      <c r="H469" s="432"/>
      <c r="I469" s="432"/>
      <c r="J469" s="432">
        <v>4</v>
      </c>
      <c r="K469" s="432">
        <v>1980</v>
      </c>
      <c r="L469" s="432">
        <v>1</v>
      </c>
      <c r="M469" s="432">
        <v>495</v>
      </c>
      <c r="N469" s="432">
        <v>3</v>
      </c>
      <c r="O469" s="432">
        <v>1485</v>
      </c>
      <c r="P469" s="534">
        <v>0.75</v>
      </c>
      <c r="Q469" s="433">
        <v>495</v>
      </c>
    </row>
    <row r="470" spans="1:17" ht="14.4" customHeight="1" x14ac:dyDescent="0.3">
      <c r="A470" s="428" t="s">
        <v>841</v>
      </c>
      <c r="B470" s="429" t="s">
        <v>679</v>
      </c>
      <c r="C470" s="429" t="s">
        <v>680</v>
      </c>
      <c r="D470" s="429" t="s">
        <v>737</v>
      </c>
      <c r="E470" s="429" t="s">
        <v>738</v>
      </c>
      <c r="F470" s="432">
        <v>1</v>
      </c>
      <c r="G470" s="432">
        <v>437</v>
      </c>
      <c r="H470" s="432">
        <v>0.31944444444444442</v>
      </c>
      <c r="I470" s="432">
        <v>437</v>
      </c>
      <c r="J470" s="432">
        <v>3</v>
      </c>
      <c r="K470" s="432">
        <v>1368</v>
      </c>
      <c r="L470" s="432">
        <v>1</v>
      </c>
      <c r="M470" s="432">
        <v>456</v>
      </c>
      <c r="N470" s="432"/>
      <c r="O470" s="432"/>
      <c r="P470" s="534"/>
      <c r="Q470" s="433"/>
    </row>
    <row r="471" spans="1:17" ht="14.4" customHeight="1" x14ac:dyDescent="0.3">
      <c r="A471" s="428" t="s">
        <v>841</v>
      </c>
      <c r="B471" s="429" t="s">
        <v>679</v>
      </c>
      <c r="C471" s="429" t="s">
        <v>680</v>
      </c>
      <c r="D471" s="429" t="s">
        <v>739</v>
      </c>
      <c r="E471" s="429" t="s">
        <v>740</v>
      </c>
      <c r="F471" s="432">
        <v>2</v>
      </c>
      <c r="G471" s="432">
        <v>108</v>
      </c>
      <c r="H471" s="432">
        <v>0.93103448275862066</v>
      </c>
      <c r="I471" s="432">
        <v>54</v>
      </c>
      <c r="J471" s="432">
        <v>2</v>
      </c>
      <c r="K471" s="432">
        <v>116</v>
      </c>
      <c r="L471" s="432">
        <v>1</v>
      </c>
      <c r="M471" s="432">
        <v>58</v>
      </c>
      <c r="N471" s="432">
        <v>4</v>
      </c>
      <c r="O471" s="432">
        <v>232</v>
      </c>
      <c r="P471" s="534">
        <v>2</v>
      </c>
      <c r="Q471" s="433">
        <v>58</v>
      </c>
    </row>
    <row r="472" spans="1:17" ht="14.4" customHeight="1" x14ac:dyDescent="0.3">
      <c r="A472" s="428" t="s">
        <v>841</v>
      </c>
      <c r="B472" s="429" t="s">
        <v>679</v>
      </c>
      <c r="C472" s="429" t="s">
        <v>680</v>
      </c>
      <c r="D472" s="429" t="s">
        <v>745</v>
      </c>
      <c r="E472" s="429" t="s">
        <v>746</v>
      </c>
      <c r="F472" s="432">
        <v>3</v>
      </c>
      <c r="G472" s="432">
        <v>507</v>
      </c>
      <c r="H472" s="432">
        <v>0.18107142857142858</v>
      </c>
      <c r="I472" s="432">
        <v>169</v>
      </c>
      <c r="J472" s="432">
        <v>16</v>
      </c>
      <c r="K472" s="432">
        <v>2800</v>
      </c>
      <c r="L472" s="432">
        <v>1</v>
      </c>
      <c r="M472" s="432">
        <v>175</v>
      </c>
      <c r="N472" s="432">
        <v>2</v>
      </c>
      <c r="O472" s="432">
        <v>352</v>
      </c>
      <c r="P472" s="534">
        <v>0.12571428571428572</v>
      </c>
      <c r="Q472" s="433">
        <v>176</v>
      </c>
    </row>
    <row r="473" spans="1:17" ht="14.4" customHeight="1" x14ac:dyDescent="0.3">
      <c r="A473" s="428" t="s">
        <v>841</v>
      </c>
      <c r="B473" s="429" t="s">
        <v>679</v>
      </c>
      <c r="C473" s="429" t="s">
        <v>680</v>
      </c>
      <c r="D473" s="429" t="s">
        <v>747</v>
      </c>
      <c r="E473" s="429" t="s">
        <v>748</v>
      </c>
      <c r="F473" s="432">
        <v>2</v>
      </c>
      <c r="G473" s="432">
        <v>162</v>
      </c>
      <c r="H473" s="432">
        <v>8.2864450127877243E-2</v>
      </c>
      <c r="I473" s="432">
        <v>81</v>
      </c>
      <c r="J473" s="432">
        <v>23</v>
      </c>
      <c r="K473" s="432">
        <v>1955</v>
      </c>
      <c r="L473" s="432">
        <v>1</v>
      </c>
      <c r="M473" s="432">
        <v>85</v>
      </c>
      <c r="N473" s="432">
        <v>15</v>
      </c>
      <c r="O473" s="432">
        <v>1275</v>
      </c>
      <c r="P473" s="534">
        <v>0.65217391304347827</v>
      </c>
      <c r="Q473" s="433">
        <v>85</v>
      </c>
    </row>
    <row r="474" spans="1:17" ht="14.4" customHeight="1" x14ac:dyDescent="0.3">
      <c r="A474" s="428" t="s">
        <v>841</v>
      </c>
      <c r="B474" s="429" t="s">
        <v>679</v>
      </c>
      <c r="C474" s="429" t="s">
        <v>680</v>
      </c>
      <c r="D474" s="429" t="s">
        <v>753</v>
      </c>
      <c r="E474" s="429" t="s">
        <v>754</v>
      </c>
      <c r="F474" s="432"/>
      <c r="G474" s="432"/>
      <c r="H474" s="432"/>
      <c r="I474" s="432"/>
      <c r="J474" s="432">
        <v>2</v>
      </c>
      <c r="K474" s="432">
        <v>58</v>
      </c>
      <c r="L474" s="432">
        <v>1</v>
      </c>
      <c r="M474" s="432">
        <v>29</v>
      </c>
      <c r="N474" s="432">
        <v>3</v>
      </c>
      <c r="O474" s="432">
        <v>87</v>
      </c>
      <c r="P474" s="534">
        <v>1.5</v>
      </c>
      <c r="Q474" s="433">
        <v>29</v>
      </c>
    </row>
    <row r="475" spans="1:17" ht="14.4" customHeight="1" x14ac:dyDescent="0.3">
      <c r="A475" s="428" t="s">
        <v>841</v>
      </c>
      <c r="B475" s="429" t="s">
        <v>679</v>
      </c>
      <c r="C475" s="429" t="s">
        <v>680</v>
      </c>
      <c r="D475" s="429" t="s">
        <v>757</v>
      </c>
      <c r="E475" s="429" t="s">
        <v>758</v>
      </c>
      <c r="F475" s="432"/>
      <c r="G475" s="432"/>
      <c r="H475" s="432"/>
      <c r="I475" s="432"/>
      <c r="J475" s="432">
        <v>1</v>
      </c>
      <c r="K475" s="432">
        <v>176</v>
      </c>
      <c r="L475" s="432">
        <v>1</v>
      </c>
      <c r="M475" s="432">
        <v>176</v>
      </c>
      <c r="N475" s="432"/>
      <c r="O475" s="432"/>
      <c r="P475" s="534"/>
      <c r="Q475" s="433"/>
    </row>
    <row r="476" spans="1:17" ht="14.4" customHeight="1" x14ac:dyDescent="0.3">
      <c r="A476" s="428" t="s">
        <v>841</v>
      </c>
      <c r="B476" s="429" t="s">
        <v>679</v>
      </c>
      <c r="C476" s="429" t="s">
        <v>680</v>
      </c>
      <c r="D476" s="429" t="s">
        <v>761</v>
      </c>
      <c r="E476" s="429" t="s">
        <v>762</v>
      </c>
      <c r="F476" s="432">
        <v>1</v>
      </c>
      <c r="G476" s="432">
        <v>247</v>
      </c>
      <c r="H476" s="432">
        <v>0.23479087452471484</v>
      </c>
      <c r="I476" s="432">
        <v>247</v>
      </c>
      <c r="J476" s="432">
        <v>4</v>
      </c>
      <c r="K476" s="432">
        <v>1052</v>
      </c>
      <c r="L476" s="432">
        <v>1</v>
      </c>
      <c r="M476" s="432">
        <v>263</v>
      </c>
      <c r="N476" s="432">
        <v>7</v>
      </c>
      <c r="O476" s="432">
        <v>1848</v>
      </c>
      <c r="P476" s="534">
        <v>1.7566539923954372</v>
      </c>
      <c r="Q476" s="433">
        <v>264</v>
      </c>
    </row>
    <row r="477" spans="1:17" ht="14.4" customHeight="1" x14ac:dyDescent="0.3">
      <c r="A477" s="428" t="s">
        <v>841</v>
      </c>
      <c r="B477" s="429" t="s">
        <v>679</v>
      </c>
      <c r="C477" s="429" t="s">
        <v>680</v>
      </c>
      <c r="D477" s="429" t="s">
        <v>763</v>
      </c>
      <c r="E477" s="429" t="s">
        <v>764</v>
      </c>
      <c r="F477" s="432"/>
      <c r="G477" s="432"/>
      <c r="H477" s="432"/>
      <c r="I477" s="432"/>
      <c r="J477" s="432">
        <v>8</v>
      </c>
      <c r="K477" s="432">
        <v>17040</v>
      </c>
      <c r="L477" s="432">
        <v>1</v>
      </c>
      <c r="M477" s="432">
        <v>2130</v>
      </c>
      <c r="N477" s="432"/>
      <c r="O477" s="432"/>
      <c r="P477" s="534"/>
      <c r="Q477" s="433"/>
    </row>
    <row r="478" spans="1:17" ht="14.4" customHeight="1" x14ac:dyDescent="0.3">
      <c r="A478" s="428" t="s">
        <v>841</v>
      </c>
      <c r="B478" s="429" t="s">
        <v>679</v>
      </c>
      <c r="C478" s="429" t="s">
        <v>680</v>
      </c>
      <c r="D478" s="429" t="s">
        <v>774</v>
      </c>
      <c r="E478" s="429" t="s">
        <v>775</v>
      </c>
      <c r="F478" s="432"/>
      <c r="G478" s="432"/>
      <c r="H478" s="432"/>
      <c r="I478" s="432"/>
      <c r="J478" s="432">
        <v>2</v>
      </c>
      <c r="K478" s="432">
        <v>576</v>
      </c>
      <c r="L478" s="432">
        <v>1</v>
      </c>
      <c r="M478" s="432">
        <v>288</v>
      </c>
      <c r="N478" s="432"/>
      <c r="O478" s="432"/>
      <c r="P478" s="534"/>
      <c r="Q478" s="433"/>
    </row>
    <row r="479" spans="1:17" ht="14.4" customHeight="1" x14ac:dyDescent="0.3">
      <c r="A479" s="428" t="s">
        <v>842</v>
      </c>
      <c r="B479" s="429" t="s">
        <v>679</v>
      </c>
      <c r="C479" s="429" t="s">
        <v>680</v>
      </c>
      <c r="D479" s="429" t="s">
        <v>705</v>
      </c>
      <c r="E479" s="429" t="s">
        <v>706</v>
      </c>
      <c r="F479" s="432"/>
      <c r="G479" s="432"/>
      <c r="H479" s="432"/>
      <c r="I479" s="432"/>
      <c r="J479" s="432">
        <v>1</v>
      </c>
      <c r="K479" s="432">
        <v>49</v>
      </c>
      <c r="L479" s="432">
        <v>1</v>
      </c>
      <c r="M479" s="432">
        <v>49</v>
      </c>
      <c r="N479" s="432">
        <v>1</v>
      </c>
      <c r="O479" s="432">
        <v>49</v>
      </c>
      <c r="P479" s="534">
        <v>1</v>
      </c>
      <c r="Q479" s="433">
        <v>49</v>
      </c>
    </row>
    <row r="480" spans="1:17" ht="14.4" customHeight="1" x14ac:dyDescent="0.3">
      <c r="A480" s="428" t="s">
        <v>842</v>
      </c>
      <c r="B480" s="429" t="s">
        <v>679</v>
      </c>
      <c r="C480" s="429" t="s">
        <v>680</v>
      </c>
      <c r="D480" s="429" t="s">
        <v>747</v>
      </c>
      <c r="E480" s="429" t="s">
        <v>748</v>
      </c>
      <c r="F480" s="432"/>
      <c r="G480" s="432"/>
      <c r="H480" s="432"/>
      <c r="I480" s="432"/>
      <c r="J480" s="432">
        <v>4</v>
      </c>
      <c r="K480" s="432">
        <v>340</v>
      </c>
      <c r="L480" s="432">
        <v>1</v>
      </c>
      <c r="M480" s="432">
        <v>85</v>
      </c>
      <c r="N480" s="432">
        <v>4</v>
      </c>
      <c r="O480" s="432">
        <v>340</v>
      </c>
      <c r="P480" s="534">
        <v>1</v>
      </c>
      <c r="Q480" s="433">
        <v>85</v>
      </c>
    </row>
    <row r="481" spans="1:17" ht="14.4" customHeight="1" x14ac:dyDescent="0.3">
      <c r="A481" s="428" t="s">
        <v>842</v>
      </c>
      <c r="B481" s="429" t="s">
        <v>679</v>
      </c>
      <c r="C481" s="429" t="s">
        <v>680</v>
      </c>
      <c r="D481" s="429" t="s">
        <v>757</v>
      </c>
      <c r="E481" s="429" t="s">
        <v>758</v>
      </c>
      <c r="F481" s="432"/>
      <c r="G481" s="432"/>
      <c r="H481" s="432"/>
      <c r="I481" s="432"/>
      <c r="J481" s="432">
        <v>1</v>
      </c>
      <c r="K481" s="432">
        <v>176</v>
      </c>
      <c r="L481" s="432">
        <v>1</v>
      </c>
      <c r="M481" s="432">
        <v>176</v>
      </c>
      <c r="N481" s="432"/>
      <c r="O481" s="432"/>
      <c r="P481" s="534"/>
      <c r="Q481" s="433"/>
    </row>
    <row r="482" spans="1:17" ht="14.4" customHeight="1" x14ac:dyDescent="0.3">
      <c r="A482" s="428" t="s">
        <v>842</v>
      </c>
      <c r="B482" s="429" t="s">
        <v>679</v>
      </c>
      <c r="C482" s="429" t="s">
        <v>680</v>
      </c>
      <c r="D482" s="429" t="s">
        <v>761</v>
      </c>
      <c r="E482" s="429" t="s">
        <v>762</v>
      </c>
      <c r="F482" s="432"/>
      <c r="G482" s="432"/>
      <c r="H482" s="432"/>
      <c r="I482" s="432"/>
      <c r="J482" s="432">
        <v>1</v>
      </c>
      <c r="K482" s="432">
        <v>263</v>
      </c>
      <c r="L482" s="432">
        <v>1</v>
      </c>
      <c r="M482" s="432">
        <v>263</v>
      </c>
      <c r="N482" s="432">
        <v>1</v>
      </c>
      <c r="O482" s="432">
        <v>264</v>
      </c>
      <c r="P482" s="534">
        <v>1.0038022813688212</v>
      </c>
      <c r="Q482" s="433">
        <v>264</v>
      </c>
    </row>
    <row r="483" spans="1:17" ht="14.4" customHeight="1" x14ac:dyDescent="0.3">
      <c r="A483" s="428" t="s">
        <v>843</v>
      </c>
      <c r="B483" s="429" t="s">
        <v>679</v>
      </c>
      <c r="C483" s="429" t="s">
        <v>680</v>
      </c>
      <c r="D483" s="429" t="s">
        <v>681</v>
      </c>
      <c r="E483" s="429" t="s">
        <v>682</v>
      </c>
      <c r="F483" s="432">
        <v>40</v>
      </c>
      <c r="G483" s="432">
        <v>2160</v>
      </c>
      <c r="H483" s="432">
        <v>0.47745358090185674</v>
      </c>
      <c r="I483" s="432">
        <v>54</v>
      </c>
      <c r="J483" s="432">
        <v>78</v>
      </c>
      <c r="K483" s="432">
        <v>4524</v>
      </c>
      <c r="L483" s="432">
        <v>1</v>
      </c>
      <c r="M483" s="432">
        <v>58</v>
      </c>
      <c r="N483" s="432">
        <v>62</v>
      </c>
      <c r="O483" s="432">
        <v>3596</v>
      </c>
      <c r="P483" s="534">
        <v>0.79487179487179482</v>
      </c>
      <c r="Q483" s="433">
        <v>58</v>
      </c>
    </row>
    <row r="484" spans="1:17" ht="14.4" customHeight="1" x14ac:dyDescent="0.3">
      <c r="A484" s="428" t="s">
        <v>843</v>
      </c>
      <c r="B484" s="429" t="s">
        <v>679</v>
      </c>
      <c r="C484" s="429" t="s">
        <v>680</v>
      </c>
      <c r="D484" s="429" t="s">
        <v>683</v>
      </c>
      <c r="E484" s="429" t="s">
        <v>684</v>
      </c>
      <c r="F484" s="432"/>
      <c r="G484" s="432"/>
      <c r="H484" s="432"/>
      <c r="I484" s="432"/>
      <c r="J484" s="432">
        <v>6</v>
      </c>
      <c r="K484" s="432">
        <v>786</v>
      </c>
      <c r="L484" s="432">
        <v>1</v>
      </c>
      <c r="M484" s="432">
        <v>131</v>
      </c>
      <c r="N484" s="432">
        <v>13</v>
      </c>
      <c r="O484" s="432">
        <v>1703</v>
      </c>
      <c r="P484" s="534">
        <v>2.1666666666666665</v>
      </c>
      <c r="Q484" s="433">
        <v>131</v>
      </c>
    </row>
    <row r="485" spans="1:17" ht="14.4" customHeight="1" x14ac:dyDescent="0.3">
      <c r="A485" s="428" t="s">
        <v>843</v>
      </c>
      <c r="B485" s="429" t="s">
        <v>679</v>
      </c>
      <c r="C485" s="429" t="s">
        <v>680</v>
      </c>
      <c r="D485" s="429" t="s">
        <v>689</v>
      </c>
      <c r="E485" s="429" t="s">
        <v>690</v>
      </c>
      <c r="F485" s="432"/>
      <c r="G485" s="432"/>
      <c r="H485" s="432"/>
      <c r="I485" s="432"/>
      <c r="J485" s="432">
        <v>1</v>
      </c>
      <c r="K485" s="432">
        <v>407</v>
      </c>
      <c r="L485" s="432">
        <v>1</v>
      </c>
      <c r="M485" s="432">
        <v>407</v>
      </c>
      <c r="N485" s="432"/>
      <c r="O485" s="432"/>
      <c r="P485" s="534"/>
      <c r="Q485" s="433"/>
    </row>
    <row r="486" spans="1:17" ht="14.4" customHeight="1" x14ac:dyDescent="0.3">
      <c r="A486" s="428" t="s">
        <v>843</v>
      </c>
      <c r="B486" s="429" t="s">
        <v>679</v>
      </c>
      <c r="C486" s="429" t="s">
        <v>680</v>
      </c>
      <c r="D486" s="429" t="s">
        <v>691</v>
      </c>
      <c r="E486" s="429" t="s">
        <v>692</v>
      </c>
      <c r="F486" s="432">
        <v>10</v>
      </c>
      <c r="G486" s="432">
        <v>1720</v>
      </c>
      <c r="H486" s="432"/>
      <c r="I486" s="432">
        <v>172</v>
      </c>
      <c r="J486" s="432"/>
      <c r="K486" s="432"/>
      <c r="L486" s="432"/>
      <c r="M486" s="432"/>
      <c r="N486" s="432">
        <v>2</v>
      </c>
      <c r="O486" s="432">
        <v>360</v>
      </c>
      <c r="P486" s="534"/>
      <c r="Q486" s="433">
        <v>180</v>
      </c>
    </row>
    <row r="487" spans="1:17" ht="14.4" customHeight="1" x14ac:dyDescent="0.3">
      <c r="A487" s="428" t="s">
        <v>843</v>
      </c>
      <c r="B487" s="429" t="s">
        <v>679</v>
      </c>
      <c r="C487" s="429" t="s">
        <v>680</v>
      </c>
      <c r="D487" s="429" t="s">
        <v>695</v>
      </c>
      <c r="E487" s="429" t="s">
        <v>696</v>
      </c>
      <c r="F487" s="432">
        <v>3</v>
      </c>
      <c r="G487" s="432">
        <v>966</v>
      </c>
      <c r="H487" s="432"/>
      <c r="I487" s="432">
        <v>322</v>
      </c>
      <c r="J487" s="432"/>
      <c r="K487" s="432"/>
      <c r="L487" s="432"/>
      <c r="M487" s="432"/>
      <c r="N487" s="432">
        <v>3</v>
      </c>
      <c r="O487" s="432">
        <v>1008</v>
      </c>
      <c r="P487" s="534"/>
      <c r="Q487" s="433">
        <v>336</v>
      </c>
    </row>
    <row r="488" spans="1:17" ht="14.4" customHeight="1" x14ac:dyDescent="0.3">
      <c r="A488" s="428" t="s">
        <v>843</v>
      </c>
      <c r="B488" s="429" t="s">
        <v>679</v>
      </c>
      <c r="C488" s="429" t="s">
        <v>680</v>
      </c>
      <c r="D488" s="429" t="s">
        <v>699</v>
      </c>
      <c r="E488" s="429" t="s">
        <v>700</v>
      </c>
      <c r="F488" s="432">
        <v>10</v>
      </c>
      <c r="G488" s="432">
        <v>3410</v>
      </c>
      <c r="H488" s="432">
        <v>0.44412607449856734</v>
      </c>
      <c r="I488" s="432">
        <v>341</v>
      </c>
      <c r="J488" s="432">
        <v>22</v>
      </c>
      <c r="K488" s="432">
        <v>7678</v>
      </c>
      <c r="L488" s="432">
        <v>1</v>
      </c>
      <c r="M488" s="432">
        <v>349</v>
      </c>
      <c r="N488" s="432">
        <v>12</v>
      </c>
      <c r="O488" s="432">
        <v>4188</v>
      </c>
      <c r="P488" s="534">
        <v>0.54545454545454541</v>
      </c>
      <c r="Q488" s="433">
        <v>349</v>
      </c>
    </row>
    <row r="489" spans="1:17" ht="14.4" customHeight="1" x14ac:dyDescent="0.3">
      <c r="A489" s="428" t="s">
        <v>843</v>
      </c>
      <c r="B489" s="429" t="s">
        <v>679</v>
      </c>
      <c r="C489" s="429" t="s">
        <v>680</v>
      </c>
      <c r="D489" s="429" t="s">
        <v>703</v>
      </c>
      <c r="E489" s="429" t="s">
        <v>704</v>
      </c>
      <c r="F489" s="432"/>
      <c r="G489" s="432"/>
      <c r="H489" s="432"/>
      <c r="I489" s="432"/>
      <c r="J489" s="432">
        <v>1</v>
      </c>
      <c r="K489" s="432">
        <v>6226</v>
      </c>
      <c r="L489" s="432">
        <v>1</v>
      </c>
      <c r="M489" s="432">
        <v>6226</v>
      </c>
      <c r="N489" s="432"/>
      <c r="O489" s="432"/>
      <c r="P489" s="534"/>
      <c r="Q489" s="433"/>
    </row>
    <row r="490" spans="1:17" ht="14.4" customHeight="1" x14ac:dyDescent="0.3">
      <c r="A490" s="428" t="s">
        <v>843</v>
      </c>
      <c r="B490" s="429" t="s">
        <v>679</v>
      </c>
      <c r="C490" s="429" t="s">
        <v>680</v>
      </c>
      <c r="D490" s="429" t="s">
        <v>713</v>
      </c>
      <c r="E490" s="429" t="s">
        <v>714</v>
      </c>
      <c r="F490" s="432"/>
      <c r="G490" s="432"/>
      <c r="H490" s="432"/>
      <c r="I490" s="432"/>
      <c r="J490" s="432"/>
      <c r="K490" s="432"/>
      <c r="L490" s="432"/>
      <c r="M490" s="432"/>
      <c r="N490" s="432">
        <v>1</v>
      </c>
      <c r="O490" s="432">
        <v>705</v>
      </c>
      <c r="P490" s="534"/>
      <c r="Q490" s="433">
        <v>705</v>
      </c>
    </row>
    <row r="491" spans="1:17" ht="14.4" customHeight="1" x14ac:dyDescent="0.3">
      <c r="A491" s="428" t="s">
        <v>843</v>
      </c>
      <c r="B491" s="429" t="s">
        <v>679</v>
      </c>
      <c r="C491" s="429" t="s">
        <v>680</v>
      </c>
      <c r="D491" s="429" t="s">
        <v>717</v>
      </c>
      <c r="E491" s="429" t="s">
        <v>718</v>
      </c>
      <c r="F491" s="432">
        <v>21</v>
      </c>
      <c r="G491" s="432">
        <v>5985</v>
      </c>
      <c r="H491" s="432">
        <v>0.57904411764705888</v>
      </c>
      <c r="I491" s="432">
        <v>285</v>
      </c>
      <c r="J491" s="432">
        <v>34</v>
      </c>
      <c r="K491" s="432">
        <v>10336</v>
      </c>
      <c r="L491" s="432">
        <v>1</v>
      </c>
      <c r="M491" s="432">
        <v>304</v>
      </c>
      <c r="N491" s="432">
        <v>35</v>
      </c>
      <c r="O491" s="432">
        <v>10675</v>
      </c>
      <c r="P491" s="534">
        <v>1.0327979876160991</v>
      </c>
      <c r="Q491" s="433">
        <v>305</v>
      </c>
    </row>
    <row r="492" spans="1:17" ht="14.4" customHeight="1" x14ac:dyDescent="0.3">
      <c r="A492" s="428" t="s">
        <v>843</v>
      </c>
      <c r="B492" s="429" t="s">
        <v>679</v>
      </c>
      <c r="C492" s="429" t="s">
        <v>680</v>
      </c>
      <c r="D492" s="429" t="s">
        <v>721</v>
      </c>
      <c r="E492" s="429" t="s">
        <v>722</v>
      </c>
      <c r="F492" s="432">
        <v>7</v>
      </c>
      <c r="G492" s="432">
        <v>3234</v>
      </c>
      <c r="H492" s="432">
        <v>0.65465587044534412</v>
      </c>
      <c r="I492" s="432">
        <v>462</v>
      </c>
      <c r="J492" s="432">
        <v>10</v>
      </c>
      <c r="K492" s="432">
        <v>4940</v>
      </c>
      <c r="L492" s="432">
        <v>1</v>
      </c>
      <c r="M492" s="432">
        <v>494</v>
      </c>
      <c r="N492" s="432">
        <v>10</v>
      </c>
      <c r="O492" s="432">
        <v>4940</v>
      </c>
      <c r="P492" s="534">
        <v>1</v>
      </c>
      <c r="Q492" s="433">
        <v>494</v>
      </c>
    </row>
    <row r="493" spans="1:17" ht="14.4" customHeight="1" x14ac:dyDescent="0.3">
      <c r="A493" s="428" t="s">
        <v>843</v>
      </c>
      <c r="B493" s="429" t="s">
        <v>679</v>
      </c>
      <c r="C493" s="429" t="s">
        <v>680</v>
      </c>
      <c r="D493" s="429" t="s">
        <v>723</v>
      </c>
      <c r="E493" s="429" t="s">
        <v>724</v>
      </c>
      <c r="F493" s="432">
        <v>28</v>
      </c>
      <c r="G493" s="432">
        <v>9968</v>
      </c>
      <c r="H493" s="432">
        <v>0.62652419861722186</v>
      </c>
      <c r="I493" s="432">
        <v>356</v>
      </c>
      <c r="J493" s="432">
        <v>43</v>
      </c>
      <c r="K493" s="432">
        <v>15910</v>
      </c>
      <c r="L493" s="432">
        <v>1</v>
      </c>
      <c r="M493" s="432">
        <v>370</v>
      </c>
      <c r="N493" s="432">
        <v>45</v>
      </c>
      <c r="O493" s="432">
        <v>16650</v>
      </c>
      <c r="P493" s="534">
        <v>1.0465116279069768</v>
      </c>
      <c r="Q493" s="433">
        <v>370</v>
      </c>
    </row>
    <row r="494" spans="1:17" ht="14.4" customHeight="1" x14ac:dyDescent="0.3">
      <c r="A494" s="428" t="s">
        <v>843</v>
      </c>
      <c r="B494" s="429" t="s">
        <v>679</v>
      </c>
      <c r="C494" s="429" t="s">
        <v>680</v>
      </c>
      <c r="D494" s="429" t="s">
        <v>729</v>
      </c>
      <c r="E494" s="429" t="s">
        <v>730</v>
      </c>
      <c r="F494" s="432"/>
      <c r="G494" s="432"/>
      <c r="H494" s="432"/>
      <c r="I494" s="432"/>
      <c r="J494" s="432"/>
      <c r="K494" s="432"/>
      <c r="L494" s="432"/>
      <c r="M494" s="432"/>
      <c r="N494" s="432">
        <v>2</v>
      </c>
      <c r="O494" s="432">
        <v>222</v>
      </c>
      <c r="P494" s="534"/>
      <c r="Q494" s="433">
        <v>111</v>
      </c>
    </row>
    <row r="495" spans="1:17" ht="14.4" customHeight="1" x14ac:dyDescent="0.3">
      <c r="A495" s="428" t="s">
        <v>843</v>
      </c>
      <c r="B495" s="429" t="s">
        <v>679</v>
      </c>
      <c r="C495" s="429" t="s">
        <v>680</v>
      </c>
      <c r="D495" s="429" t="s">
        <v>733</v>
      </c>
      <c r="E495" s="429" t="s">
        <v>734</v>
      </c>
      <c r="F495" s="432"/>
      <c r="G495" s="432"/>
      <c r="H495" s="432"/>
      <c r="I495" s="432"/>
      <c r="J495" s="432">
        <v>5</v>
      </c>
      <c r="K495" s="432">
        <v>2475</v>
      </c>
      <c r="L495" s="432">
        <v>1</v>
      </c>
      <c r="M495" s="432">
        <v>495</v>
      </c>
      <c r="N495" s="432">
        <v>1</v>
      </c>
      <c r="O495" s="432">
        <v>495</v>
      </c>
      <c r="P495" s="534">
        <v>0.2</v>
      </c>
      <c r="Q495" s="433">
        <v>495</v>
      </c>
    </row>
    <row r="496" spans="1:17" ht="14.4" customHeight="1" x14ac:dyDescent="0.3">
      <c r="A496" s="428" t="s">
        <v>843</v>
      </c>
      <c r="B496" s="429" t="s">
        <v>679</v>
      </c>
      <c r="C496" s="429" t="s">
        <v>680</v>
      </c>
      <c r="D496" s="429" t="s">
        <v>737</v>
      </c>
      <c r="E496" s="429" t="s">
        <v>738</v>
      </c>
      <c r="F496" s="432">
        <v>2</v>
      </c>
      <c r="G496" s="432">
        <v>874</v>
      </c>
      <c r="H496" s="432">
        <v>1.9166666666666667</v>
      </c>
      <c r="I496" s="432">
        <v>437</v>
      </c>
      <c r="J496" s="432">
        <v>1</v>
      </c>
      <c r="K496" s="432">
        <v>456</v>
      </c>
      <c r="L496" s="432">
        <v>1</v>
      </c>
      <c r="M496" s="432">
        <v>456</v>
      </c>
      <c r="N496" s="432">
        <v>1</v>
      </c>
      <c r="O496" s="432">
        <v>456</v>
      </c>
      <c r="P496" s="534">
        <v>1</v>
      </c>
      <c r="Q496" s="433">
        <v>456</v>
      </c>
    </row>
    <row r="497" spans="1:17" ht="14.4" customHeight="1" x14ac:dyDescent="0.3">
      <c r="A497" s="428" t="s">
        <v>843</v>
      </c>
      <c r="B497" s="429" t="s">
        <v>679</v>
      </c>
      <c r="C497" s="429" t="s">
        <v>680</v>
      </c>
      <c r="D497" s="429" t="s">
        <v>739</v>
      </c>
      <c r="E497" s="429" t="s">
        <v>740</v>
      </c>
      <c r="F497" s="432">
        <v>24</v>
      </c>
      <c r="G497" s="432">
        <v>1296</v>
      </c>
      <c r="H497" s="432">
        <v>1.5960591133004927</v>
      </c>
      <c r="I497" s="432">
        <v>54</v>
      </c>
      <c r="J497" s="432">
        <v>14</v>
      </c>
      <c r="K497" s="432">
        <v>812</v>
      </c>
      <c r="L497" s="432">
        <v>1</v>
      </c>
      <c r="M497" s="432">
        <v>58</v>
      </c>
      <c r="N497" s="432">
        <v>3</v>
      </c>
      <c r="O497" s="432">
        <v>174</v>
      </c>
      <c r="P497" s="534">
        <v>0.21428571428571427</v>
      </c>
      <c r="Q497" s="433">
        <v>58</v>
      </c>
    </row>
    <row r="498" spans="1:17" ht="14.4" customHeight="1" x14ac:dyDescent="0.3">
      <c r="A498" s="428" t="s">
        <v>843</v>
      </c>
      <c r="B498" s="429" t="s">
        <v>679</v>
      </c>
      <c r="C498" s="429" t="s">
        <v>680</v>
      </c>
      <c r="D498" s="429" t="s">
        <v>745</v>
      </c>
      <c r="E498" s="429" t="s">
        <v>746</v>
      </c>
      <c r="F498" s="432">
        <v>22</v>
      </c>
      <c r="G498" s="432">
        <v>3718</v>
      </c>
      <c r="H498" s="432">
        <v>0.47212698412698412</v>
      </c>
      <c r="I498" s="432">
        <v>169</v>
      </c>
      <c r="J498" s="432">
        <v>45</v>
      </c>
      <c r="K498" s="432">
        <v>7875</v>
      </c>
      <c r="L498" s="432">
        <v>1</v>
      </c>
      <c r="M498" s="432">
        <v>175</v>
      </c>
      <c r="N498" s="432">
        <v>86</v>
      </c>
      <c r="O498" s="432">
        <v>15136</v>
      </c>
      <c r="P498" s="534">
        <v>1.922031746031746</v>
      </c>
      <c r="Q498" s="433">
        <v>176</v>
      </c>
    </row>
    <row r="499" spans="1:17" ht="14.4" customHeight="1" x14ac:dyDescent="0.3">
      <c r="A499" s="428" t="s">
        <v>843</v>
      </c>
      <c r="B499" s="429" t="s">
        <v>679</v>
      </c>
      <c r="C499" s="429" t="s">
        <v>680</v>
      </c>
      <c r="D499" s="429" t="s">
        <v>747</v>
      </c>
      <c r="E499" s="429" t="s">
        <v>748</v>
      </c>
      <c r="F499" s="432"/>
      <c r="G499" s="432"/>
      <c r="H499" s="432"/>
      <c r="I499" s="432"/>
      <c r="J499" s="432"/>
      <c r="K499" s="432"/>
      <c r="L499" s="432"/>
      <c r="M499" s="432"/>
      <c r="N499" s="432">
        <v>4</v>
      </c>
      <c r="O499" s="432">
        <v>340</v>
      </c>
      <c r="P499" s="534"/>
      <c r="Q499" s="433">
        <v>85</v>
      </c>
    </row>
    <row r="500" spans="1:17" ht="14.4" customHeight="1" x14ac:dyDescent="0.3">
      <c r="A500" s="428" t="s">
        <v>843</v>
      </c>
      <c r="B500" s="429" t="s">
        <v>679</v>
      </c>
      <c r="C500" s="429" t="s">
        <v>680</v>
      </c>
      <c r="D500" s="429" t="s">
        <v>749</v>
      </c>
      <c r="E500" s="429" t="s">
        <v>750</v>
      </c>
      <c r="F500" s="432"/>
      <c r="G500" s="432"/>
      <c r="H500" s="432"/>
      <c r="I500" s="432"/>
      <c r="J500" s="432">
        <v>3</v>
      </c>
      <c r="K500" s="432">
        <v>534</v>
      </c>
      <c r="L500" s="432">
        <v>1</v>
      </c>
      <c r="M500" s="432">
        <v>178</v>
      </c>
      <c r="N500" s="432"/>
      <c r="O500" s="432"/>
      <c r="P500" s="534"/>
      <c r="Q500" s="433"/>
    </row>
    <row r="501" spans="1:17" ht="14.4" customHeight="1" x14ac:dyDescent="0.3">
      <c r="A501" s="428" t="s">
        <v>843</v>
      </c>
      <c r="B501" s="429" t="s">
        <v>679</v>
      </c>
      <c r="C501" s="429" t="s">
        <v>680</v>
      </c>
      <c r="D501" s="429" t="s">
        <v>751</v>
      </c>
      <c r="E501" s="429" t="s">
        <v>752</v>
      </c>
      <c r="F501" s="432"/>
      <c r="G501" s="432"/>
      <c r="H501" s="432"/>
      <c r="I501" s="432"/>
      <c r="J501" s="432"/>
      <c r="K501" s="432"/>
      <c r="L501" s="432"/>
      <c r="M501" s="432"/>
      <c r="N501" s="432">
        <v>1</v>
      </c>
      <c r="O501" s="432">
        <v>170</v>
      </c>
      <c r="P501" s="534"/>
      <c r="Q501" s="433">
        <v>170</v>
      </c>
    </row>
    <row r="502" spans="1:17" ht="14.4" customHeight="1" x14ac:dyDescent="0.3">
      <c r="A502" s="428" t="s">
        <v>843</v>
      </c>
      <c r="B502" s="429" t="s">
        <v>679</v>
      </c>
      <c r="C502" s="429" t="s">
        <v>680</v>
      </c>
      <c r="D502" s="429" t="s">
        <v>755</v>
      </c>
      <c r="E502" s="429" t="s">
        <v>756</v>
      </c>
      <c r="F502" s="432"/>
      <c r="G502" s="432"/>
      <c r="H502" s="432"/>
      <c r="I502" s="432"/>
      <c r="J502" s="432"/>
      <c r="K502" s="432"/>
      <c r="L502" s="432"/>
      <c r="M502" s="432"/>
      <c r="N502" s="432">
        <v>3</v>
      </c>
      <c r="O502" s="432">
        <v>3036</v>
      </c>
      <c r="P502" s="534"/>
      <c r="Q502" s="433">
        <v>1012</v>
      </c>
    </row>
    <row r="503" spans="1:17" ht="14.4" customHeight="1" x14ac:dyDescent="0.3">
      <c r="A503" s="428" t="s">
        <v>843</v>
      </c>
      <c r="B503" s="429" t="s">
        <v>679</v>
      </c>
      <c r="C503" s="429" t="s">
        <v>680</v>
      </c>
      <c r="D503" s="429" t="s">
        <v>757</v>
      </c>
      <c r="E503" s="429" t="s">
        <v>758</v>
      </c>
      <c r="F503" s="432"/>
      <c r="G503" s="432"/>
      <c r="H503" s="432"/>
      <c r="I503" s="432"/>
      <c r="J503" s="432">
        <v>1</v>
      </c>
      <c r="K503" s="432">
        <v>176</v>
      </c>
      <c r="L503" s="432">
        <v>1</v>
      </c>
      <c r="M503" s="432">
        <v>176</v>
      </c>
      <c r="N503" s="432"/>
      <c r="O503" s="432"/>
      <c r="P503" s="534"/>
      <c r="Q503" s="433"/>
    </row>
    <row r="504" spans="1:17" ht="14.4" customHeight="1" x14ac:dyDescent="0.3">
      <c r="A504" s="428" t="s">
        <v>843</v>
      </c>
      <c r="B504" s="429" t="s">
        <v>679</v>
      </c>
      <c r="C504" s="429" t="s">
        <v>680</v>
      </c>
      <c r="D504" s="429" t="s">
        <v>763</v>
      </c>
      <c r="E504" s="429" t="s">
        <v>764</v>
      </c>
      <c r="F504" s="432"/>
      <c r="G504" s="432"/>
      <c r="H504" s="432"/>
      <c r="I504" s="432"/>
      <c r="J504" s="432">
        <v>1</v>
      </c>
      <c r="K504" s="432">
        <v>2130</v>
      </c>
      <c r="L504" s="432">
        <v>1</v>
      </c>
      <c r="M504" s="432">
        <v>2130</v>
      </c>
      <c r="N504" s="432"/>
      <c r="O504" s="432"/>
      <c r="P504" s="534"/>
      <c r="Q504" s="433"/>
    </row>
    <row r="505" spans="1:17" ht="14.4" customHeight="1" x14ac:dyDescent="0.3">
      <c r="A505" s="428" t="s">
        <v>843</v>
      </c>
      <c r="B505" s="429" t="s">
        <v>679</v>
      </c>
      <c r="C505" s="429" t="s">
        <v>680</v>
      </c>
      <c r="D505" s="429" t="s">
        <v>765</v>
      </c>
      <c r="E505" s="429" t="s">
        <v>766</v>
      </c>
      <c r="F505" s="432"/>
      <c r="G505" s="432"/>
      <c r="H505" s="432"/>
      <c r="I505" s="432"/>
      <c r="J505" s="432">
        <v>5</v>
      </c>
      <c r="K505" s="432">
        <v>1210</v>
      </c>
      <c r="L505" s="432">
        <v>1</v>
      </c>
      <c r="M505" s="432">
        <v>242</v>
      </c>
      <c r="N505" s="432">
        <v>1</v>
      </c>
      <c r="O505" s="432">
        <v>242</v>
      </c>
      <c r="P505" s="534">
        <v>0.2</v>
      </c>
      <c r="Q505" s="433">
        <v>242</v>
      </c>
    </row>
    <row r="506" spans="1:17" ht="14.4" customHeight="1" x14ac:dyDescent="0.3">
      <c r="A506" s="428" t="s">
        <v>843</v>
      </c>
      <c r="B506" s="429" t="s">
        <v>679</v>
      </c>
      <c r="C506" s="429" t="s">
        <v>680</v>
      </c>
      <c r="D506" s="429" t="s">
        <v>770</v>
      </c>
      <c r="E506" s="429" t="s">
        <v>771</v>
      </c>
      <c r="F506" s="432"/>
      <c r="G506" s="432"/>
      <c r="H506" s="432"/>
      <c r="I506" s="432"/>
      <c r="J506" s="432">
        <v>2</v>
      </c>
      <c r="K506" s="432">
        <v>10432</v>
      </c>
      <c r="L506" s="432">
        <v>1</v>
      </c>
      <c r="M506" s="432">
        <v>5216</v>
      </c>
      <c r="N506" s="432"/>
      <c r="O506" s="432"/>
      <c r="P506" s="534"/>
      <c r="Q506" s="433"/>
    </row>
    <row r="507" spans="1:17" ht="14.4" customHeight="1" x14ac:dyDescent="0.3">
      <c r="A507" s="428" t="s">
        <v>844</v>
      </c>
      <c r="B507" s="429" t="s">
        <v>679</v>
      </c>
      <c r="C507" s="429" t="s">
        <v>680</v>
      </c>
      <c r="D507" s="429" t="s">
        <v>681</v>
      </c>
      <c r="E507" s="429" t="s">
        <v>682</v>
      </c>
      <c r="F507" s="432"/>
      <c r="G507" s="432"/>
      <c r="H507" s="432"/>
      <c r="I507" s="432"/>
      <c r="J507" s="432"/>
      <c r="K507" s="432"/>
      <c r="L507" s="432"/>
      <c r="M507" s="432"/>
      <c r="N507" s="432">
        <v>12</v>
      </c>
      <c r="O507" s="432">
        <v>696</v>
      </c>
      <c r="P507" s="534"/>
      <c r="Q507" s="433">
        <v>58</v>
      </c>
    </row>
    <row r="508" spans="1:17" ht="14.4" customHeight="1" x14ac:dyDescent="0.3">
      <c r="A508" s="428" t="s">
        <v>844</v>
      </c>
      <c r="B508" s="429" t="s">
        <v>679</v>
      </c>
      <c r="C508" s="429" t="s">
        <v>680</v>
      </c>
      <c r="D508" s="429" t="s">
        <v>721</v>
      </c>
      <c r="E508" s="429" t="s">
        <v>722</v>
      </c>
      <c r="F508" s="432"/>
      <c r="G508" s="432"/>
      <c r="H508" s="432"/>
      <c r="I508" s="432"/>
      <c r="J508" s="432"/>
      <c r="K508" s="432"/>
      <c r="L508" s="432"/>
      <c r="M508" s="432"/>
      <c r="N508" s="432">
        <v>2</v>
      </c>
      <c r="O508" s="432">
        <v>988</v>
      </c>
      <c r="P508" s="534"/>
      <c r="Q508" s="433">
        <v>494</v>
      </c>
    </row>
    <row r="509" spans="1:17" ht="14.4" customHeight="1" x14ac:dyDescent="0.3">
      <c r="A509" s="428" t="s">
        <v>844</v>
      </c>
      <c r="B509" s="429" t="s">
        <v>679</v>
      </c>
      <c r="C509" s="429" t="s">
        <v>680</v>
      </c>
      <c r="D509" s="429" t="s">
        <v>723</v>
      </c>
      <c r="E509" s="429" t="s">
        <v>724</v>
      </c>
      <c r="F509" s="432"/>
      <c r="G509" s="432"/>
      <c r="H509" s="432"/>
      <c r="I509" s="432"/>
      <c r="J509" s="432"/>
      <c r="K509" s="432"/>
      <c r="L509" s="432"/>
      <c r="M509" s="432"/>
      <c r="N509" s="432">
        <v>2</v>
      </c>
      <c r="O509" s="432">
        <v>740</v>
      </c>
      <c r="P509" s="534"/>
      <c r="Q509" s="433">
        <v>370</v>
      </c>
    </row>
    <row r="510" spans="1:17" ht="14.4" customHeight="1" x14ac:dyDescent="0.3">
      <c r="A510" s="428" t="s">
        <v>844</v>
      </c>
      <c r="B510" s="429" t="s">
        <v>679</v>
      </c>
      <c r="C510" s="429" t="s">
        <v>680</v>
      </c>
      <c r="D510" s="429" t="s">
        <v>745</v>
      </c>
      <c r="E510" s="429" t="s">
        <v>746</v>
      </c>
      <c r="F510" s="432"/>
      <c r="G510" s="432"/>
      <c r="H510" s="432"/>
      <c r="I510" s="432"/>
      <c r="J510" s="432"/>
      <c r="K510" s="432"/>
      <c r="L510" s="432"/>
      <c r="M510" s="432"/>
      <c r="N510" s="432">
        <v>8</v>
      </c>
      <c r="O510" s="432">
        <v>1408</v>
      </c>
      <c r="P510" s="534"/>
      <c r="Q510" s="433">
        <v>176</v>
      </c>
    </row>
    <row r="511" spans="1:17" ht="14.4" customHeight="1" x14ac:dyDescent="0.3">
      <c r="A511" s="428" t="s">
        <v>845</v>
      </c>
      <c r="B511" s="429" t="s">
        <v>679</v>
      </c>
      <c r="C511" s="429" t="s">
        <v>680</v>
      </c>
      <c r="D511" s="429" t="s">
        <v>681</v>
      </c>
      <c r="E511" s="429" t="s">
        <v>682</v>
      </c>
      <c r="F511" s="432">
        <v>8</v>
      </c>
      <c r="G511" s="432">
        <v>432</v>
      </c>
      <c r="H511" s="432"/>
      <c r="I511" s="432">
        <v>54</v>
      </c>
      <c r="J511" s="432"/>
      <c r="K511" s="432"/>
      <c r="L511" s="432"/>
      <c r="M511" s="432"/>
      <c r="N511" s="432"/>
      <c r="O511" s="432"/>
      <c r="P511" s="534"/>
      <c r="Q511" s="433"/>
    </row>
    <row r="512" spans="1:17" ht="14.4" customHeight="1" x14ac:dyDescent="0.3">
      <c r="A512" s="428" t="s">
        <v>845</v>
      </c>
      <c r="B512" s="429" t="s">
        <v>679</v>
      </c>
      <c r="C512" s="429" t="s">
        <v>680</v>
      </c>
      <c r="D512" s="429" t="s">
        <v>717</v>
      </c>
      <c r="E512" s="429" t="s">
        <v>718</v>
      </c>
      <c r="F512" s="432">
        <v>3</v>
      </c>
      <c r="G512" s="432">
        <v>855</v>
      </c>
      <c r="H512" s="432"/>
      <c r="I512" s="432">
        <v>285</v>
      </c>
      <c r="J512" s="432"/>
      <c r="K512" s="432"/>
      <c r="L512" s="432"/>
      <c r="M512" s="432"/>
      <c r="N512" s="432"/>
      <c r="O512" s="432"/>
      <c r="P512" s="534"/>
      <c r="Q512" s="433"/>
    </row>
    <row r="513" spans="1:17" ht="14.4" customHeight="1" x14ac:dyDescent="0.3">
      <c r="A513" s="428" t="s">
        <v>845</v>
      </c>
      <c r="B513" s="429" t="s">
        <v>679</v>
      </c>
      <c r="C513" s="429" t="s">
        <v>680</v>
      </c>
      <c r="D513" s="429" t="s">
        <v>721</v>
      </c>
      <c r="E513" s="429" t="s">
        <v>722</v>
      </c>
      <c r="F513" s="432">
        <v>1</v>
      </c>
      <c r="G513" s="432">
        <v>462</v>
      </c>
      <c r="H513" s="432"/>
      <c r="I513" s="432">
        <v>462</v>
      </c>
      <c r="J513" s="432"/>
      <c r="K513" s="432"/>
      <c r="L513" s="432"/>
      <c r="M513" s="432"/>
      <c r="N513" s="432"/>
      <c r="O513" s="432"/>
      <c r="P513" s="534"/>
      <c r="Q513" s="433"/>
    </row>
    <row r="514" spans="1:17" ht="14.4" customHeight="1" x14ac:dyDescent="0.3">
      <c r="A514" s="428" t="s">
        <v>845</v>
      </c>
      <c r="B514" s="429" t="s">
        <v>679</v>
      </c>
      <c r="C514" s="429" t="s">
        <v>680</v>
      </c>
      <c r="D514" s="429" t="s">
        <v>723</v>
      </c>
      <c r="E514" s="429" t="s">
        <v>724</v>
      </c>
      <c r="F514" s="432">
        <v>4</v>
      </c>
      <c r="G514" s="432">
        <v>1424</v>
      </c>
      <c r="H514" s="432"/>
      <c r="I514" s="432">
        <v>356</v>
      </c>
      <c r="J514" s="432"/>
      <c r="K514" s="432"/>
      <c r="L514" s="432"/>
      <c r="M514" s="432"/>
      <c r="N514" s="432"/>
      <c r="O514" s="432"/>
      <c r="P514" s="534"/>
      <c r="Q514" s="433"/>
    </row>
    <row r="515" spans="1:17" ht="14.4" customHeight="1" x14ac:dyDescent="0.3">
      <c r="A515" s="428" t="s">
        <v>845</v>
      </c>
      <c r="B515" s="429" t="s">
        <v>679</v>
      </c>
      <c r="C515" s="429" t="s">
        <v>680</v>
      </c>
      <c r="D515" s="429" t="s">
        <v>739</v>
      </c>
      <c r="E515" s="429" t="s">
        <v>740</v>
      </c>
      <c r="F515" s="432">
        <v>4</v>
      </c>
      <c r="G515" s="432">
        <v>216</v>
      </c>
      <c r="H515" s="432"/>
      <c r="I515" s="432">
        <v>54</v>
      </c>
      <c r="J515" s="432"/>
      <c r="K515" s="432"/>
      <c r="L515" s="432"/>
      <c r="M515" s="432"/>
      <c r="N515" s="432"/>
      <c r="O515" s="432"/>
      <c r="P515" s="534"/>
      <c r="Q515" s="433"/>
    </row>
    <row r="516" spans="1:17" ht="14.4" customHeight="1" x14ac:dyDescent="0.3">
      <c r="A516" s="428" t="s">
        <v>845</v>
      </c>
      <c r="B516" s="429" t="s">
        <v>679</v>
      </c>
      <c r="C516" s="429" t="s">
        <v>680</v>
      </c>
      <c r="D516" s="429" t="s">
        <v>745</v>
      </c>
      <c r="E516" s="429" t="s">
        <v>746</v>
      </c>
      <c r="F516" s="432">
        <v>2</v>
      </c>
      <c r="G516" s="432">
        <v>338</v>
      </c>
      <c r="H516" s="432"/>
      <c r="I516" s="432">
        <v>169</v>
      </c>
      <c r="J516" s="432"/>
      <c r="K516" s="432"/>
      <c r="L516" s="432"/>
      <c r="M516" s="432"/>
      <c r="N516" s="432"/>
      <c r="O516" s="432"/>
      <c r="P516" s="534"/>
      <c r="Q516" s="433"/>
    </row>
    <row r="517" spans="1:17" ht="14.4" customHeight="1" x14ac:dyDescent="0.3">
      <c r="A517" s="428" t="s">
        <v>846</v>
      </c>
      <c r="B517" s="429" t="s">
        <v>679</v>
      </c>
      <c r="C517" s="429" t="s">
        <v>680</v>
      </c>
      <c r="D517" s="429" t="s">
        <v>685</v>
      </c>
      <c r="E517" s="429" t="s">
        <v>686</v>
      </c>
      <c r="F517" s="432"/>
      <c r="G517" s="432"/>
      <c r="H517" s="432"/>
      <c r="I517" s="432"/>
      <c r="J517" s="432"/>
      <c r="K517" s="432"/>
      <c r="L517" s="432"/>
      <c r="M517" s="432"/>
      <c r="N517" s="432">
        <v>1</v>
      </c>
      <c r="O517" s="432">
        <v>189</v>
      </c>
      <c r="P517" s="534"/>
      <c r="Q517" s="433">
        <v>189</v>
      </c>
    </row>
    <row r="518" spans="1:17" ht="14.4" customHeight="1" x14ac:dyDescent="0.3">
      <c r="A518" s="428" t="s">
        <v>846</v>
      </c>
      <c r="B518" s="429" t="s">
        <v>679</v>
      </c>
      <c r="C518" s="429" t="s">
        <v>680</v>
      </c>
      <c r="D518" s="429" t="s">
        <v>717</v>
      </c>
      <c r="E518" s="429" t="s">
        <v>718</v>
      </c>
      <c r="F518" s="432"/>
      <c r="G518" s="432"/>
      <c r="H518" s="432"/>
      <c r="I518" s="432"/>
      <c r="J518" s="432"/>
      <c r="K518" s="432"/>
      <c r="L518" s="432"/>
      <c r="M518" s="432"/>
      <c r="N518" s="432">
        <v>1</v>
      </c>
      <c r="O518" s="432">
        <v>305</v>
      </c>
      <c r="P518" s="534"/>
      <c r="Q518" s="433">
        <v>305</v>
      </c>
    </row>
    <row r="519" spans="1:17" ht="14.4" customHeight="1" x14ac:dyDescent="0.3">
      <c r="A519" s="428" t="s">
        <v>846</v>
      </c>
      <c r="B519" s="429" t="s">
        <v>679</v>
      </c>
      <c r="C519" s="429" t="s">
        <v>680</v>
      </c>
      <c r="D519" s="429" t="s">
        <v>721</v>
      </c>
      <c r="E519" s="429" t="s">
        <v>722</v>
      </c>
      <c r="F519" s="432"/>
      <c r="G519" s="432"/>
      <c r="H519" s="432"/>
      <c r="I519" s="432"/>
      <c r="J519" s="432">
        <v>1</v>
      </c>
      <c r="K519" s="432">
        <v>494</v>
      </c>
      <c r="L519" s="432">
        <v>1</v>
      </c>
      <c r="M519" s="432">
        <v>494</v>
      </c>
      <c r="N519" s="432"/>
      <c r="O519" s="432"/>
      <c r="P519" s="534"/>
      <c r="Q519" s="433"/>
    </row>
    <row r="520" spans="1:17" ht="14.4" customHeight="1" x14ac:dyDescent="0.3">
      <c r="A520" s="428" t="s">
        <v>846</v>
      </c>
      <c r="B520" s="429" t="s">
        <v>679</v>
      </c>
      <c r="C520" s="429" t="s">
        <v>680</v>
      </c>
      <c r="D520" s="429" t="s">
        <v>723</v>
      </c>
      <c r="E520" s="429" t="s">
        <v>724</v>
      </c>
      <c r="F520" s="432"/>
      <c r="G520" s="432"/>
      <c r="H520" s="432"/>
      <c r="I520" s="432"/>
      <c r="J520" s="432">
        <v>1</v>
      </c>
      <c r="K520" s="432">
        <v>370</v>
      </c>
      <c r="L520" s="432">
        <v>1</v>
      </c>
      <c r="M520" s="432">
        <v>370</v>
      </c>
      <c r="N520" s="432">
        <v>1</v>
      </c>
      <c r="O520" s="432">
        <v>370</v>
      </c>
      <c r="P520" s="534">
        <v>1</v>
      </c>
      <c r="Q520" s="433">
        <v>370</v>
      </c>
    </row>
    <row r="521" spans="1:17" ht="14.4" customHeight="1" x14ac:dyDescent="0.3">
      <c r="A521" s="428" t="s">
        <v>846</v>
      </c>
      <c r="B521" s="429" t="s">
        <v>679</v>
      </c>
      <c r="C521" s="429" t="s">
        <v>680</v>
      </c>
      <c r="D521" s="429" t="s">
        <v>739</v>
      </c>
      <c r="E521" s="429" t="s">
        <v>740</v>
      </c>
      <c r="F521" s="432"/>
      <c r="G521" s="432"/>
      <c r="H521" s="432"/>
      <c r="I521" s="432"/>
      <c r="J521" s="432">
        <v>4</v>
      </c>
      <c r="K521" s="432">
        <v>232</v>
      </c>
      <c r="L521" s="432">
        <v>1</v>
      </c>
      <c r="M521" s="432">
        <v>58</v>
      </c>
      <c r="N521" s="432"/>
      <c r="O521" s="432"/>
      <c r="P521" s="534"/>
      <c r="Q521" s="433"/>
    </row>
    <row r="522" spans="1:17" ht="14.4" customHeight="1" x14ac:dyDescent="0.3">
      <c r="A522" s="428" t="s">
        <v>846</v>
      </c>
      <c r="B522" s="429" t="s">
        <v>679</v>
      </c>
      <c r="C522" s="429" t="s">
        <v>680</v>
      </c>
      <c r="D522" s="429" t="s">
        <v>745</v>
      </c>
      <c r="E522" s="429" t="s">
        <v>746</v>
      </c>
      <c r="F522" s="432"/>
      <c r="G522" s="432"/>
      <c r="H522" s="432"/>
      <c r="I522" s="432"/>
      <c r="J522" s="432"/>
      <c r="K522" s="432"/>
      <c r="L522" s="432"/>
      <c r="M522" s="432"/>
      <c r="N522" s="432">
        <v>2</v>
      </c>
      <c r="O522" s="432">
        <v>352</v>
      </c>
      <c r="P522" s="534"/>
      <c r="Q522" s="433">
        <v>176</v>
      </c>
    </row>
    <row r="523" spans="1:17" ht="14.4" customHeight="1" x14ac:dyDescent="0.3">
      <c r="A523" s="428" t="s">
        <v>846</v>
      </c>
      <c r="B523" s="429" t="s">
        <v>679</v>
      </c>
      <c r="C523" s="429" t="s">
        <v>680</v>
      </c>
      <c r="D523" s="429" t="s">
        <v>751</v>
      </c>
      <c r="E523" s="429" t="s">
        <v>752</v>
      </c>
      <c r="F523" s="432"/>
      <c r="G523" s="432"/>
      <c r="H523" s="432"/>
      <c r="I523" s="432"/>
      <c r="J523" s="432"/>
      <c r="K523" s="432"/>
      <c r="L523" s="432"/>
      <c r="M523" s="432"/>
      <c r="N523" s="432">
        <v>1</v>
      </c>
      <c r="O523" s="432">
        <v>170</v>
      </c>
      <c r="P523" s="534"/>
      <c r="Q523" s="433">
        <v>170</v>
      </c>
    </row>
    <row r="524" spans="1:17" ht="14.4" customHeight="1" x14ac:dyDescent="0.3">
      <c r="A524" s="428" t="s">
        <v>847</v>
      </c>
      <c r="B524" s="429" t="s">
        <v>679</v>
      </c>
      <c r="C524" s="429" t="s">
        <v>680</v>
      </c>
      <c r="D524" s="429" t="s">
        <v>681</v>
      </c>
      <c r="E524" s="429" t="s">
        <v>682</v>
      </c>
      <c r="F524" s="432">
        <v>14</v>
      </c>
      <c r="G524" s="432">
        <v>756</v>
      </c>
      <c r="H524" s="432"/>
      <c r="I524" s="432">
        <v>54</v>
      </c>
      <c r="J524" s="432"/>
      <c r="K524" s="432"/>
      <c r="L524" s="432"/>
      <c r="M524" s="432"/>
      <c r="N524" s="432">
        <v>6</v>
      </c>
      <c r="O524" s="432">
        <v>348</v>
      </c>
      <c r="P524" s="534"/>
      <c r="Q524" s="433">
        <v>58</v>
      </c>
    </row>
    <row r="525" spans="1:17" ht="14.4" customHeight="1" x14ac:dyDescent="0.3">
      <c r="A525" s="428" t="s">
        <v>847</v>
      </c>
      <c r="B525" s="429" t="s">
        <v>679</v>
      </c>
      <c r="C525" s="429" t="s">
        <v>680</v>
      </c>
      <c r="D525" s="429" t="s">
        <v>683</v>
      </c>
      <c r="E525" s="429" t="s">
        <v>684</v>
      </c>
      <c r="F525" s="432">
        <v>4</v>
      </c>
      <c r="G525" s="432">
        <v>492</v>
      </c>
      <c r="H525" s="432">
        <v>0.93893129770992367</v>
      </c>
      <c r="I525" s="432">
        <v>123</v>
      </c>
      <c r="J525" s="432">
        <v>4</v>
      </c>
      <c r="K525" s="432">
        <v>524</v>
      </c>
      <c r="L525" s="432">
        <v>1</v>
      </c>
      <c r="M525" s="432">
        <v>131</v>
      </c>
      <c r="N525" s="432">
        <v>1</v>
      </c>
      <c r="O525" s="432">
        <v>131</v>
      </c>
      <c r="P525" s="534">
        <v>0.25</v>
      </c>
      <c r="Q525" s="433">
        <v>131</v>
      </c>
    </row>
    <row r="526" spans="1:17" ht="14.4" customHeight="1" x14ac:dyDescent="0.3">
      <c r="A526" s="428" t="s">
        <v>847</v>
      </c>
      <c r="B526" s="429" t="s">
        <v>679</v>
      </c>
      <c r="C526" s="429" t="s">
        <v>680</v>
      </c>
      <c r="D526" s="429" t="s">
        <v>685</v>
      </c>
      <c r="E526" s="429" t="s">
        <v>686</v>
      </c>
      <c r="F526" s="432"/>
      <c r="G526" s="432"/>
      <c r="H526" s="432"/>
      <c r="I526" s="432"/>
      <c r="J526" s="432"/>
      <c r="K526" s="432"/>
      <c r="L526" s="432"/>
      <c r="M526" s="432"/>
      <c r="N526" s="432">
        <v>1</v>
      </c>
      <c r="O526" s="432">
        <v>189</v>
      </c>
      <c r="P526" s="534"/>
      <c r="Q526" s="433">
        <v>189</v>
      </c>
    </row>
    <row r="527" spans="1:17" ht="14.4" customHeight="1" x14ac:dyDescent="0.3">
      <c r="A527" s="428" t="s">
        <v>847</v>
      </c>
      <c r="B527" s="429" t="s">
        <v>679</v>
      </c>
      <c r="C527" s="429" t="s">
        <v>680</v>
      </c>
      <c r="D527" s="429" t="s">
        <v>691</v>
      </c>
      <c r="E527" s="429" t="s">
        <v>692</v>
      </c>
      <c r="F527" s="432">
        <v>4</v>
      </c>
      <c r="G527" s="432">
        <v>688</v>
      </c>
      <c r="H527" s="432"/>
      <c r="I527" s="432">
        <v>172</v>
      </c>
      <c r="J527" s="432"/>
      <c r="K527" s="432"/>
      <c r="L527" s="432"/>
      <c r="M527" s="432"/>
      <c r="N527" s="432"/>
      <c r="O527" s="432"/>
      <c r="P527" s="534"/>
      <c r="Q527" s="433"/>
    </row>
    <row r="528" spans="1:17" ht="14.4" customHeight="1" x14ac:dyDescent="0.3">
      <c r="A528" s="428" t="s">
        <v>847</v>
      </c>
      <c r="B528" s="429" t="s">
        <v>679</v>
      </c>
      <c r="C528" s="429" t="s">
        <v>680</v>
      </c>
      <c r="D528" s="429" t="s">
        <v>695</v>
      </c>
      <c r="E528" s="429" t="s">
        <v>696</v>
      </c>
      <c r="F528" s="432">
        <v>2</v>
      </c>
      <c r="G528" s="432">
        <v>644</v>
      </c>
      <c r="H528" s="432"/>
      <c r="I528" s="432">
        <v>322</v>
      </c>
      <c r="J528" s="432"/>
      <c r="K528" s="432"/>
      <c r="L528" s="432"/>
      <c r="M528" s="432"/>
      <c r="N528" s="432"/>
      <c r="O528" s="432"/>
      <c r="P528" s="534"/>
      <c r="Q528" s="433"/>
    </row>
    <row r="529" spans="1:17" ht="14.4" customHeight="1" x14ac:dyDescent="0.3">
      <c r="A529" s="428" t="s">
        <v>847</v>
      </c>
      <c r="B529" s="429" t="s">
        <v>679</v>
      </c>
      <c r="C529" s="429" t="s">
        <v>680</v>
      </c>
      <c r="D529" s="429" t="s">
        <v>697</v>
      </c>
      <c r="E529" s="429" t="s">
        <v>698</v>
      </c>
      <c r="F529" s="432">
        <v>1</v>
      </c>
      <c r="G529" s="432">
        <v>439</v>
      </c>
      <c r="H529" s="432"/>
      <c r="I529" s="432">
        <v>439</v>
      </c>
      <c r="J529" s="432"/>
      <c r="K529" s="432"/>
      <c r="L529" s="432"/>
      <c r="M529" s="432"/>
      <c r="N529" s="432"/>
      <c r="O529" s="432"/>
      <c r="P529" s="534"/>
      <c r="Q529" s="433"/>
    </row>
    <row r="530" spans="1:17" ht="14.4" customHeight="1" x14ac:dyDescent="0.3">
      <c r="A530" s="428" t="s">
        <v>847</v>
      </c>
      <c r="B530" s="429" t="s">
        <v>679</v>
      </c>
      <c r="C530" s="429" t="s">
        <v>680</v>
      </c>
      <c r="D530" s="429" t="s">
        <v>699</v>
      </c>
      <c r="E530" s="429" t="s">
        <v>700</v>
      </c>
      <c r="F530" s="432">
        <v>11</v>
      </c>
      <c r="G530" s="432">
        <v>3751</v>
      </c>
      <c r="H530" s="432"/>
      <c r="I530" s="432">
        <v>341</v>
      </c>
      <c r="J530" s="432"/>
      <c r="K530" s="432"/>
      <c r="L530" s="432"/>
      <c r="M530" s="432"/>
      <c r="N530" s="432"/>
      <c r="O530" s="432"/>
      <c r="P530" s="534"/>
      <c r="Q530" s="433"/>
    </row>
    <row r="531" spans="1:17" ht="14.4" customHeight="1" x14ac:dyDescent="0.3">
      <c r="A531" s="428" t="s">
        <v>847</v>
      </c>
      <c r="B531" s="429" t="s">
        <v>679</v>
      </c>
      <c r="C531" s="429" t="s">
        <v>680</v>
      </c>
      <c r="D531" s="429" t="s">
        <v>717</v>
      </c>
      <c r="E531" s="429" t="s">
        <v>718</v>
      </c>
      <c r="F531" s="432">
        <v>6</v>
      </c>
      <c r="G531" s="432">
        <v>1710</v>
      </c>
      <c r="H531" s="432">
        <v>1.875</v>
      </c>
      <c r="I531" s="432">
        <v>285</v>
      </c>
      <c r="J531" s="432">
        <v>3</v>
      </c>
      <c r="K531" s="432">
        <v>912</v>
      </c>
      <c r="L531" s="432">
        <v>1</v>
      </c>
      <c r="M531" s="432">
        <v>304</v>
      </c>
      <c r="N531" s="432">
        <v>5</v>
      </c>
      <c r="O531" s="432">
        <v>1525</v>
      </c>
      <c r="P531" s="534">
        <v>1.6721491228070176</v>
      </c>
      <c r="Q531" s="433">
        <v>305</v>
      </c>
    </row>
    <row r="532" spans="1:17" ht="14.4" customHeight="1" x14ac:dyDescent="0.3">
      <c r="A532" s="428" t="s">
        <v>847</v>
      </c>
      <c r="B532" s="429" t="s">
        <v>679</v>
      </c>
      <c r="C532" s="429" t="s">
        <v>680</v>
      </c>
      <c r="D532" s="429" t="s">
        <v>721</v>
      </c>
      <c r="E532" s="429" t="s">
        <v>722</v>
      </c>
      <c r="F532" s="432">
        <v>2</v>
      </c>
      <c r="G532" s="432">
        <v>924</v>
      </c>
      <c r="H532" s="432"/>
      <c r="I532" s="432">
        <v>462</v>
      </c>
      <c r="J532" s="432"/>
      <c r="K532" s="432"/>
      <c r="L532" s="432"/>
      <c r="M532" s="432"/>
      <c r="N532" s="432"/>
      <c r="O532" s="432"/>
      <c r="P532" s="534"/>
      <c r="Q532" s="433"/>
    </row>
    <row r="533" spans="1:17" ht="14.4" customHeight="1" x14ac:dyDescent="0.3">
      <c r="A533" s="428" t="s">
        <v>847</v>
      </c>
      <c r="B533" s="429" t="s">
        <v>679</v>
      </c>
      <c r="C533" s="429" t="s">
        <v>680</v>
      </c>
      <c r="D533" s="429" t="s">
        <v>723</v>
      </c>
      <c r="E533" s="429" t="s">
        <v>724</v>
      </c>
      <c r="F533" s="432">
        <v>8</v>
      </c>
      <c r="G533" s="432">
        <v>2848</v>
      </c>
      <c r="H533" s="432">
        <v>2.5657657657657658</v>
      </c>
      <c r="I533" s="432">
        <v>356</v>
      </c>
      <c r="J533" s="432">
        <v>3</v>
      </c>
      <c r="K533" s="432">
        <v>1110</v>
      </c>
      <c r="L533" s="432">
        <v>1</v>
      </c>
      <c r="M533" s="432">
        <v>370</v>
      </c>
      <c r="N533" s="432">
        <v>7</v>
      </c>
      <c r="O533" s="432">
        <v>2590</v>
      </c>
      <c r="P533" s="534">
        <v>2.3333333333333335</v>
      </c>
      <c r="Q533" s="433">
        <v>370</v>
      </c>
    </row>
    <row r="534" spans="1:17" ht="14.4" customHeight="1" x14ac:dyDescent="0.3">
      <c r="A534" s="428" t="s">
        <v>847</v>
      </c>
      <c r="B534" s="429" t="s">
        <v>679</v>
      </c>
      <c r="C534" s="429" t="s">
        <v>680</v>
      </c>
      <c r="D534" s="429" t="s">
        <v>731</v>
      </c>
      <c r="E534" s="429" t="s">
        <v>732</v>
      </c>
      <c r="F534" s="432"/>
      <c r="G534" s="432"/>
      <c r="H534" s="432"/>
      <c r="I534" s="432"/>
      <c r="J534" s="432"/>
      <c r="K534" s="432"/>
      <c r="L534" s="432"/>
      <c r="M534" s="432"/>
      <c r="N534" s="432">
        <v>1</v>
      </c>
      <c r="O534" s="432">
        <v>125</v>
      </c>
      <c r="P534" s="534"/>
      <c r="Q534" s="433">
        <v>125</v>
      </c>
    </row>
    <row r="535" spans="1:17" ht="14.4" customHeight="1" x14ac:dyDescent="0.3">
      <c r="A535" s="428" t="s">
        <v>847</v>
      </c>
      <c r="B535" s="429" t="s">
        <v>679</v>
      </c>
      <c r="C535" s="429" t="s">
        <v>680</v>
      </c>
      <c r="D535" s="429" t="s">
        <v>737</v>
      </c>
      <c r="E535" s="429" t="s">
        <v>738</v>
      </c>
      <c r="F535" s="432">
        <v>2</v>
      </c>
      <c r="G535" s="432">
        <v>874</v>
      </c>
      <c r="H535" s="432"/>
      <c r="I535" s="432">
        <v>437</v>
      </c>
      <c r="J535" s="432"/>
      <c r="K535" s="432"/>
      <c r="L535" s="432"/>
      <c r="M535" s="432"/>
      <c r="N535" s="432"/>
      <c r="O535" s="432"/>
      <c r="P535" s="534"/>
      <c r="Q535" s="433"/>
    </row>
    <row r="536" spans="1:17" ht="14.4" customHeight="1" x14ac:dyDescent="0.3">
      <c r="A536" s="428" t="s">
        <v>847</v>
      </c>
      <c r="B536" s="429" t="s">
        <v>679</v>
      </c>
      <c r="C536" s="429" t="s">
        <v>680</v>
      </c>
      <c r="D536" s="429" t="s">
        <v>739</v>
      </c>
      <c r="E536" s="429" t="s">
        <v>740</v>
      </c>
      <c r="F536" s="432"/>
      <c r="G536" s="432"/>
      <c r="H536" s="432"/>
      <c r="I536" s="432"/>
      <c r="J536" s="432">
        <v>2</v>
      </c>
      <c r="K536" s="432">
        <v>116</v>
      </c>
      <c r="L536" s="432">
        <v>1</v>
      </c>
      <c r="M536" s="432">
        <v>58</v>
      </c>
      <c r="N536" s="432"/>
      <c r="O536" s="432"/>
      <c r="P536" s="534"/>
      <c r="Q536" s="433"/>
    </row>
    <row r="537" spans="1:17" ht="14.4" customHeight="1" x14ac:dyDescent="0.3">
      <c r="A537" s="428" t="s">
        <v>847</v>
      </c>
      <c r="B537" s="429" t="s">
        <v>679</v>
      </c>
      <c r="C537" s="429" t="s">
        <v>680</v>
      </c>
      <c r="D537" s="429" t="s">
        <v>745</v>
      </c>
      <c r="E537" s="429" t="s">
        <v>746</v>
      </c>
      <c r="F537" s="432">
        <v>5</v>
      </c>
      <c r="G537" s="432">
        <v>845</v>
      </c>
      <c r="H537" s="432">
        <v>0.80476190476190479</v>
      </c>
      <c r="I537" s="432">
        <v>169</v>
      </c>
      <c r="J537" s="432">
        <v>6</v>
      </c>
      <c r="K537" s="432">
        <v>1050</v>
      </c>
      <c r="L537" s="432">
        <v>1</v>
      </c>
      <c r="M537" s="432">
        <v>175</v>
      </c>
      <c r="N537" s="432">
        <v>7</v>
      </c>
      <c r="O537" s="432">
        <v>1232</v>
      </c>
      <c r="P537" s="534">
        <v>1.1733333333333333</v>
      </c>
      <c r="Q537" s="433">
        <v>176</v>
      </c>
    </row>
    <row r="538" spans="1:17" ht="14.4" customHeight="1" x14ac:dyDescent="0.3">
      <c r="A538" s="428" t="s">
        <v>847</v>
      </c>
      <c r="B538" s="429" t="s">
        <v>679</v>
      </c>
      <c r="C538" s="429" t="s">
        <v>680</v>
      </c>
      <c r="D538" s="429" t="s">
        <v>751</v>
      </c>
      <c r="E538" s="429" t="s">
        <v>752</v>
      </c>
      <c r="F538" s="432">
        <v>1</v>
      </c>
      <c r="G538" s="432">
        <v>163</v>
      </c>
      <c r="H538" s="432">
        <v>0.96449704142011838</v>
      </c>
      <c r="I538" s="432">
        <v>163</v>
      </c>
      <c r="J538" s="432">
        <v>1</v>
      </c>
      <c r="K538" s="432">
        <v>169</v>
      </c>
      <c r="L538" s="432">
        <v>1</v>
      </c>
      <c r="M538" s="432">
        <v>169</v>
      </c>
      <c r="N538" s="432"/>
      <c r="O538" s="432"/>
      <c r="P538" s="534"/>
      <c r="Q538" s="433"/>
    </row>
    <row r="539" spans="1:17" ht="14.4" customHeight="1" x14ac:dyDescent="0.3">
      <c r="A539" s="428" t="s">
        <v>847</v>
      </c>
      <c r="B539" s="429" t="s">
        <v>679</v>
      </c>
      <c r="C539" s="429" t="s">
        <v>680</v>
      </c>
      <c r="D539" s="429" t="s">
        <v>763</v>
      </c>
      <c r="E539" s="429" t="s">
        <v>764</v>
      </c>
      <c r="F539" s="432">
        <v>1</v>
      </c>
      <c r="G539" s="432">
        <v>2012</v>
      </c>
      <c r="H539" s="432"/>
      <c r="I539" s="432">
        <v>2012</v>
      </c>
      <c r="J539" s="432"/>
      <c r="K539" s="432"/>
      <c r="L539" s="432"/>
      <c r="M539" s="432"/>
      <c r="N539" s="432"/>
      <c r="O539" s="432"/>
      <c r="P539" s="534"/>
      <c r="Q539" s="433"/>
    </row>
    <row r="540" spans="1:17" ht="14.4" customHeight="1" x14ac:dyDescent="0.3">
      <c r="A540" s="428" t="s">
        <v>848</v>
      </c>
      <c r="B540" s="429" t="s">
        <v>679</v>
      </c>
      <c r="C540" s="429" t="s">
        <v>680</v>
      </c>
      <c r="D540" s="429" t="s">
        <v>681</v>
      </c>
      <c r="E540" s="429" t="s">
        <v>682</v>
      </c>
      <c r="F540" s="432">
        <v>36</v>
      </c>
      <c r="G540" s="432">
        <v>1944</v>
      </c>
      <c r="H540" s="432">
        <v>1.0474137931034482</v>
      </c>
      <c r="I540" s="432">
        <v>54</v>
      </c>
      <c r="J540" s="432">
        <v>32</v>
      </c>
      <c r="K540" s="432">
        <v>1856</v>
      </c>
      <c r="L540" s="432">
        <v>1</v>
      </c>
      <c r="M540" s="432">
        <v>58</v>
      </c>
      <c r="N540" s="432">
        <v>17</v>
      </c>
      <c r="O540" s="432">
        <v>986</v>
      </c>
      <c r="P540" s="534">
        <v>0.53125</v>
      </c>
      <c r="Q540" s="433">
        <v>58</v>
      </c>
    </row>
    <row r="541" spans="1:17" ht="14.4" customHeight="1" x14ac:dyDescent="0.3">
      <c r="A541" s="428" t="s">
        <v>848</v>
      </c>
      <c r="B541" s="429" t="s">
        <v>679</v>
      </c>
      <c r="C541" s="429" t="s">
        <v>680</v>
      </c>
      <c r="D541" s="429" t="s">
        <v>691</v>
      </c>
      <c r="E541" s="429" t="s">
        <v>692</v>
      </c>
      <c r="F541" s="432">
        <v>14</v>
      </c>
      <c r="G541" s="432">
        <v>2408</v>
      </c>
      <c r="H541" s="432">
        <v>1.1210428305400373</v>
      </c>
      <c r="I541" s="432">
        <v>172</v>
      </c>
      <c r="J541" s="432">
        <v>12</v>
      </c>
      <c r="K541" s="432">
        <v>2148</v>
      </c>
      <c r="L541" s="432">
        <v>1</v>
      </c>
      <c r="M541" s="432">
        <v>179</v>
      </c>
      <c r="N541" s="432">
        <v>10</v>
      </c>
      <c r="O541" s="432">
        <v>1800</v>
      </c>
      <c r="P541" s="534">
        <v>0.83798882681564246</v>
      </c>
      <c r="Q541" s="433">
        <v>180</v>
      </c>
    </row>
    <row r="542" spans="1:17" ht="14.4" customHeight="1" x14ac:dyDescent="0.3">
      <c r="A542" s="428" t="s">
        <v>848</v>
      </c>
      <c r="B542" s="429" t="s">
        <v>679</v>
      </c>
      <c r="C542" s="429" t="s">
        <v>680</v>
      </c>
      <c r="D542" s="429" t="s">
        <v>695</v>
      </c>
      <c r="E542" s="429" t="s">
        <v>696</v>
      </c>
      <c r="F542" s="432">
        <v>37</v>
      </c>
      <c r="G542" s="432">
        <v>11914</v>
      </c>
      <c r="H542" s="432">
        <v>1.4225671641791044</v>
      </c>
      <c r="I542" s="432">
        <v>322</v>
      </c>
      <c r="J542" s="432">
        <v>25</v>
      </c>
      <c r="K542" s="432">
        <v>8375</v>
      </c>
      <c r="L542" s="432">
        <v>1</v>
      </c>
      <c r="M542" s="432">
        <v>335</v>
      </c>
      <c r="N542" s="432">
        <v>23</v>
      </c>
      <c r="O542" s="432">
        <v>7728</v>
      </c>
      <c r="P542" s="534">
        <v>0.92274626865671638</v>
      </c>
      <c r="Q542" s="433">
        <v>336</v>
      </c>
    </row>
    <row r="543" spans="1:17" ht="14.4" customHeight="1" x14ac:dyDescent="0.3">
      <c r="A543" s="428" t="s">
        <v>848</v>
      </c>
      <c r="B543" s="429" t="s">
        <v>679</v>
      </c>
      <c r="C543" s="429" t="s">
        <v>680</v>
      </c>
      <c r="D543" s="429" t="s">
        <v>697</v>
      </c>
      <c r="E543" s="429" t="s">
        <v>698</v>
      </c>
      <c r="F543" s="432">
        <v>12</v>
      </c>
      <c r="G543" s="432">
        <v>5268</v>
      </c>
      <c r="H543" s="432">
        <v>0.88478333893181049</v>
      </c>
      <c r="I543" s="432">
        <v>439</v>
      </c>
      <c r="J543" s="432">
        <v>13</v>
      </c>
      <c r="K543" s="432">
        <v>5954</v>
      </c>
      <c r="L543" s="432">
        <v>1</v>
      </c>
      <c r="M543" s="432">
        <v>458</v>
      </c>
      <c r="N543" s="432">
        <v>11</v>
      </c>
      <c r="O543" s="432">
        <v>5049</v>
      </c>
      <c r="P543" s="534">
        <v>0.84800134363453139</v>
      </c>
      <c r="Q543" s="433">
        <v>459</v>
      </c>
    </row>
    <row r="544" spans="1:17" ht="14.4" customHeight="1" x14ac:dyDescent="0.3">
      <c r="A544" s="428" t="s">
        <v>848</v>
      </c>
      <c r="B544" s="429" t="s">
        <v>679</v>
      </c>
      <c r="C544" s="429" t="s">
        <v>680</v>
      </c>
      <c r="D544" s="429" t="s">
        <v>699</v>
      </c>
      <c r="E544" s="429" t="s">
        <v>700</v>
      </c>
      <c r="F544" s="432">
        <v>133</v>
      </c>
      <c r="G544" s="432">
        <v>45353</v>
      </c>
      <c r="H544" s="432">
        <v>0.98447946513849094</v>
      </c>
      <c r="I544" s="432">
        <v>341</v>
      </c>
      <c r="J544" s="432">
        <v>132</v>
      </c>
      <c r="K544" s="432">
        <v>46068</v>
      </c>
      <c r="L544" s="432">
        <v>1</v>
      </c>
      <c r="M544" s="432">
        <v>349</v>
      </c>
      <c r="N544" s="432">
        <v>111</v>
      </c>
      <c r="O544" s="432">
        <v>38739</v>
      </c>
      <c r="P544" s="534">
        <v>0.84090909090909094</v>
      </c>
      <c r="Q544" s="433">
        <v>349</v>
      </c>
    </row>
    <row r="545" spans="1:17" ht="14.4" customHeight="1" x14ac:dyDescent="0.3">
      <c r="A545" s="428" t="s">
        <v>848</v>
      </c>
      <c r="B545" s="429" t="s">
        <v>679</v>
      </c>
      <c r="C545" s="429" t="s">
        <v>680</v>
      </c>
      <c r="D545" s="429" t="s">
        <v>707</v>
      </c>
      <c r="E545" s="429" t="s">
        <v>708</v>
      </c>
      <c r="F545" s="432"/>
      <c r="G545" s="432"/>
      <c r="H545" s="432"/>
      <c r="I545" s="432"/>
      <c r="J545" s="432"/>
      <c r="K545" s="432"/>
      <c r="L545" s="432"/>
      <c r="M545" s="432"/>
      <c r="N545" s="432">
        <v>2</v>
      </c>
      <c r="O545" s="432">
        <v>782</v>
      </c>
      <c r="P545" s="534"/>
      <c r="Q545" s="433">
        <v>391</v>
      </c>
    </row>
    <row r="546" spans="1:17" ht="14.4" customHeight="1" x14ac:dyDescent="0.3">
      <c r="A546" s="428" t="s">
        <v>848</v>
      </c>
      <c r="B546" s="429" t="s">
        <v>679</v>
      </c>
      <c r="C546" s="429" t="s">
        <v>680</v>
      </c>
      <c r="D546" s="429" t="s">
        <v>709</v>
      </c>
      <c r="E546" s="429" t="s">
        <v>710</v>
      </c>
      <c r="F546" s="432">
        <v>1</v>
      </c>
      <c r="G546" s="432">
        <v>37</v>
      </c>
      <c r="H546" s="432"/>
      <c r="I546" s="432">
        <v>37</v>
      </c>
      <c r="J546" s="432"/>
      <c r="K546" s="432"/>
      <c r="L546" s="432"/>
      <c r="M546" s="432"/>
      <c r="N546" s="432"/>
      <c r="O546" s="432"/>
      <c r="P546" s="534"/>
      <c r="Q546" s="433"/>
    </row>
    <row r="547" spans="1:17" ht="14.4" customHeight="1" x14ac:dyDescent="0.3">
      <c r="A547" s="428" t="s">
        <v>848</v>
      </c>
      <c r="B547" s="429" t="s">
        <v>679</v>
      </c>
      <c r="C547" s="429" t="s">
        <v>680</v>
      </c>
      <c r="D547" s="429" t="s">
        <v>713</v>
      </c>
      <c r="E547" s="429" t="s">
        <v>714</v>
      </c>
      <c r="F547" s="432"/>
      <c r="G547" s="432"/>
      <c r="H547" s="432"/>
      <c r="I547" s="432"/>
      <c r="J547" s="432">
        <v>3</v>
      </c>
      <c r="K547" s="432">
        <v>2112</v>
      </c>
      <c r="L547" s="432">
        <v>1</v>
      </c>
      <c r="M547" s="432">
        <v>704</v>
      </c>
      <c r="N547" s="432">
        <v>4</v>
      </c>
      <c r="O547" s="432">
        <v>2820</v>
      </c>
      <c r="P547" s="534">
        <v>1.3352272727272727</v>
      </c>
      <c r="Q547" s="433">
        <v>705</v>
      </c>
    </row>
    <row r="548" spans="1:17" ht="14.4" customHeight="1" x14ac:dyDescent="0.3">
      <c r="A548" s="428" t="s">
        <v>848</v>
      </c>
      <c r="B548" s="429" t="s">
        <v>679</v>
      </c>
      <c r="C548" s="429" t="s">
        <v>680</v>
      </c>
      <c r="D548" s="429" t="s">
        <v>715</v>
      </c>
      <c r="E548" s="429" t="s">
        <v>716</v>
      </c>
      <c r="F548" s="432">
        <v>1</v>
      </c>
      <c r="G548" s="432">
        <v>138</v>
      </c>
      <c r="H548" s="432">
        <v>0.93877551020408168</v>
      </c>
      <c r="I548" s="432">
        <v>138</v>
      </c>
      <c r="J548" s="432">
        <v>1</v>
      </c>
      <c r="K548" s="432">
        <v>147</v>
      </c>
      <c r="L548" s="432">
        <v>1</v>
      </c>
      <c r="M548" s="432">
        <v>147</v>
      </c>
      <c r="N548" s="432"/>
      <c r="O548" s="432"/>
      <c r="P548" s="534"/>
      <c r="Q548" s="433"/>
    </row>
    <row r="549" spans="1:17" ht="14.4" customHeight="1" x14ac:dyDescent="0.3">
      <c r="A549" s="428" t="s">
        <v>848</v>
      </c>
      <c r="B549" s="429" t="s">
        <v>679</v>
      </c>
      <c r="C549" s="429" t="s">
        <v>680</v>
      </c>
      <c r="D549" s="429" t="s">
        <v>717</v>
      </c>
      <c r="E549" s="429" t="s">
        <v>718</v>
      </c>
      <c r="F549" s="432"/>
      <c r="G549" s="432"/>
      <c r="H549" s="432"/>
      <c r="I549" s="432"/>
      <c r="J549" s="432">
        <v>2</v>
      </c>
      <c r="K549" s="432">
        <v>608</v>
      </c>
      <c r="L549" s="432">
        <v>1</v>
      </c>
      <c r="M549" s="432">
        <v>304</v>
      </c>
      <c r="N549" s="432">
        <v>4</v>
      </c>
      <c r="O549" s="432">
        <v>1220</v>
      </c>
      <c r="P549" s="534">
        <v>2.0065789473684212</v>
      </c>
      <c r="Q549" s="433">
        <v>305</v>
      </c>
    </row>
    <row r="550" spans="1:17" ht="14.4" customHeight="1" x14ac:dyDescent="0.3">
      <c r="A550" s="428" t="s">
        <v>848</v>
      </c>
      <c r="B550" s="429" t="s">
        <v>679</v>
      </c>
      <c r="C550" s="429" t="s">
        <v>680</v>
      </c>
      <c r="D550" s="429" t="s">
        <v>721</v>
      </c>
      <c r="E550" s="429" t="s">
        <v>722</v>
      </c>
      <c r="F550" s="432">
        <v>22</v>
      </c>
      <c r="G550" s="432">
        <v>10164</v>
      </c>
      <c r="H550" s="432">
        <v>1.1430499325236168</v>
      </c>
      <c r="I550" s="432">
        <v>462</v>
      </c>
      <c r="J550" s="432">
        <v>18</v>
      </c>
      <c r="K550" s="432">
        <v>8892</v>
      </c>
      <c r="L550" s="432">
        <v>1</v>
      </c>
      <c r="M550" s="432">
        <v>494</v>
      </c>
      <c r="N550" s="432">
        <v>13</v>
      </c>
      <c r="O550" s="432">
        <v>6422</v>
      </c>
      <c r="P550" s="534">
        <v>0.72222222222222221</v>
      </c>
      <c r="Q550" s="433">
        <v>494</v>
      </c>
    </row>
    <row r="551" spans="1:17" ht="14.4" customHeight="1" x14ac:dyDescent="0.3">
      <c r="A551" s="428" t="s">
        <v>848</v>
      </c>
      <c r="B551" s="429" t="s">
        <v>679</v>
      </c>
      <c r="C551" s="429" t="s">
        <v>680</v>
      </c>
      <c r="D551" s="429" t="s">
        <v>723</v>
      </c>
      <c r="E551" s="429" t="s">
        <v>724</v>
      </c>
      <c r="F551" s="432">
        <v>22</v>
      </c>
      <c r="G551" s="432">
        <v>7832</v>
      </c>
      <c r="H551" s="432">
        <v>1.0583783783783784</v>
      </c>
      <c r="I551" s="432">
        <v>356</v>
      </c>
      <c r="J551" s="432">
        <v>20</v>
      </c>
      <c r="K551" s="432">
        <v>7400</v>
      </c>
      <c r="L551" s="432">
        <v>1</v>
      </c>
      <c r="M551" s="432">
        <v>370</v>
      </c>
      <c r="N551" s="432">
        <v>22</v>
      </c>
      <c r="O551" s="432">
        <v>8140</v>
      </c>
      <c r="P551" s="534">
        <v>1.1000000000000001</v>
      </c>
      <c r="Q551" s="433">
        <v>370</v>
      </c>
    </row>
    <row r="552" spans="1:17" ht="14.4" customHeight="1" x14ac:dyDescent="0.3">
      <c r="A552" s="428" t="s">
        <v>848</v>
      </c>
      <c r="B552" s="429" t="s">
        <v>679</v>
      </c>
      <c r="C552" s="429" t="s">
        <v>680</v>
      </c>
      <c r="D552" s="429" t="s">
        <v>725</v>
      </c>
      <c r="E552" s="429" t="s">
        <v>726</v>
      </c>
      <c r="F552" s="432">
        <v>1</v>
      </c>
      <c r="G552" s="432">
        <v>2917</v>
      </c>
      <c r="H552" s="432"/>
      <c r="I552" s="432">
        <v>2917</v>
      </c>
      <c r="J552" s="432"/>
      <c r="K552" s="432"/>
      <c r="L552" s="432"/>
      <c r="M552" s="432"/>
      <c r="N552" s="432"/>
      <c r="O552" s="432"/>
      <c r="P552" s="534"/>
      <c r="Q552" s="433"/>
    </row>
    <row r="553" spans="1:17" ht="14.4" customHeight="1" x14ac:dyDescent="0.3">
      <c r="A553" s="428" t="s">
        <v>848</v>
      </c>
      <c r="B553" s="429" t="s">
        <v>679</v>
      </c>
      <c r="C553" s="429" t="s">
        <v>680</v>
      </c>
      <c r="D553" s="429" t="s">
        <v>729</v>
      </c>
      <c r="E553" s="429" t="s">
        <v>730</v>
      </c>
      <c r="F553" s="432">
        <v>1</v>
      </c>
      <c r="G553" s="432">
        <v>105</v>
      </c>
      <c r="H553" s="432">
        <v>0.47297297297297297</v>
      </c>
      <c r="I553" s="432">
        <v>105</v>
      </c>
      <c r="J553" s="432">
        <v>2</v>
      </c>
      <c r="K553" s="432">
        <v>222</v>
      </c>
      <c r="L553" s="432">
        <v>1</v>
      </c>
      <c r="M553" s="432">
        <v>111</v>
      </c>
      <c r="N553" s="432"/>
      <c r="O553" s="432"/>
      <c r="P553" s="534"/>
      <c r="Q553" s="433"/>
    </row>
    <row r="554" spans="1:17" ht="14.4" customHeight="1" x14ac:dyDescent="0.3">
      <c r="A554" s="428" t="s">
        <v>848</v>
      </c>
      <c r="B554" s="429" t="s">
        <v>679</v>
      </c>
      <c r="C554" s="429" t="s">
        <v>680</v>
      </c>
      <c r="D554" s="429" t="s">
        <v>731</v>
      </c>
      <c r="E554" s="429" t="s">
        <v>732</v>
      </c>
      <c r="F554" s="432"/>
      <c r="G554" s="432"/>
      <c r="H554" s="432"/>
      <c r="I554" s="432"/>
      <c r="J554" s="432"/>
      <c r="K554" s="432"/>
      <c r="L554" s="432"/>
      <c r="M554" s="432"/>
      <c r="N554" s="432">
        <v>1</v>
      </c>
      <c r="O554" s="432">
        <v>125</v>
      </c>
      <c r="P554" s="534"/>
      <c r="Q554" s="433">
        <v>125</v>
      </c>
    </row>
    <row r="555" spans="1:17" ht="14.4" customHeight="1" x14ac:dyDescent="0.3">
      <c r="A555" s="428" t="s">
        <v>848</v>
      </c>
      <c r="B555" s="429" t="s">
        <v>679</v>
      </c>
      <c r="C555" s="429" t="s">
        <v>680</v>
      </c>
      <c r="D555" s="429" t="s">
        <v>735</v>
      </c>
      <c r="E555" s="429" t="s">
        <v>736</v>
      </c>
      <c r="F555" s="432">
        <v>1</v>
      </c>
      <c r="G555" s="432">
        <v>1268</v>
      </c>
      <c r="H555" s="432"/>
      <c r="I555" s="432">
        <v>1268</v>
      </c>
      <c r="J555" s="432"/>
      <c r="K555" s="432"/>
      <c r="L555" s="432"/>
      <c r="M555" s="432"/>
      <c r="N555" s="432"/>
      <c r="O555" s="432"/>
      <c r="P555" s="534"/>
      <c r="Q555" s="433"/>
    </row>
    <row r="556" spans="1:17" ht="14.4" customHeight="1" x14ac:dyDescent="0.3">
      <c r="A556" s="428" t="s">
        <v>848</v>
      </c>
      <c r="B556" s="429" t="s">
        <v>679</v>
      </c>
      <c r="C556" s="429" t="s">
        <v>680</v>
      </c>
      <c r="D556" s="429" t="s">
        <v>737</v>
      </c>
      <c r="E556" s="429" t="s">
        <v>738</v>
      </c>
      <c r="F556" s="432">
        <v>31</v>
      </c>
      <c r="G556" s="432">
        <v>13547</v>
      </c>
      <c r="H556" s="432">
        <v>1.1426282051282051</v>
      </c>
      <c r="I556" s="432">
        <v>437</v>
      </c>
      <c r="J556" s="432">
        <v>26</v>
      </c>
      <c r="K556" s="432">
        <v>11856</v>
      </c>
      <c r="L556" s="432">
        <v>1</v>
      </c>
      <c r="M556" s="432">
        <v>456</v>
      </c>
      <c r="N556" s="432">
        <v>23</v>
      </c>
      <c r="O556" s="432">
        <v>10488</v>
      </c>
      <c r="P556" s="534">
        <v>0.88461538461538458</v>
      </c>
      <c r="Q556" s="433">
        <v>456</v>
      </c>
    </row>
    <row r="557" spans="1:17" ht="14.4" customHeight="1" x14ac:dyDescent="0.3">
      <c r="A557" s="428" t="s">
        <v>848</v>
      </c>
      <c r="B557" s="429" t="s">
        <v>679</v>
      </c>
      <c r="C557" s="429" t="s">
        <v>680</v>
      </c>
      <c r="D557" s="429" t="s">
        <v>739</v>
      </c>
      <c r="E557" s="429" t="s">
        <v>740</v>
      </c>
      <c r="F557" s="432">
        <v>12</v>
      </c>
      <c r="G557" s="432">
        <v>648</v>
      </c>
      <c r="H557" s="432">
        <v>1.8620689655172413</v>
      </c>
      <c r="I557" s="432">
        <v>54</v>
      </c>
      <c r="J557" s="432">
        <v>6</v>
      </c>
      <c r="K557" s="432">
        <v>348</v>
      </c>
      <c r="L557" s="432">
        <v>1</v>
      </c>
      <c r="M557" s="432">
        <v>58</v>
      </c>
      <c r="N557" s="432">
        <v>7</v>
      </c>
      <c r="O557" s="432">
        <v>406</v>
      </c>
      <c r="P557" s="534">
        <v>1.1666666666666667</v>
      </c>
      <c r="Q557" s="433">
        <v>58</v>
      </c>
    </row>
    <row r="558" spans="1:17" ht="14.4" customHeight="1" x14ac:dyDescent="0.3">
      <c r="A558" s="428" t="s">
        <v>848</v>
      </c>
      <c r="B558" s="429" t="s">
        <v>679</v>
      </c>
      <c r="C558" s="429" t="s">
        <v>680</v>
      </c>
      <c r="D558" s="429" t="s">
        <v>741</v>
      </c>
      <c r="E558" s="429" t="s">
        <v>742</v>
      </c>
      <c r="F558" s="432"/>
      <c r="G558" s="432"/>
      <c r="H558" s="432"/>
      <c r="I558" s="432"/>
      <c r="J558" s="432"/>
      <c r="K558" s="432"/>
      <c r="L558" s="432"/>
      <c r="M558" s="432"/>
      <c r="N558" s="432">
        <v>1</v>
      </c>
      <c r="O558" s="432">
        <v>2173</v>
      </c>
      <c r="P558" s="534"/>
      <c r="Q558" s="433">
        <v>2173</v>
      </c>
    </row>
    <row r="559" spans="1:17" ht="14.4" customHeight="1" x14ac:dyDescent="0.3">
      <c r="A559" s="428" t="s">
        <v>848</v>
      </c>
      <c r="B559" s="429" t="s">
        <v>679</v>
      </c>
      <c r="C559" s="429" t="s">
        <v>680</v>
      </c>
      <c r="D559" s="429" t="s">
        <v>743</v>
      </c>
      <c r="E559" s="429" t="s">
        <v>744</v>
      </c>
      <c r="F559" s="432">
        <v>4</v>
      </c>
      <c r="G559" s="432">
        <v>37784</v>
      </c>
      <c r="H559" s="432"/>
      <c r="I559" s="432">
        <v>9446</v>
      </c>
      <c r="J559" s="432"/>
      <c r="K559" s="432"/>
      <c r="L559" s="432"/>
      <c r="M559" s="432"/>
      <c r="N559" s="432"/>
      <c r="O559" s="432"/>
      <c r="P559" s="534"/>
      <c r="Q559" s="433"/>
    </row>
    <row r="560" spans="1:17" ht="14.4" customHeight="1" x14ac:dyDescent="0.3">
      <c r="A560" s="428" t="s">
        <v>848</v>
      </c>
      <c r="B560" s="429" t="s">
        <v>679</v>
      </c>
      <c r="C560" s="429" t="s">
        <v>680</v>
      </c>
      <c r="D560" s="429" t="s">
        <v>745</v>
      </c>
      <c r="E560" s="429" t="s">
        <v>746</v>
      </c>
      <c r="F560" s="432">
        <v>1</v>
      </c>
      <c r="G560" s="432">
        <v>169</v>
      </c>
      <c r="H560" s="432">
        <v>0.48285714285714287</v>
      </c>
      <c r="I560" s="432">
        <v>169</v>
      </c>
      <c r="J560" s="432">
        <v>2</v>
      </c>
      <c r="K560" s="432">
        <v>350</v>
      </c>
      <c r="L560" s="432">
        <v>1</v>
      </c>
      <c r="M560" s="432">
        <v>175</v>
      </c>
      <c r="N560" s="432">
        <v>8</v>
      </c>
      <c r="O560" s="432">
        <v>1408</v>
      </c>
      <c r="P560" s="534">
        <v>4.0228571428571431</v>
      </c>
      <c r="Q560" s="433">
        <v>176</v>
      </c>
    </row>
    <row r="561" spans="1:17" ht="14.4" customHeight="1" x14ac:dyDescent="0.3">
      <c r="A561" s="428" t="s">
        <v>848</v>
      </c>
      <c r="B561" s="429" t="s">
        <v>679</v>
      </c>
      <c r="C561" s="429" t="s">
        <v>680</v>
      </c>
      <c r="D561" s="429" t="s">
        <v>747</v>
      </c>
      <c r="E561" s="429" t="s">
        <v>748</v>
      </c>
      <c r="F561" s="432">
        <v>2</v>
      </c>
      <c r="G561" s="432">
        <v>162</v>
      </c>
      <c r="H561" s="432">
        <v>0.23823529411764705</v>
      </c>
      <c r="I561" s="432">
        <v>81</v>
      </c>
      <c r="J561" s="432">
        <v>8</v>
      </c>
      <c r="K561" s="432">
        <v>680</v>
      </c>
      <c r="L561" s="432">
        <v>1</v>
      </c>
      <c r="M561" s="432">
        <v>85</v>
      </c>
      <c r="N561" s="432">
        <v>10</v>
      </c>
      <c r="O561" s="432">
        <v>850</v>
      </c>
      <c r="P561" s="534">
        <v>1.25</v>
      </c>
      <c r="Q561" s="433">
        <v>85</v>
      </c>
    </row>
    <row r="562" spans="1:17" ht="14.4" customHeight="1" x14ac:dyDescent="0.3">
      <c r="A562" s="428" t="s">
        <v>848</v>
      </c>
      <c r="B562" s="429" t="s">
        <v>679</v>
      </c>
      <c r="C562" s="429" t="s">
        <v>680</v>
      </c>
      <c r="D562" s="429" t="s">
        <v>751</v>
      </c>
      <c r="E562" s="429" t="s">
        <v>752</v>
      </c>
      <c r="F562" s="432">
        <v>12</v>
      </c>
      <c r="G562" s="432">
        <v>1956</v>
      </c>
      <c r="H562" s="432">
        <v>1.0521785906401291</v>
      </c>
      <c r="I562" s="432">
        <v>163</v>
      </c>
      <c r="J562" s="432">
        <v>11</v>
      </c>
      <c r="K562" s="432">
        <v>1859</v>
      </c>
      <c r="L562" s="432">
        <v>1</v>
      </c>
      <c r="M562" s="432">
        <v>169</v>
      </c>
      <c r="N562" s="432">
        <v>8</v>
      </c>
      <c r="O562" s="432">
        <v>1360</v>
      </c>
      <c r="P562" s="534">
        <v>0.73157611619150076</v>
      </c>
      <c r="Q562" s="433">
        <v>170</v>
      </c>
    </row>
    <row r="563" spans="1:17" ht="14.4" customHeight="1" x14ac:dyDescent="0.3">
      <c r="A563" s="428" t="s">
        <v>848</v>
      </c>
      <c r="B563" s="429" t="s">
        <v>679</v>
      </c>
      <c r="C563" s="429" t="s">
        <v>680</v>
      </c>
      <c r="D563" s="429" t="s">
        <v>753</v>
      </c>
      <c r="E563" s="429" t="s">
        <v>754</v>
      </c>
      <c r="F563" s="432">
        <v>1</v>
      </c>
      <c r="G563" s="432">
        <v>28</v>
      </c>
      <c r="H563" s="432"/>
      <c r="I563" s="432">
        <v>28</v>
      </c>
      <c r="J563" s="432"/>
      <c r="K563" s="432"/>
      <c r="L563" s="432"/>
      <c r="M563" s="432"/>
      <c r="N563" s="432"/>
      <c r="O563" s="432"/>
      <c r="P563" s="534"/>
      <c r="Q563" s="433"/>
    </row>
    <row r="564" spans="1:17" ht="14.4" customHeight="1" x14ac:dyDescent="0.3">
      <c r="A564" s="428" t="s">
        <v>848</v>
      </c>
      <c r="B564" s="429" t="s">
        <v>679</v>
      </c>
      <c r="C564" s="429" t="s">
        <v>680</v>
      </c>
      <c r="D564" s="429" t="s">
        <v>755</v>
      </c>
      <c r="E564" s="429" t="s">
        <v>756</v>
      </c>
      <c r="F564" s="432">
        <v>16</v>
      </c>
      <c r="G564" s="432">
        <v>16128</v>
      </c>
      <c r="H564" s="432"/>
      <c r="I564" s="432">
        <v>1008</v>
      </c>
      <c r="J564" s="432"/>
      <c r="K564" s="432"/>
      <c r="L564" s="432"/>
      <c r="M564" s="432"/>
      <c r="N564" s="432"/>
      <c r="O564" s="432"/>
      <c r="P564" s="534"/>
      <c r="Q564" s="433"/>
    </row>
    <row r="565" spans="1:17" ht="14.4" customHeight="1" x14ac:dyDescent="0.3">
      <c r="A565" s="428" t="s">
        <v>848</v>
      </c>
      <c r="B565" s="429" t="s">
        <v>679</v>
      </c>
      <c r="C565" s="429" t="s">
        <v>680</v>
      </c>
      <c r="D565" s="429" t="s">
        <v>759</v>
      </c>
      <c r="E565" s="429" t="s">
        <v>760</v>
      </c>
      <c r="F565" s="432">
        <v>4</v>
      </c>
      <c r="G565" s="432">
        <v>9056</v>
      </c>
      <c r="H565" s="432"/>
      <c r="I565" s="432">
        <v>2264</v>
      </c>
      <c r="J565" s="432"/>
      <c r="K565" s="432"/>
      <c r="L565" s="432"/>
      <c r="M565" s="432"/>
      <c r="N565" s="432"/>
      <c r="O565" s="432"/>
      <c r="P565" s="534"/>
      <c r="Q565" s="433"/>
    </row>
    <row r="566" spans="1:17" ht="14.4" customHeight="1" x14ac:dyDescent="0.3">
      <c r="A566" s="428" t="s">
        <v>848</v>
      </c>
      <c r="B566" s="429" t="s">
        <v>679</v>
      </c>
      <c r="C566" s="429" t="s">
        <v>680</v>
      </c>
      <c r="D566" s="429" t="s">
        <v>761</v>
      </c>
      <c r="E566" s="429" t="s">
        <v>762</v>
      </c>
      <c r="F566" s="432"/>
      <c r="G566" s="432"/>
      <c r="H566" s="432"/>
      <c r="I566" s="432"/>
      <c r="J566" s="432">
        <v>2</v>
      </c>
      <c r="K566" s="432">
        <v>526</v>
      </c>
      <c r="L566" s="432">
        <v>1</v>
      </c>
      <c r="M566" s="432">
        <v>263</v>
      </c>
      <c r="N566" s="432">
        <v>4</v>
      </c>
      <c r="O566" s="432">
        <v>1056</v>
      </c>
      <c r="P566" s="534">
        <v>2.0076045627376424</v>
      </c>
      <c r="Q566" s="433">
        <v>264</v>
      </c>
    </row>
    <row r="567" spans="1:17" ht="14.4" customHeight="1" x14ac:dyDescent="0.3">
      <c r="A567" s="428" t="s">
        <v>848</v>
      </c>
      <c r="B567" s="429" t="s">
        <v>679</v>
      </c>
      <c r="C567" s="429" t="s">
        <v>680</v>
      </c>
      <c r="D567" s="429" t="s">
        <v>763</v>
      </c>
      <c r="E567" s="429" t="s">
        <v>764</v>
      </c>
      <c r="F567" s="432">
        <v>8</v>
      </c>
      <c r="G567" s="432">
        <v>16096</v>
      </c>
      <c r="H567" s="432">
        <v>1.5113615023474178</v>
      </c>
      <c r="I567" s="432">
        <v>2012</v>
      </c>
      <c r="J567" s="432">
        <v>5</v>
      </c>
      <c r="K567" s="432">
        <v>10650</v>
      </c>
      <c r="L567" s="432">
        <v>1</v>
      </c>
      <c r="M567" s="432">
        <v>2130</v>
      </c>
      <c r="N567" s="432">
        <v>5</v>
      </c>
      <c r="O567" s="432">
        <v>10655</v>
      </c>
      <c r="P567" s="534">
        <v>1.0004694835680752</v>
      </c>
      <c r="Q567" s="433">
        <v>2131</v>
      </c>
    </row>
    <row r="568" spans="1:17" ht="14.4" customHeight="1" x14ac:dyDescent="0.3">
      <c r="A568" s="428" t="s">
        <v>848</v>
      </c>
      <c r="B568" s="429" t="s">
        <v>679</v>
      </c>
      <c r="C568" s="429" t="s">
        <v>680</v>
      </c>
      <c r="D568" s="429" t="s">
        <v>774</v>
      </c>
      <c r="E568" s="429" t="s">
        <v>775</v>
      </c>
      <c r="F568" s="432"/>
      <c r="G568" s="432"/>
      <c r="H568" s="432"/>
      <c r="I568" s="432"/>
      <c r="J568" s="432"/>
      <c r="K568" s="432"/>
      <c r="L568" s="432"/>
      <c r="M568" s="432"/>
      <c r="N568" s="432">
        <v>1</v>
      </c>
      <c r="O568" s="432">
        <v>289</v>
      </c>
      <c r="P568" s="534"/>
      <c r="Q568" s="433">
        <v>289</v>
      </c>
    </row>
    <row r="569" spans="1:17" ht="14.4" customHeight="1" x14ac:dyDescent="0.3">
      <c r="A569" s="428" t="s">
        <v>848</v>
      </c>
      <c r="B569" s="429" t="s">
        <v>679</v>
      </c>
      <c r="C569" s="429" t="s">
        <v>680</v>
      </c>
      <c r="D569" s="429" t="s">
        <v>780</v>
      </c>
      <c r="E569" s="429" t="s">
        <v>781</v>
      </c>
      <c r="F569" s="432"/>
      <c r="G569" s="432"/>
      <c r="H569" s="432"/>
      <c r="I569" s="432"/>
      <c r="J569" s="432"/>
      <c r="K569" s="432"/>
      <c r="L569" s="432"/>
      <c r="M569" s="432"/>
      <c r="N569" s="432">
        <v>2</v>
      </c>
      <c r="O569" s="432">
        <v>628</v>
      </c>
      <c r="P569" s="534"/>
      <c r="Q569" s="433">
        <v>314</v>
      </c>
    </row>
    <row r="570" spans="1:17" ht="14.4" customHeight="1" x14ac:dyDescent="0.3">
      <c r="A570" s="428" t="s">
        <v>848</v>
      </c>
      <c r="B570" s="429" t="s">
        <v>679</v>
      </c>
      <c r="C570" s="429" t="s">
        <v>680</v>
      </c>
      <c r="D570" s="429" t="s">
        <v>782</v>
      </c>
      <c r="E570" s="429" t="s">
        <v>783</v>
      </c>
      <c r="F570" s="432"/>
      <c r="G570" s="432"/>
      <c r="H570" s="432"/>
      <c r="I570" s="432"/>
      <c r="J570" s="432"/>
      <c r="K570" s="432"/>
      <c r="L570" s="432"/>
      <c r="M570" s="432"/>
      <c r="N570" s="432">
        <v>1</v>
      </c>
      <c r="O570" s="432">
        <v>0</v>
      </c>
      <c r="P570" s="534"/>
      <c r="Q570" s="433">
        <v>0</v>
      </c>
    </row>
    <row r="571" spans="1:17" ht="14.4" customHeight="1" x14ac:dyDescent="0.3">
      <c r="A571" s="428" t="s">
        <v>849</v>
      </c>
      <c r="B571" s="429" t="s">
        <v>679</v>
      </c>
      <c r="C571" s="429" t="s">
        <v>680</v>
      </c>
      <c r="D571" s="429" t="s">
        <v>827</v>
      </c>
      <c r="E571" s="429" t="s">
        <v>828</v>
      </c>
      <c r="F571" s="432"/>
      <c r="G571" s="432"/>
      <c r="H571" s="432"/>
      <c r="I571" s="432"/>
      <c r="J571" s="432">
        <v>1</v>
      </c>
      <c r="K571" s="432">
        <v>2226</v>
      </c>
      <c r="L571" s="432">
        <v>1</v>
      </c>
      <c r="M571" s="432">
        <v>2226</v>
      </c>
      <c r="N571" s="432"/>
      <c r="O571" s="432"/>
      <c r="P571" s="534"/>
      <c r="Q571" s="433"/>
    </row>
    <row r="572" spans="1:17" ht="14.4" customHeight="1" x14ac:dyDescent="0.3">
      <c r="A572" s="428" t="s">
        <v>849</v>
      </c>
      <c r="B572" s="429" t="s">
        <v>679</v>
      </c>
      <c r="C572" s="429" t="s">
        <v>680</v>
      </c>
      <c r="D572" s="429" t="s">
        <v>681</v>
      </c>
      <c r="E572" s="429" t="s">
        <v>682</v>
      </c>
      <c r="F572" s="432">
        <v>6</v>
      </c>
      <c r="G572" s="432">
        <v>324</v>
      </c>
      <c r="H572" s="432">
        <v>0.19950738916256158</v>
      </c>
      <c r="I572" s="432">
        <v>54</v>
      </c>
      <c r="J572" s="432">
        <v>28</v>
      </c>
      <c r="K572" s="432">
        <v>1624</v>
      </c>
      <c r="L572" s="432">
        <v>1</v>
      </c>
      <c r="M572" s="432">
        <v>58</v>
      </c>
      <c r="N572" s="432">
        <v>11</v>
      </c>
      <c r="O572" s="432">
        <v>638</v>
      </c>
      <c r="P572" s="534">
        <v>0.39285714285714285</v>
      </c>
      <c r="Q572" s="433">
        <v>58</v>
      </c>
    </row>
    <row r="573" spans="1:17" ht="14.4" customHeight="1" x14ac:dyDescent="0.3">
      <c r="A573" s="428" t="s">
        <v>849</v>
      </c>
      <c r="B573" s="429" t="s">
        <v>679</v>
      </c>
      <c r="C573" s="429" t="s">
        <v>680</v>
      </c>
      <c r="D573" s="429" t="s">
        <v>685</v>
      </c>
      <c r="E573" s="429" t="s">
        <v>686</v>
      </c>
      <c r="F573" s="432"/>
      <c r="G573" s="432"/>
      <c r="H573" s="432"/>
      <c r="I573" s="432"/>
      <c r="J573" s="432"/>
      <c r="K573" s="432"/>
      <c r="L573" s="432"/>
      <c r="M573" s="432"/>
      <c r="N573" s="432">
        <v>3</v>
      </c>
      <c r="O573" s="432">
        <v>567</v>
      </c>
      <c r="P573" s="534"/>
      <c r="Q573" s="433">
        <v>189</v>
      </c>
    </row>
    <row r="574" spans="1:17" ht="14.4" customHeight="1" x14ac:dyDescent="0.3">
      <c r="A574" s="428" t="s">
        <v>849</v>
      </c>
      <c r="B574" s="429" t="s">
        <v>679</v>
      </c>
      <c r="C574" s="429" t="s">
        <v>680</v>
      </c>
      <c r="D574" s="429" t="s">
        <v>695</v>
      </c>
      <c r="E574" s="429" t="s">
        <v>696</v>
      </c>
      <c r="F574" s="432">
        <v>6</v>
      </c>
      <c r="G574" s="432">
        <v>1932</v>
      </c>
      <c r="H574" s="432">
        <v>0.3035349567949725</v>
      </c>
      <c r="I574" s="432">
        <v>322</v>
      </c>
      <c r="J574" s="432">
        <v>19</v>
      </c>
      <c r="K574" s="432">
        <v>6365</v>
      </c>
      <c r="L574" s="432">
        <v>1</v>
      </c>
      <c r="M574" s="432">
        <v>335</v>
      </c>
      <c r="N574" s="432">
        <v>11</v>
      </c>
      <c r="O574" s="432">
        <v>3696</v>
      </c>
      <c r="P574" s="534">
        <v>0.580675569520817</v>
      </c>
      <c r="Q574" s="433">
        <v>336</v>
      </c>
    </row>
    <row r="575" spans="1:17" ht="14.4" customHeight="1" x14ac:dyDescent="0.3">
      <c r="A575" s="428" t="s">
        <v>849</v>
      </c>
      <c r="B575" s="429" t="s">
        <v>679</v>
      </c>
      <c r="C575" s="429" t="s">
        <v>680</v>
      </c>
      <c r="D575" s="429" t="s">
        <v>699</v>
      </c>
      <c r="E575" s="429" t="s">
        <v>700</v>
      </c>
      <c r="F575" s="432">
        <v>2</v>
      </c>
      <c r="G575" s="432">
        <v>682</v>
      </c>
      <c r="H575" s="432"/>
      <c r="I575" s="432">
        <v>341</v>
      </c>
      <c r="J575" s="432"/>
      <c r="K575" s="432"/>
      <c r="L575" s="432"/>
      <c r="M575" s="432"/>
      <c r="N575" s="432">
        <v>7</v>
      </c>
      <c r="O575" s="432">
        <v>2443</v>
      </c>
      <c r="P575" s="534"/>
      <c r="Q575" s="433">
        <v>349</v>
      </c>
    </row>
    <row r="576" spans="1:17" ht="14.4" customHeight="1" x14ac:dyDescent="0.3">
      <c r="A576" s="428" t="s">
        <v>849</v>
      </c>
      <c r="B576" s="429" t="s">
        <v>679</v>
      </c>
      <c r="C576" s="429" t="s">
        <v>680</v>
      </c>
      <c r="D576" s="429" t="s">
        <v>717</v>
      </c>
      <c r="E576" s="429" t="s">
        <v>718</v>
      </c>
      <c r="F576" s="432">
        <v>2</v>
      </c>
      <c r="G576" s="432">
        <v>570</v>
      </c>
      <c r="H576" s="432">
        <v>0.13392857142857142</v>
      </c>
      <c r="I576" s="432">
        <v>285</v>
      </c>
      <c r="J576" s="432">
        <v>14</v>
      </c>
      <c r="K576" s="432">
        <v>4256</v>
      </c>
      <c r="L576" s="432">
        <v>1</v>
      </c>
      <c r="M576" s="432">
        <v>304</v>
      </c>
      <c r="N576" s="432">
        <v>6</v>
      </c>
      <c r="O576" s="432">
        <v>1830</v>
      </c>
      <c r="P576" s="534">
        <v>0.4299812030075188</v>
      </c>
      <c r="Q576" s="433">
        <v>305</v>
      </c>
    </row>
    <row r="577" spans="1:17" ht="14.4" customHeight="1" x14ac:dyDescent="0.3">
      <c r="A577" s="428" t="s">
        <v>849</v>
      </c>
      <c r="B577" s="429" t="s">
        <v>679</v>
      </c>
      <c r="C577" s="429" t="s">
        <v>680</v>
      </c>
      <c r="D577" s="429" t="s">
        <v>719</v>
      </c>
      <c r="E577" s="429" t="s">
        <v>720</v>
      </c>
      <c r="F577" s="432"/>
      <c r="G577" s="432"/>
      <c r="H577" s="432"/>
      <c r="I577" s="432"/>
      <c r="J577" s="432">
        <v>1</v>
      </c>
      <c r="K577" s="432">
        <v>3707</v>
      </c>
      <c r="L577" s="432">
        <v>1</v>
      </c>
      <c r="M577" s="432">
        <v>3707</v>
      </c>
      <c r="N577" s="432"/>
      <c r="O577" s="432"/>
      <c r="P577" s="534"/>
      <c r="Q577" s="433"/>
    </row>
    <row r="578" spans="1:17" ht="14.4" customHeight="1" x14ac:dyDescent="0.3">
      <c r="A578" s="428" t="s">
        <v>849</v>
      </c>
      <c r="B578" s="429" t="s">
        <v>679</v>
      </c>
      <c r="C578" s="429" t="s">
        <v>680</v>
      </c>
      <c r="D578" s="429" t="s">
        <v>721</v>
      </c>
      <c r="E578" s="429" t="s">
        <v>722</v>
      </c>
      <c r="F578" s="432"/>
      <c r="G578" s="432"/>
      <c r="H578" s="432"/>
      <c r="I578" s="432"/>
      <c r="J578" s="432">
        <v>1</v>
      </c>
      <c r="K578" s="432">
        <v>494</v>
      </c>
      <c r="L578" s="432">
        <v>1</v>
      </c>
      <c r="M578" s="432">
        <v>494</v>
      </c>
      <c r="N578" s="432">
        <v>5</v>
      </c>
      <c r="O578" s="432">
        <v>2470</v>
      </c>
      <c r="P578" s="534">
        <v>5</v>
      </c>
      <c r="Q578" s="433">
        <v>494</v>
      </c>
    </row>
    <row r="579" spans="1:17" ht="14.4" customHeight="1" x14ac:dyDescent="0.3">
      <c r="A579" s="428" t="s">
        <v>849</v>
      </c>
      <c r="B579" s="429" t="s">
        <v>679</v>
      </c>
      <c r="C579" s="429" t="s">
        <v>680</v>
      </c>
      <c r="D579" s="429" t="s">
        <v>723</v>
      </c>
      <c r="E579" s="429" t="s">
        <v>724</v>
      </c>
      <c r="F579" s="432">
        <v>3</v>
      </c>
      <c r="G579" s="432">
        <v>1068</v>
      </c>
      <c r="H579" s="432">
        <v>0.19243243243243244</v>
      </c>
      <c r="I579" s="432">
        <v>356</v>
      </c>
      <c r="J579" s="432">
        <v>15</v>
      </c>
      <c r="K579" s="432">
        <v>5550</v>
      </c>
      <c r="L579" s="432">
        <v>1</v>
      </c>
      <c r="M579" s="432">
        <v>370</v>
      </c>
      <c r="N579" s="432">
        <v>12</v>
      </c>
      <c r="O579" s="432">
        <v>4440</v>
      </c>
      <c r="P579" s="534">
        <v>0.8</v>
      </c>
      <c r="Q579" s="433">
        <v>370</v>
      </c>
    </row>
    <row r="580" spans="1:17" ht="14.4" customHeight="1" x14ac:dyDescent="0.3">
      <c r="A580" s="428" t="s">
        <v>849</v>
      </c>
      <c r="B580" s="429" t="s">
        <v>679</v>
      </c>
      <c r="C580" s="429" t="s">
        <v>680</v>
      </c>
      <c r="D580" s="429" t="s">
        <v>731</v>
      </c>
      <c r="E580" s="429" t="s">
        <v>732</v>
      </c>
      <c r="F580" s="432">
        <v>1</v>
      </c>
      <c r="G580" s="432">
        <v>117</v>
      </c>
      <c r="H580" s="432">
        <v>0.93600000000000005</v>
      </c>
      <c r="I580" s="432">
        <v>117</v>
      </c>
      <c r="J580" s="432">
        <v>1</v>
      </c>
      <c r="K580" s="432">
        <v>125</v>
      </c>
      <c r="L580" s="432">
        <v>1</v>
      </c>
      <c r="M580" s="432">
        <v>125</v>
      </c>
      <c r="N580" s="432"/>
      <c r="O580" s="432"/>
      <c r="P580" s="534"/>
      <c r="Q580" s="433"/>
    </row>
    <row r="581" spans="1:17" ht="14.4" customHeight="1" x14ac:dyDescent="0.3">
      <c r="A581" s="428" t="s">
        <v>849</v>
      </c>
      <c r="B581" s="429" t="s">
        <v>679</v>
      </c>
      <c r="C581" s="429" t="s">
        <v>680</v>
      </c>
      <c r="D581" s="429" t="s">
        <v>737</v>
      </c>
      <c r="E581" s="429" t="s">
        <v>738</v>
      </c>
      <c r="F581" s="432">
        <v>2</v>
      </c>
      <c r="G581" s="432">
        <v>874</v>
      </c>
      <c r="H581" s="432">
        <v>0.27380952380952384</v>
      </c>
      <c r="I581" s="432">
        <v>437</v>
      </c>
      <c r="J581" s="432">
        <v>7</v>
      </c>
      <c r="K581" s="432">
        <v>3192</v>
      </c>
      <c r="L581" s="432">
        <v>1</v>
      </c>
      <c r="M581" s="432">
        <v>456</v>
      </c>
      <c r="N581" s="432">
        <v>2</v>
      </c>
      <c r="O581" s="432">
        <v>912</v>
      </c>
      <c r="P581" s="534">
        <v>0.2857142857142857</v>
      </c>
      <c r="Q581" s="433">
        <v>456</v>
      </c>
    </row>
    <row r="582" spans="1:17" ht="14.4" customHeight="1" x14ac:dyDescent="0.3">
      <c r="A582" s="428" t="s">
        <v>849</v>
      </c>
      <c r="B582" s="429" t="s">
        <v>679</v>
      </c>
      <c r="C582" s="429" t="s">
        <v>680</v>
      </c>
      <c r="D582" s="429" t="s">
        <v>739</v>
      </c>
      <c r="E582" s="429" t="s">
        <v>740</v>
      </c>
      <c r="F582" s="432"/>
      <c r="G582" s="432"/>
      <c r="H582" s="432"/>
      <c r="I582" s="432"/>
      <c r="J582" s="432">
        <v>6</v>
      </c>
      <c r="K582" s="432">
        <v>348</v>
      </c>
      <c r="L582" s="432">
        <v>1</v>
      </c>
      <c r="M582" s="432">
        <v>58</v>
      </c>
      <c r="N582" s="432">
        <v>2</v>
      </c>
      <c r="O582" s="432">
        <v>116</v>
      </c>
      <c r="P582" s="534">
        <v>0.33333333333333331</v>
      </c>
      <c r="Q582" s="433">
        <v>58</v>
      </c>
    </row>
    <row r="583" spans="1:17" ht="14.4" customHeight="1" x14ac:dyDescent="0.3">
      <c r="A583" s="428" t="s">
        <v>849</v>
      </c>
      <c r="B583" s="429" t="s">
        <v>679</v>
      </c>
      <c r="C583" s="429" t="s">
        <v>680</v>
      </c>
      <c r="D583" s="429" t="s">
        <v>745</v>
      </c>
      <c r="E583" s="429" t="s">
        <v>746</v>
      </c>
      <c r="F583" s="432">
        <v>2</v>
      </c>
      <c r="G583" s="432">
        <v>338</v>
      </c>
      <c r="H583" s="432">
        <v>5.8528138528138526E-2</v>
      </c>
      <c r="I583" s="432">
        <v>169</v>
      </c>
      <c r="J583" s="432">
        <v>33</v>
      </c>
      <c r="K583" s="432">
        <v>5775</v>
      </c>
      <c r="L583" s="432">
        <v>1</v>
      </c>
      <c r="M583" s="432">
        <v>175</v>
      </c>
      <c r="N583" s="432">
        <v>16</v>
      </c>
      <c r="O583" s="432">
        <v>2816</v>
      </c>
      <c r="P583" s="534">
        <v>0.48761904761904762</v>
      </c>
      <c r="Q583" s="433">
        <v>176</v>
      </c>
    </row>
    <row r="584" spans="1:17" ht="14.4" customHeight="1" x14ac:dyDescent="0.3">
      <c r="A584" s="428" t="s">
        <v>849</v>
      </c>
      <c r="B584" s="429" t="s">
        <v>679</v>
      </c>
      <c r="C584" s="429" t="s">
        <v>680</v>
      </c>
      <c r="D584" s="429" t="s">
        <v>767</v>
      </c>
      <c r="E584" s="429" t="s">
        <v>768</v>
      </c>
      <c r="F584" s="432"/>
      <c r="G584" s="432"/>
      <c r="H584" s="432"/>
      <c r="I584" s="432"/>
      <c r="J584" s="432">
        <v>1</v>
      </c>
      <c r="K584" s="432">
        <v>423</v>
      </c>
      <c r="L584" s="432">
        <v>1</v>
      </c>
      <c r="M584" s="432">
        <v>423</v>
      </c>
      <c r="N584" s="432"/>
      <c r="O584" s="432"/>
      <c r="P584" s="534"/>
      <c r="Q584" s="433"/>
    </row>
    <row r="585" spans="1:17" ht="14.4" customHeight="1" x14ac:dyDescent="0.3">
      <c r="A585" s="428" t="s">
        <v>850</v>
      </c>
      <c r="B585" s="429" t="s">
        <v>679</v>
      </c>
      <c r="C585" s="429" t="s">
        <v>680</v>
      </c>
      <c r="D585" s="429" t="s">
        <v>681</v>
      </c>
      <c r="E585" s="429" t="s">
        <v>682</v>
      </c>
      <c r="F585" s="432">
        <v>94</v>
      </c>
      <c r="G585" s="432">
        <v>5076</v>
      </c>
      <c r="H585" s="432">
        <v>0.64350912778904668</v>
      </c>
      <c r="I585" s="432">
        <v>54</v>
      </c>
      <c r="J585" s="432">
        <v>136</v>
      </c>
      <c r="K585" s="432">
        <v>7888</v>
      </c>
      <c r="L585" s="432">
        <v>1</v>
      </c>
      <c r="M585" s="432">
        <v>58</v>
      </c>
      <c r="N585" s="432">
        <v>167</v>
      </c>
      <c r="O585" s="432">
        <v>9686</v>
      </c>
      <c r="P585" s="534">
        <v>1.2279411764705883</v>
      </c>
      <c r="Q585" s="433">
        <v>58</v>
      </c>
    </row>
    <row r="586" spans="1:17" ht="14.4" customHeight="1" x14ac:dyDescent="0.3">
      <c r="A586" s="428" t="s">
        <v>850</v>
      </c>
      <c r="B586" s="429" t="s">
        <v>679</v>
      </c>
      <c r="C586" s="429" t="s">
        <v>680</v>
      </c>
      <c r="D586" s="429" t="s">
        <v>683</v>
      </c>
      <c r="E586" s="429" t="s">
        <v>684</v>
      </c>
      <c r="F586" s="432">
        <v>164</v>
      </c>
      <c r="G586" s="432">
        <v>20172</v>
      </c>
      <c r="H586" s="432">
        <v>0.90049551359314317</v>
      </c>
      <c r="I586" s="432">
        <v>123</v>
      </c>
      <c r="J586" s="432">
        <v>171</v>
      </c>
      <c r="K586" s="432">
        <v>22401</v>
      </c>
      <c r="L586" s="432">
        <v>1</v>
      </c>
      <c r="M586" s="432">
        <v>131</v>
      </c>
      <c r="N586" s="432">
        <v>136</v>
      </c>
      <c r="O586" s="432">
        <v>17816</v>
      </c>
      <c r="P586" s="534">
        <v>0.79532163742690054</v>
      </c>
      <c r="Q586" s="433">
        <v>131</v>
      </c>
    </row>
    <row r="587" spans="1:17" ht="14.4" customHeight="1" x14ac:dyDescent="0.3">
      <c r="A587" s="428" t="s">
        <v>850</v>
      </c>
      <c r="B587" s="429" t="s">
        <v>679</v>
      </c>
      <c r="C587" s="429" t="s">
        <v>680</v>
      </c>
      <c r="D587" s="429" t="s">
        <v>685</v>
      </c>
      <c r="E587" s="429" t="s">
        <v>686</v>
      </c>
      <c r="F587" s="432">
        <v>5</v>
      </c>
      <c r="G587" s="432">
        <v>885</v>
      </c>
      <c r="H587" s="432">
        <v>0.26014109347442682</v>
      </c>
      <c r="I587" s="432">
        <v>177</v>
      </c>
      <c r="J587" s="432">
        <v>18</v>
      </c>
      <c r="K587" s="432">
        <v>3402</v>
      </c>
      <c r="L587" s="432">
        <v>1</v>
      </c>
      <c r="M587" s="432">
        <v>189</v>
      </c>
      <c r="N587" s="432">
        <v>13</v>
      </c>
      <c r="O587" s="432">
        <v>2457</v>
      </c>
      <c r="P587" s="534">
        <v>0.72222222222222221</v>
      </c>
      <c r="Q587" s="433">
        <v>189</v>
      </c>
    </row>
    <row r="588" spans="1:17" ht="14.4" customHeight="1" x14ac:dyDescent="0.3">
      <c r="A588" s="428" t="s">
        <v>850</v>
      </c>
      <c r="B588" s="429" t="s">
        <v>679</v>
      </c>
      <c r="C588" s="429" t="s">
        <v>680</v>
      </c>
      <c r="D588" s="429" t="s">
        <v>689</v>
      </c>
      <c r="E588" s="429" t="s">
        <v>690</v>
      </c>
      <c r="F588" s="432">
        <v>22</v>
      </c>
      <c r="G588" s="432">
        <v>8448</v>
      </c>
      <c r="H588" s="432">
        <v>0.74131274131274127</v>
      </c>
      <c r="I588" s="432">
        <v>384</v>
      </c>
      <c r="J588" s="432">
        <v>28</v>
      </c>
      <c r="K588" s="432">
        <v>11396</v>
      </c>
      <c r="L588" s="432">
        <v>1</v>
      </c>
      <c r="M588" s="432">
        <v>407</v>
      </c>
      <c r="N588" s="432">
        <v>55</v>
      </c>
      <c r="O588" s="432">
        <v>22440</v>
      </c>
      <c r="P588" s="534">
        <v>1.9691119691119692</v>
      </c>
      <c r="Q588" s="433">
        <v>408</v>
      </c>
    </row>
    <row r="589" spans="1:17" ht="14.4" customHeight="1" x14ac:dyDescent="0.3">
      <c r="A589" s="428" t="s">
        <v>850</v>
      </c>
      <c r="B589" s="429" t="s">
        <v>679</v>
      </c>
      <c r="C589" s="429" t="s">
        <v>680</v>
      </c>
      <c r="D589" s="429" t="s">
        <v>691</v>
      </c>
      <c r="E589" s="429" t="s">
        <v>692</v>
      </c>
      <c r="F589" s="432">
        <v>15</v>
      </c>
      <c r="G589" s="432">
        <v>2580</v>
      </c>
      <c r="H589" s="432">
        <v>2.8826815642458099</v>
      </c>
      <c r="I589" s="432">
        <v>172</v>
      </c>
      <c r="J589" s="432">
        <v>5</v>
      </c>
      <c r="K589" s="432">
        <v>895</v>
      </c>
      <c r="L589" s="432">
        <v>1</v>
      </c>
      <c r="M589" s="432">
        <v>179</v>
      </c>
      <c r="N589" s="432">
        <v>15</v>
      </c>
      <c r="O589" s="432">
        <v>2700</v>
      </c>
      <c r="P589" s="534">
        <v>3.016759776536313</v>
      </c>
      <c r="Q589" s="433">
        <v>180</v>
      </c>
    </row>
    <row r="590" spans="1:17" ht="14.4" customHeight="1" x14ac:dyDescent="0.3">
      <c r="A590" s="428" t="s">
        <v>850</v>
      </c>
      <c r="B590" s="429" t="s">
        <v>679</v>
      </c>
      <c r="C590" s="429" t="s">
        <v>680</v>
      </c>
      <c r="D590" s="429" t="s">
        <v>695</v>
      </c>
      <c r="E590" s="429" t="s">
        <v>696</v>
      </c>
      <c r="F590" s="432">
        <v>9</v>
      </c>
      <c r="G590" s="432">
        <v>2898</v>
      </c>
      <c r="H590" s="432"/>
      <c r="I590" s="432">
        <v>322</v>
      </c>
      <c r="J590" s="432"/>
      <c r="K590" s="432"/>
      <c r="L590" s="432"/>
      <c r="M590" s="432"/>
      <c r="N590" s="432">
        <v>7</v>
      </c>
      <c r="O590" s="432">
        <v>2352</v>
      </c>
      <c r="P590" s="534"/>
      <c r="Q590" s="433">
        <v>336</v>
      </c>
    </row>
    <row r="591" spans="1:17" ht="14.4" customHeight="1" x14ac:dyDescent="0.3">
      <c r="A591" s="428" t="s">
        <v>850</v>
      </c>
      <c r="B591" s="429" t="s">
        <v>679</v>
      </c>
      <c r="C591" s="429" t="s">
        <v>680</v>
      </c>
      <c r="D591" s="429" t="s">
        <v>699</v>
      </c>
      <c r="E591" s="429" t="s">
        <v>700</v>
      </c>
      <c r="F591" s="432">
        <v>57</v>
      </c>
      <c r="G591" s="432">
        <v>19437</v>
      </c>
      <c r="H591" s="432">
        <v>0.63287965616045849</v>
      </c>
      <c r="I591" s="432">
        <v>341</v>
      </c>
      <c r="J591" s="432">
        <v>88</v>
      </c>
      <c r="K591" s="432">
        <v>30712</v>
      </c>
      <c r="L591" s="432">
        <v>1</v>
      </c>
      <c r="M591" s="432">
        <v>349</v>
      </c>
      <c r="N591" s="432">
        <v>74</v>
      </c>
      <c r="O591" s="432">
        <v>25826</v>
      </c>
      <c r="P591" s="534">
        <v>0.84090909090909094</v>
      </c>
      <c r="Q591" s="433">
        <v>349</v>
      </c>
    </row>
    <row r="592" spans="1:17" ht="14.4" customHeight="1" x14ac:dyDescent="0.3">
      <c r="A592" s="428" t="s">
        <v>850</v>
      </c>
      <c r="B592" s="429" t="s">
        <v>679</v>
      </c>
      <c r="C592" s="429" t="s">
        <v>680</v>
      </c>
      <c r="D592" s="429" t="s">
        <v>822</v>
      </c>
      <c r="E592" s="429" t="s">
        <v>823</v>
      </c>
      <c r="F592" s="432">
        <v>11</v>
      </c>
      <c r="G592" s="432">
        <v>1199</v>
      </c>
      <c r="H592" s="432">
        <v>1.2809829059829059</v>
      </c>
      <c r="I592" s="432">
        <v>109</v>
      </c>
      <c r="J592" s="432">
        <v>8</v>
      </c>
      <c r="K592" s="432">
        <v>936</v>
      </c>
      <c r="L592" s="432">
        <v>1</v>
      </c>
      <c r="M592" s="432">
        <v>117</v>
      </c>
      <c r="N592" s="432">
        <v>28</v>
      </c>
      <c r="O592" s="432">
        <v>3276</v>
      </c>
      <c r="P592" s="534">
        <v>3.5</v>
      </c>
      <c r="Q592" s="433">
        <v>117</v>
      </c>
    </row>
    <row r="593" spans="1:17" ht="14.4" customHeight="1" x14ac:dyDescent="0.3">
      <c r="A593" s="428" t="s">
        <v>850</v>
      </c>
      <c r="B593" s="429" t="s">
        <v>679</v>
      </c>
      <c r="C593" s="429" t="s">
        <v>680</v>
      </c>
      <c r="D593" s="429" t="s">
        <v>707</v>
      </c>
      <c r="E593" s="429" t="s">
        <v>708</v>
      </c>
      <c r="F593" s="432"/>
      <c r="G593" s="432"/>
      <c r="H593" s="432"/>
      <c r="I593" s="432"/>
      <c r="J593" s="432"/>
      <c r="K593" s="432"/>
      <c r="L593" s="432"/>
      <c r="M593" s="432"/>
      <c r="N593" s="432">
        <v>3</v>
      </c>
      <c r="O593" s="432">
        <v>1173</v>
      </c>
      <c r="P593" s="534"/>
      <c r="Q593" s="433">
        <v>391</v>
      </c>
    </row>
    <row r="594" spans="1:17" ht="14.4" customHeight="1" x14ac:dyDescent="0.3">
      <c r="A594" s="428" t="s">
        <v>850</v>
      </c>
      <c r="B594" s="429" t="s">
        <v>679</v>
      </c>
      <c r="C594" s="429" t="s">
        <v>680</v>
      </c>
      <c r="D594" s="429" t="s">
        <v>709</v>
      </c>
      <c r="E594" s="429" t="s">
        <v>710</v>
      </c>
      <c r="F594" s="432">
        <v>9</v>
      </c>
      <c r="G594" s="432">
        <v>333</v>
      </c>
      <c r="H594" s="432">
        <v>1.4605263157894737</v>
      </c>
      <c r="I594" s="432">
        <v>37</v>
      </c>
      <c r="J594" s="432">
        <v>6</v>
      </c>
      <c r="K594" s="432">
        <v>228</v>
      </c>
      <c r="L594" s="432">
        <v>1</v>
      </c>
      <c r="M594" s="432">
        <v>38</v>
      </c>
      <c r="N594" s="432">
        <v>17</v>
      </c>
      <c r="O594" s="432">
        <v>646</v>
      </c>
      <c r="P594" s="534">
        <v>2.8333333333333335</v>
      </c>
      <c r="Q594" s="433">
        <v>38</v>
      </c>
    </row>
    <row r="595" spans="1:17" ht="14.4" customHeight="1" x14ac:dyDescent="0.3">
      <c r="A595" s="428" t="s">
        <v>850</v>
      </c>
      <c r="B595" s="429" t="s">
        <v>679</v>
      </c>
      <c r="C595" s="429" t="s">
        <v>680</v>
      </c>
      <c r="D595" s="429" t="s">
        <v>713</v>
      </c>
      <c r="E595" s="429" t="s">
        <v>714</v>
      </c>
      <c r="F595" s="432"/>
      <c r="G595" s="432"/>
      <c r="H595" s="432"/>
      <c r="I595" s="432"/>
      <c r="J595" s="432"/>
      <c r="K595" s="432"/>
      <c r="L595" s="432"/>
      <c r="M595" s="432"/>
      <c r="N595" s="432">
        <v>4</v>
      </c>
      <c r="O595" s="432">
        <v>2820</v>
      </c>
      <c r="P595" s="534"/>
      <c r="Q595" s="433">
        <v>705</v>
      </c>
    </row>
    <row r="596" spans="1:17" ht="14.4" customHeight="1" x14ac:dyDescent="0.3">
      <c r="A596" s="428" t="s">
        <v>850</v>
      </c>
      <c r="B596" s="429" t="s">
        <v>679</v>
      </c>
      <c r="C596" s="429" t="s">
        <v>680</v>
      </c>
      <c r="D596" s="429" t="s">
        <v>717</v>
      </c>
      <c r="E596" s="429" t="s">
        <v>718</v>
      </c>
      <c r="F596" s="432">
        <v>74</v>
      </c>
      <c r="G596" s="432">
        <v>21090</v>
      </c>
      <c r="H596" s="432">
        <v>0.60855263157894735</v>
      </c>
      <c r="I596" s="432">
        <v>285</v>
      </c>
      <c r="J596" s="432">
        <v>114</v>
      </c>
      <c r="K596" s="432">
        <v>34656</v>
      </c>
      <c r="L596" s="432">
        <v>1</v>
      </c>
      <c r="M596" s="432">
        <v>304</v>
      </c>
      <c r="N596" s="432">
        <v>120</v>
      </c>
      <c r="O596" s="432">
        <v>36600</v>
      </c>
      <c r="P596" s="534">
        <v>1.0560941828254848</v>
      </c>
      <c r="Q596" s="433">
        <v>305</v>
      </c>
    </row>
    <row r="597" spans="1:17" ht="14.4" customHeight="1" x14ac:dyDescent="0.3">
      <c r="A597" s="428" t="s">
        <v>850</v>
      </c>
      <c r="B597" s="429" t="s">
        <v>679</v>
      </c>
      <c r="C597" s="429" t="s">
        <v>680</v>
      </c>
      <c r="D597" s="429" t="s">
        <v>719</v>
      </c>
      <c r="E597" s="429" t="s">
        <v>720</v>
      </c>
      <c r="F597" s="432">
        <v>1</v>
      </c>
      <c r="G597" s="432">
        <v>3505</v>
      </c>
      <c r="H597" s="432"/>
      <c r="I597" s="432">
        <v>3505</v>
      </c>
      <c r="J597" s="432"/>
      <c r="K597" s="432"/>
      <c r="L597" s="432"/>
      <c r="M597" s="432"/>
      <c r="N597" s="432"/>
      <c r="O597" s="432"/>
      <c r="P597" s="534"/>
      <c r="Q597" s="433"/>
    </row>
    <row r="598" spans="1:17" ht="14.4" customHeight="1" x14ac:dyDescent="0.3">
      <c r="A598" s="428" t="s">
        <v>850</v>
      </c>
      <c r="B598" s="429" t="s">
        <v>679</v>
      </c>
      <c r="C598" s="429" t="s">
        <v>680</v>
      </c>
      <c r="D598" s="429" t="s">
        <v>721</v>
      </c>
      <c r="E598" s="429" t="s">
        <v>722</v>
      </c>
      <c r="F598" s="432">
        <v>48</v>
      </c>
      <c r="G598" s="432">
        <v>22176</v>
      </c>
      <c r="H598" s="432">
        <v>0.84699411809640213</v>
      </c>
      <c r="I598" s="432">
        <v>462</v>
      </c>
      <c r="J598" s="432">
        <v>53</v>
      </c>
      <c r="K598" s="432">
        <v>26182</v>
      </c>
      <c r="L598" s="432">
        <v>1</v>
      </c>
      <c r="M598" s="432">
        <v>494</v>
      </c>
      <c r="N598" s="432">
        <v>88</v>
      </c>
      <c r="O598" s="432">
        <v>43472</v>
      </c>
      <c r="P598" s="534">
        <v>1.6603773584905661</v>
      </c>
      <c r="Q598" s="433">
        <v>494</v>
      </c>
    </row>
    <row r="599" spans="1:17" ht="14.4" customHeight="1" x14ac:dyDescent="0.3">
      <c r="A599" s="428" t="s">
        <v>850</v>
      </c>
      <c r="B599" s="429" t="s">
        <v>679</v>
      </c>
      <c r="C599" s="429" t="s">
        <v>680</v>
      </c>
      <c r="D599" s="429" t="s">
        <v>723</v>
      </c>
      <c r="E599" s="429" t="s">
        <v>724</v>
      </c>
      <c r="F599" s="432">
        <v>105</v>
      </c>
      <c r="G599" s="432">
        <v>37380</v>
      </c>
      <c r="H599" s="432">
        <v>0.72162162162162158</v>
      </c>
      <c r="I599" s="432">
        <v>356</v>
      </c>
      <c r="J599" s="432">
        <v>140</v>
      </c>
      <c r="K599" s="432">
        <v>51800</v>
      </c>
      <c r="L599" s="432">
        <v>1</v>
      </c>
      <c r="M599" s="432">
        <v>370</v>
      </c>
      <c r="N599" s="432">
        <v>165</v>
      </c>
      <c r="O599" s="432">
        <v>61050</v>
      </c>
      <c r="P599" s="534">
        <v>1.1785714285714286</v>
      </c>
      <c r="Q599" s="433">
        <v>370</v>
      </c>
    </row>
    <row r="600" spans="1:17" ht="14.4" customHeight="1" x14ac:dyDescent="0.3">
      <c r="A600" s="428" t="s">
        <v>850</v>
      </c>
      <c r="B600" s="429" t="s">
        <v>679</v>
      </c>
      <c r="C600" s="429" t="s">
        <v>680</v>
      </c>
      <c r="D600" s="429" t="s">
        <v>729</v>
      </c>
      <c r="E600" s="429" t="s">
        <v>730</v>
      </c>
      <c r="F600" s="432">
        <v>2</v>
      </c>
      <c r="G600" s="432">
        <v>210</v>
      </c>
      <c r="H600" s="432"/>
      <c r="I600" s="432">
        <v>105</v>
      </c>
      <c r="J600" s="432"/>
      <c r="K600" s="432"/>
      <c r="L600" s="432"/>
      <c r="M600" s="432"/>
      <c r="N600" s="432"/>
      <c r="O600" s="432"/>
      <c r="P600" s="534"/>
      <c r="Q600" s="433"/>
    </row>
    <row r="601" spans="1:17" ht="14.4" customHeight="1" x14ac:dyDescent="0.3">
      <c r="A601" s="428" t="s">
        <v>850</v>
      </c>
      <c r="B601" s="429" t="s">
        <v>679</v>
      </c>
      <c r="C601" s="429" t="s">
        <v>680</v>
      </c>
      <c r="D601" s="429" t="s">
        <v>731</v>
      </c>
      <c r="E601" s="429" t="s">
        <v>732</v>
      </c>
      <c r="F601" s="432">
        <v>5</v>
      </c>
      <c r="G601" s="432">
        <v>585</v>
      </c>
      <c r="H601" s="432">
        <v>0.58499999999999996</v>
      </c>
      <c r="I601" s="432">
        <v>117</v>
      </c>
      <c r="J601" s="432">
        <v>8</v>
      </c>
      <c r="K601" s="432">
        <v>1000</v>
      </c>
      <c r="L601" s="432">
        <v>1</v>
      </c>
      <c r="M601" s="432">
        <v>125</v>
      </c>
      <c r="N601" s="432">
        <v>2</v>
      </c>
      <c r="O601" s="432">
        <v>250</v>
      </c>
      <c r="P601" s="534">
        <v>0.25</v>
      </c>
      <c r="Q601" s="433">
        <v>125</v>
      </c>
    </row>
    <row r="602" spans="1:17" ht="14.4" customHeight="1" x14ac:dyDescent="0.3">
      <c r="A602" s="428" t="s">
        <v>850</v>
      </c>
      <c r="B602" s="429" t="s">
        <v>679</v>
      </c>
      <c r="C602" s="429" t="s">
        <v>680</v>
      </c>
      <c r="D602" s="429" t="s">
        <v>733</v>
      </c>
      <c r="E602" s="429" t="s">
        <v>734</v>
      </c>
      <c r="F602" s="432">
        <v>14</v>
      </c>
      <c r="G602" s="432">
        <v>6482</v>
      </c>
      <c r="H602" s="432">
        <v>1.6368686868686868</v>
      </c>
      <c r="I602" s="432">
        <v>463</v>
      </c>
      <c r="J602" s="432">
        <v>8</v>
      </c>
      <c r="K602" s="432">
        <v>3960</v>
      </c>
      <c r="L602" s="432">
        <v>1</v>
      </c>
      <c r="M602" s="432">
        <v>495</v>
      </c>
      <c r="N602" s="432">
        <v>30</v>
      </c>
      <c r="O602" s="432">
        <v>14850</v>
      </c>
      <c r="P602" s="534">
        <v>3.75</v>
      </c>
      <c r="Q602" s="433">
        <v>495</v>
      </c>
    </row>
    <row r="603" spans="1:17" ht="14.4" customHeight="1" x14ac:dyDescent="0.3">
      <c r="A603" s="428" t="s">
        <v>850</v>
      </c>
      <c r="B603" s="429" t="s">
        <v>679</v>
      </c>
      <c r="C603" s="429" t="s">
        <v>680</v>
      </c>
      <c r="D603" s="429" t="s">
        <v>735</v>
      </c>
      <c r="E603" s="429" t="s">
        <v>736</v>
      </c>
      <c r="F603" s="432">
        <v>2</v>
      </c>
      <c r="G603" s="432">
        <v>2536</v>
      </c>
      <c r="H603" s="432"/>
      <c r="I603" s="432">
        <v>1268</v>
      </c>
      <c r="J603" s="432"/>
      <c r="K603" s="432"/>
      <c r="L603" s="432"/>
      <c r="M603" s="432"/>
      <c r="N603" s="432"/>
      <c r="O603" s="432"/>
      <c r="P603" s="534"/>
      <c r="Q603" s="433"/>
    </row>
    <row r="604" spans="1:17" ht="14.4" customHeight="1" x14ac:dyDescent="0.3">
      <c r="A604" s="428" t="s">
        <v>850</v>
      </c>
      <c r="B604" s="429" t="s">
        <v>679</v>
      </c>
      <c r="C604" s="429" t="s">
        <v>680</v>
      </c>
      <c r="D604" s="429" t="s">
        <v>737</v>
      </c>
      <c r="E604" s="429" t="s">
        <v>738</v>
      </c>
      <c r="F604" s="432">
        <v>3</v>
      </c>
      <c r="G604" s="432">
        <v>1311</v>
      </c>
      <c r="H604" s="432"/>
      <c r="I604" s="432">
        <v>437</v>
      </c>
      <c r="J604" s="432"/>
      <c r="K604" s="432"/>
      <c r="L604" s="432"/>
      <c r="M604" s="432"/>
      <c r="N604" s="432">
        <v>1</v>
      </c>
      <c r="O604" s="432">
        <v>456</v>
      </c>
      <c r="P604" s="534"/>
      <c r="Q604" s="433">
        <v>456</v>
      </c>
    </row>
    <row r="605" spans="1:17" ht="14.4" customHeight="1" x14ac:dyDescent="0.3">
      <c r="A605" s="428" t="s">
        <v>850</v>
      </c>
      <c r="B605" s="429" t="s">
        <v>679</v>
      </c>
      <c r="C605" s="429" t="s">
        <v>680</v>
      </c>
      <c r="D605" s="429" t="s">
        <v>739</v>
      </c>
      <c r="E605" s="429" t="s">
        <v>740</v>
      </c>
      <c r="F605" s="432"/>
      <c r="G605" s="432"/>
      <c r="H605" s="432"/>
      <c r="I605" s="432"/>
      <c r="J605" s="432">
        <v>10</v>
      </c>
      <c r="K605" s="432">
        <v>580</v>
      </c>
      <c r="L605" s="432">
        <v>1</v>
      </c>
      <c r="M605" s="432">
        <v>58</v>
      </c>
      <c r="N605" s="432">
        <v>3</v>
      </c>
      <c r="O605" s="432">
        <v>174</v>
      </c>
      <c r="P605" s="534">
        <v>0.3</v>
      </c>
      <c r="Q605" s="433">
        <v>58</v>
      </c>
    </row>
    <row r="606" spans="1:17" ht="14.4" customHeight="1" x14ac:dyDescent="0.3">
      <c r="A606" s="428" t="s">
        <v>850</v>
      </c>
      <c r="B606" s="429" t="s">
        <v>679</v>
      </c>
      <c r="C606" s="429" t="s">
        <v>680</v>
      </c>
      <c r="D606" s="429" t="s">
        <v>745</v>
      </c>
      <c r="E606" s="429" t="s">
        <v>746</v>
      </c>
      <c r="F606" s="432">
        <v>572</v>
      </c>
      <c r="G606" s="432">
        <v>96668</v>
      </c>
      <c r="H606" s="432">
        <v>0.75981921792100604</v>
      </c>
      <c r="I606" s="432">
        <v>169</v>
      </c>
      <c r="J606" s="432">
        <v>727</v>
      </c>
      <c r="K606" s="432">
        <v>127225</v>
      </c>
      <c r="L606" s="432">
        <v>1</v>
      </c>
      <c r="M606" s="432">
        <v>175</v>
      </c>
      <c r="N606" s="432">
        <v>621</v>
      </c>
      <c r="O606" s="432">
        <v>109296</v>
      </c>
      <c r="P606" s="534">
        <v>0.85907643937905287</v>
      </c>
      <c r="Q606" s="433">
        <v>176</v>
      </c>
    </row>
    <row r="607" spans="1:17" ht="14.4" customHeight="1" x14ac:dyDescent="0.3">
      <c r="A607" s="428" t="s">
        <v>850</v>
      </c>
      <c r="B607" s="429" t="s">
        <v>679</v>
      </c>
      <c r="C607" s="429" t="s">
        <v>680</v>
      </c>
      <c r="D607" s="429" t="s">
        <v>747</v>
      </c>
      <c r="E607" s="429" t="s">
        <v>748</v>
      </c>
      <c r="F607" s="432">
        <v>9</v>
      </c>
      <c r="G607" s="432">
        <v>729</v>
      </c>
      <c r="H607" s="432"/>
      <c r="I607" s="432">
        <v>81</v>
      </c>
      <c r="J607" s="432"/>
      <c r="K607" s="432"/>
      <c r="L607" s="432"/>
      <c r="M607" s="432"/>
      <c r="N607" s="432">
        <v>8</v>
      </c>
      <c r="O607" s="432">
        <v>680</v>
      </c>
      <c r="P607" s="534"/>
      <c r="Q607" s="433">
        <v>85</v>
      </c>
    </row>
    <row r="608" spans="1:17" ht="14.4" customHeight="1" x14ac:dyDescent="0.3">
      <c r="A608" s="428" t="s">
        <v>850</v>
      </c>
      <c r="B608" s="429" t="s">
        <v>679</v>
      </c>
      <c r="C608" s="429" t="s">
        <v>680</v>
      </c>
      <c r="D608" s="429" t="s">
        <v>749</v>
      </c>
      <c r="E608" s="429" t="s">
        <v>750</v>
      </c>
      <c r="F608" s="432"/>
      <c r="G608" s="432"/>
      <c r="H608" s="432"/>
      <c r="I608" s="432"/>
      <c r="J608" s="432"/>
      <c r="K608" s="432"/>
      <c r="L608" s="432"/>
      <c r="M608" s="432"/>
      <c r="N608" s="432">
        <v>1</v>
      </c>
      <c r="O608" s="432">
        <v>178</v>
      </c>
      <c r="P608" s="534"/>
      <c r="Q608" s="433">
        <v>178</v>
      </c>
    </row>
    <row r="609" spans="1:17" ht="14.4" customHeight="1" x14ac:dyDescent="0.3">
      <c r="A609" s="428" t="s">
        <v>850</v>
      </c>
      <c r="B609" s="429" t="s">
        <v>679</v>
      </c>
      <c r="C609" s="429" t="s">
        <v>680</v>
      </c>
      <c r="D609" s="429" t="s">
        <v>755</v>
      </c>
      <c r="E609" s="429" t="s">
        <v>756</v>
      </c>
      <c r="F609" s="432">
        <v>2</v>
      </c>
      <c r="G609" s="432">
        <v>2016</v>
      </c>
      <c r="H609" s="432"/>
      <c r="I609" s="432">
        <v>1008</v>
      </c>
      <c r="J609" s="432"/>
      <c r="K609" s="432"/>
      <c r="L609" s="432"/>
      <c r="M609" s="432"/>
      <c r="N609" s="432"/>
      <c r="O609" s="432"/>
      <c r="P609" s="534"/>
      <c r="Q609" s="433"/>
    </row>
    <row r="610" spans="1:17" ht="14.4" customHeight="1" x14ac:dyDescent="0.3">
      <c r="A610" s="428" t="s">
        <v>850</v>
      </c>
      <c r="B610" s="429" t="s">
        <v>679</v>
      </c>
      <c r="C610" s="429" t="s">
        <v>680</v>
      </c>
      <c r="D610" s="429" t="s">
        <v>757</v>
      </c>
      <c r="E610" s="429" t="s">
        <v>758</v>
      </c>
      <c r="F610" s="432">
        <v>1</v>
      </c>
      <c r="G610" s="432">
        <v>170</v>
      </c>
      <c r="H610" s="432"/>
      <c r="I610" s="432">
        <v>170</v>
      </c>
      <c r="J610" s="432"/>
      <c r="K610" s="432"/>
      <c r="L610" s="432"/>
      <c r="M610" s="432"/>
      <c r="N610" s="432">
        <v>1</v>
      </c>
      <c r="O610" s="432">
        <v>176</v>
      </c>
      <c r="P610" s="534"/>
      <c r="Q610" s="433">
        <v>176</v>
      </c>
    </row>
    <row r="611" spans="1:17" ht="14.4" customHeight="1" x14ac:dyDescent="0.3">
      <c r="A611" s="428" t="s">
        <v>850</v>
      </c>
      <c r="B611" s="429" t="s">
        <v>679</v>
      </c>
      <c r="C611" s="429" t="s">
        <v>680</v>
      </c>
      <c r="D611" s="429" t="s">
        <v>759</v>
      </c>
      <c r="E611" s="429" t="s">
        <v>760</v>
      </c>
      <c r="F611" s="432">
        <v>4</v>
      </c>
      <c r="G611" s="432">
        <v>9056</v>
      </c>
      <c r="H611" s="432"/>
      <c r="I611" s="432">
        <v>2264</v>
      </c>
      <c r="J611" s="432"/>
      <c r="K611" s="432"/>
      <c r="L611" s="432"/>
      <c r="M611" s="432"/>
      <c r="N611" s="432"/>
      <c r="O611" s="432"/>
      <c r="P611" s="534"/>
      <c r="Q611" s="433"/>
    </row>
    <row r="612" spans="1:17" ht="14.4" customHeight="1" x14ac:dyDescent="0.3">
      <c r="A612" s="428" t="s">
        <v>850</v>
      </c>
      <c r="B612" s="429" t="s">
        <v>679</v>
      </c>
      <c r="C612" s="429" t="s">
        <v>680</v>
      </c>
      <c r="D612" s="429" t="s">
        <v>761</v>
      </c>
      <c r="E612" s="429" t="s">
        <v>762</v>
      </c>
      <c r="F612" s="432"/>
      <c r="G612" s="432"/>
      <c r="H612" s="432"/>
      <c r="I612" s="432"/>
      <c r="J612" s="432"/>
      <c r="K612" s="432"/>
      <c r="L612" s="432"/>
      <c r="M612" s="432"/>
      <c r="N612" s="432">
        <v>3</v>
      </c>
      <c r="O612" s="432">
        <v>792</v>
      </c>
      <c r="P612" s="534"/>
      <c r="Q612" s="433">
        <v>264</v>
      </c>
    </row>
    <row r="613" spans="1:17" ht="14.4" customHeight="1" x14ac:dyDescent="0.3">
      <c r="A613" s="428" t="s">
        <v>850</v>
      </c>
      <c r="B613" s="429" t="s">
        <v>679</v>
      </c>
      <c r="C613" s="429" t="s">
        <v>680</v>
      </c>
      <c r="D613" s="429" t="s">
        <v>763</v>
      </c>
      <c r="E613" s="429" t="s">
        <v>764</v>
      </c>
      <c r="F613" s="432">
        <v>1</v>
      </c>
      <c r="G613" s="432">
        <v>2012</v>
      </c>
      <c r="H613" s="432"/>
      <c r="I613" s="432">
        <v>2012</v>
      </c>
      <c r="J613" s="432"/>
      <c r="K613" s="432"/>
      <c r="L613" s="432"/>
      <c r="M613" s="432"/>
      <c r="N613" s="432">
        <v>1</v>
      </c>
      <c r="O613" s="432">
        <v>2131</v>
      </c>
      <c r="P613" s="534"/>
      <c r="Q613" s="433">
        <v>2131</v>
      </c>
    </row>
    <row r="614" spans="1:17" ht="14.4" customHeight="1" x14ac:dyDescent="0.3">
      <c r="A614" s="428" t="s">
        <v>850</v>
      </c>
      <c r="B614" s="429" t="s">
        <v>679</v>
      </c>
      <c r="C614" s="429" t="s">
        <v>680</v>
      </c>
      <c r="D614" s="429" t="s">
        <v>765</v>
      </c>
      <c r="E614" s="429" t="s">
        <v>766</v>
      </c>
      <c r="F614" s="432">
        <v>15</v>
      </c>
      <c r="G614" s="432">
        <v>3390</v>
      </c>
      <c r="H614" s="432">
        <v>1.1673553719008265</v>
      </c>
      <c r="I614" s="432">
        <v>226</v>
      </c>
      <c r="J614" s="432">
        <v>12</v>
      </c>
      <c r="K614" s="432">
        <v>2904</v>
      </c>
      <c r="L614" s="432">
        <v>1</v>
      </c>
      <c r="M614" s="432">
        <v>242</v>
      </c>
      <c r="N614" s="432">
        <v>31</v>
      </c>
      <c r="O614" s="432">
        <v>7502</v>
      </c>
      <c r="P614" s="534">
        <v>2.5833333333333335</v>
      </c>
      <c r="Q614" s="433">
        <v>242</v>
      </c>
    </row>
    <row r="615" spans="1:17" ht="14.4" customHeight="1" thickBot="1" x14ac:dyDescent="0.35">
      <c r="A615" s="434" t="s">
        <v>850</v>
      </c>
      <c r="B615" s="435" t="s">
        <v>679</v>
      </c>
      <c r="C615" s="435" t="s">
        <v>680</v>
      </c>
      <c r="D615" s="435" t="s">
        <v>772</v>
      </c>
      <c r="E615" s="435" t="s">
        <v>773</v>
      </c>
      <c r="F615" s="438"/>
      <c r="G615" s="438"/>
      <c r="H615" s="438"/>
      <c r="I615" s="438"/>
      <c r="J615" s="438">
        <v>69</v>
      </c>
      <c r="K615" s="438">
        <v>72795</v>
      </c>
      <c r="L615" s="438">
        <v>1</v>
      </c>
      <c r="M615" s="438">
        <v>1055</v>
      </c>
      <c r="N615" s="438">
        <v>29</v>
      </c>
      <c r="O615" s="438">
        <v>30653</v>
      </c>
      <c r="P615" s="449">
        <v>0.42108661309155848</v>
      </c>
      <c r="Q615" s="439">
        <v>1057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14" t="s">
        <v>105</v>
      </c>
      <c r="B1" s="314"/>
      <c r="C1" s="315"/>
      <c r="D1" s="315"/>
      <c r="E1" s="315"/>
    </row>
    <row r="2" spans="1:5" ht="14.4" customHeight="1" thickBot="1" x14ac:dyDescent="0.35">
      <c r="A2" s="203" t="s">
        <v>261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5902.528062186203</v>
      </c>
      <c r="D4" s="133">
        <f ca="1">IF(ISERROR(VLOOKUP("Náklady celkem",INDIRECT("HI!$A:$G"),5,0)),0,VLOOKUP("Náklady celkem",INDIRECT("HI!$A:$G"),5,0))</f>
        <v>6194.3588399999999</v>
      </c>
      <c r="E4" s="134">
        <f ca="1">IF(C4=0,0,D4/C4)</f>
        <v>1.0494416586823829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16.666666666666668</v>
      </c>
      <c r="D7" s="141">
        <f>IF(ISERROR(HI!E5),"",HI!E5)</f>
        <v>15.69136</v>
      </c>
      <c r="E7" s="138">
        <f t="shared" ref="E7:E12" si="0">IF(C7=0,0,D7/C7)</f>
        <v>0.94148159999999992</v>
      </c>
    </row>
    <row r="8" spans="1:5" ht="14.4" customHeight="1" x14ac:dyDescent="0.3">
      <c r="A8" s="282" t="str">
        <f>HYPERLINK("#'LŽ Statim'!A1","Podíl statimových žádanek (max. 30%)")</f>
        <v>Podíl statimových žádanek (max. 30%)</v>
      </c>
      <c r="B8" s="280" t="s">
        <v>211</v>
      </c>
      <c r="C8" s="281">
        <v>0.3</v>
      </c>
      <c r="D8" s="281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823.41261115935151</v>
      </c>
      <c r="D12" s="141">
        <f>IF(ISERROR(HI!E6),"",HI!E6)</f>
        <v>1051.8524500000001</v>
      </c>
      <c r="E12" s="138">
        <f t="shared" si="0"/>
        <v>1.2774305806647885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4786.5</v>
      </c>
      <c r="D13" s="137">
        <f ca="1">IF(ISERROR(VLOOKUP("Osobní náklady (Kč) *",INDIRECT("HI!$A:$G"),5,0)),0,VLOOKUP("Osobní náklady (Kč) *",INDIRECT("HI!$A:$G"),5,0))</f>
        <v>4831.1193600000006</v>
      </c>
      <c r="E13" s="138">
        <f ca="1">IF(C13=0,0,D13/C13)</f>
        <v>1.0093219178940773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4870.576</v>
      </c>
      <c r="D15" s="156">
        <f ca="1">IF(ISERROR(VLOOKUP("Výnosy celkem",INDIRECT("HI!$A:$G"),5,0)),0,VLOOKUP("Výnosy celkem",INDIRECT("HI!$A:$G"),5,0))</f>
        <v>6215.2950000000001</v>
      </c>
      <c r="E15" s="157">
        <f t="shared" ref="E15:E20" ca="1" si="1">IF(C15=0,0,D15/C15)</f>
        <v>1.2760903433187369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4870.576</v>
      </c>
      <c r="D16" s="137">
        <f ca="1">IF(ISERROR(VLOOKUP("Ambulance *",INDIRECT("HI!$A:$G"),5,0)),0,VLOOKUP("Ambulance *",INDIRECT("HI!$A:$G"),5,0))</f>
        <v>6215.2950000000001</v>
      </c>
      <c r="E16" s="138">
        <f t="shared" ca="1" si="1"/>
        <v>1.2760903433187369</v>
      </c>
    </row>
    <row r="17" spans="1:5" ht="14.4" customHeight="1" x14ac:dyDescent="0.3">
      <c r="A17" s="297" t="str">
        <f>HYPERLINK("#'ZV Vykáz.-A'!A1","Zdravotní výkony vykázané u ambulantních pacientů (min. 100 % 2016)")</f>
        <v>Zdravotní výkony vykázané u ambulantních pacientů (min. 100 % 2016)</v>
      </c>
      <c r="B17" s="298" t="s">
        <v>107</v>
      </c>
      <c r="C17" s="142">
        <v>1</v>
      </c>
      <c r="D17" s="142">
        <f>IF(ISERROR(VLOOKUP("Celkem:",'ZV Vykáz.-A'!$A:$AB,10,0)),"",VLOOKUP("Celkem:",'ZV Vykáz.-A'!$A:$AB,10,0))</f>
        <v>1.2760903433187369</v>
      </c>
      <c r="E17" s="138">
        <f t="shared" si="1"/>
        <v>1.2760903433187369</v>
      </c>
    </row>
    <row r="18" spans="1:5" ht="14.4" customHeight="1" x14ac:dyDescent="0.3">
      <c r="A18" s="296" t="str">
        <f>HYPERLINK("#'ZV Vykáz.-A'!A1","Specializovaná ambulantní péče")</f>
        <v>Specializovaná ambulantní péče</v>
      </c>
      <c r="B18" s="298" t="s">
        <v>107</v>
      </c>
      <c r="C18" s="142">
        <v>1</v>
      </c>
      <c r="D18" s="281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96" t="str">
        <f>HYPERLINK("#'ZV Vykáz.-A'!A1","Ambulantní péče ve vyjmenovaných odbornostech (§9)")</f>
        <v>Ambulantní péče ve vyjmenovaných odbornostech (§9)</v>
      </c>
      <c r="B19" s="298" t="s">
        <v>107</v>
      </c>
      <c r="C19" s="142">
        <v>1</v>
      </c>
      <c r="D19" s="281">
        <f>IF(ISERROR(VLOOKUP("Ambulantní péče ve vyjmenovaných odbornostech (§9) *",'ZV Vykáz.-A'!$A:$AB,10,0)),"",VLOOKUP("Ambulantní péče ve vyjmenovaných odbornostech (§9) *",'ZV Vykáz.-A'!$A:$AB,10,0))</f>
        <v>1.2760903433187369</v>
      </c>
      <c r="E19" s="138">
        <f>IF(OR(C19=0,D19=""),0,IF(C19="","",D19/C19))</f>
        <v>1.2760903433187369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98" t="s">
        <v>109</v>
      </c>
      <c r="C20" s="142">
        <v>0.85</v>
      </c>
      <c r="D20" s="142">
        <f>IF(ISERROR(VLOOKUP("Celkem:",'ZV Vykáz.-H'!$A:$S,7,0)),"",VLOOKUP("Celkem:",'ZV Vykáz.-H'!$A:$S,7,0))</f>
        <v>1.0818874826620704</v>
      </c>
      <c r="E20" s="138">
        <f t="shared" si="1"/>
        <v>1.2728088031318474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25" t="s">
        <v>114</v>
      </c>
      <c r="B1" s="325"/>
      <c r="C1" s="325"/>
      <c r="D1" s="325"/>
      <c r="E1" s="325"/>
      <c r="F1" s="325"/>
      <c r="G1" s="325"/>
      <c r="H1" s="325"/>
      <c r="I1" s="325"/>
      <c r="J1" s="325"/>
    </row>
    <row r="2" spans="1:10" ht="14.4" customHeight="1" thickBot="1" x14ac:dyDescent="0.35">
      <c r="A2" s="203" t="s">
        <v>261</v>
      </c>
      <c r="B2" s="86"/>
      <c r="C2" s="86"/>
      <c r="D2" s="86"/>
      <c r="E2" s="86"/>
      <c r="F2" s="86"/>
    </row>
    <row r="3" spans="1:10" ht="14.4" customHeight="1" x14ac:dyDescent="0.3">
      <c r="A3" s="316"/>
      <c r="B3" s="82">
        <v>2015</v>
      </c>
      <c r="C3" s="40">
        <v>2016</v>
      </c>
      <c r="D3" s="7"/>
      <c r="E3" s="320">
        <v>2017</v>
      </c>
      <c r="F3" s="321"/>
      <c r="G3" s="321"/>
      <c r="H3" s="322"/>
      <c r="I3" s="323">
        <v>2017</v>
      </c>
      <c r="J3" s="324"/>
    </row>
    <row r="4" spans="1:10" ht="14.4" customHeight="1" thickBot="1" x14ac:dyDescent="0.35">
      <c r="A4" s="317"/>
      <c r="B4" s="318" t="s">
        <v>59</v>
      </c>
      <c r="C4" s="319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301" t="s">
        <v>252</v>
      </c>
      <c r="J4" s="302" t="s">
        <v>253</v>
      </c>
    </row>
    <row r="5" spans="1:10" ht="14.4" customHeight="1" x14ac:dyDescent="0.3">
      <c r="A5" s="87" t="str">
        <f>HYPERLINK("#'Léky Žádanky'!A1","Léky (Kč)")</f>
        <v>Léky (Kč)</v>
      </c>
      <c r="B5" s="27">
        <v>29.040929999999999</v>
      </c>
      <c r="C5" s="29">
        <v>0.38868000000000014</v>
      </c>
      <c r="D5" s="8"/>
      <c r="E5" s="92">
        <v>15.69136</v>
      </c>
      <c r="F5" s="28">
        <v>16.666666666666668</v>
      </c>
      <c r="G5" s="91">
        <f>E5-F5</f>
        <v>-0.97530666666666832</v>
      </c>
      <c r="H5" s="97">
        <f>IF(F5&lt;0.00000001,"",E5/F5)</f>
        <v>0.94148159999999992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628.99074000000007</v>
      </c>
      <c r="C6" s="31">
        <v>714.05654000000004</v>
      </c>
      <c r="D6" s="8"/>
      <c r="E6" s="93">
        <v>1051.8524500000001</v>
      </c>
      <c r="F6" s="30">
        <v>823.41261115935151</v>
      </c>
      <c r="G6" s="94">
        <f>E6-F6</f>
        <v>228.43983884064858</v>
      </c>
      <c r="H6" s="98">
        <f>IF(F6&lt;0.00000001,"",E6/F6)</f>
        <v>1.2774305806647885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4400.2488499999999</v>
      </c>
      <c r="C7" s="31">
        <v>4311.0361499999999</v>
      </c>
      <c r="D7" s="8"/>
      <c r="E7" s="93">
        <v>4831.1193600000006</v>
      </c>
      <c r="F7" s="30">
        <v>4786.5</v>
      </c>
      <c r="G7" s="94">
        <f>E7-F7</f>
        <v>44.619360000000597</v>
      </c>
      <c r="H7" s="98">
        <f>IF(F7&lt;0.00000001,"",E7/F7)</f>
        <v>1.0093219178940773</v>
      </c>
    </row>
    <row r="8" spans="1:10" ht="14.4" customHeight="1" thickBot="1" x14ac:dyDescent="0.35">
      <c r="A8" s="1" t="s">
        <v>62</v>
      </c>
      <c r="B8" s="11">
        <v>282.44398000000842</v>
      </c>
      <c r="C8" s="33">
        <v>257.22280999999975</v>
      </c>
      <c r="D8" s="8"/>
      <c r="E8" s="95">
        <v>295.69566999999915</v>
      </c>
      <c r="F8" s="32">
        <v>275.94878436018473</v>
      </c>
      <c r="G8" s="96">
        <f>E8-F8</f>
        <v>19.746885639814423</v>
      </c>
      <c r="H8" s="99">
        <f>IF(F8&lt;0.00000001,"",E8/F8)</f>
        <v>1.0715599660480462</v>
      </c>
    </row>
    <row r="9" spans="1:10" ht="14.4" customHeight="1" thickBot="1" x14ac:dyDescent="0.35">
      <c r="A9" s="2" t="s">
        <v>63</v>
      </c>
      <c r="B9" s="3">
        <v>5340.7245000000084</v>
      </c>
      <c r="C9" s="35">
        <v>5282.7041799999988</v>
      </c>
      <c r="D9" s="8"/>
      <c r="E9" s="3">
        <v>6194.3588399999999</v>
      </c>
      <c r="F9" s="34">
        <v>5902.528062186203</v>
      </c>
      <c r="G9" s="34">
        <f>E9-F9</f>
        <v>291.83077781379689</v>
      </c>
      <c r="H9" s="100">
        <f>IF(F9&lt;0.00000001,"",E9/F9)</f>
        <v>1.0494416586823829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3994.7649999999999</v>
      </c>
      <c r="C11" s="29">
        <f>IF(ISERROR(VLOOKUP("Celkem:",'ZV Vykáz.-A'!A:H,5,0)),0,VLOOKUP("Celkem:",'ZV Vykáz.-A'!A:H,5,0)/1000)</f>
        <v>4870.576</v>
      </c>
      <c r="D11" s="8"/>
      <c r="E11" s="92">
        <f>IF(ISERROR(VLOOKUP("Celkem:",'ZV Vykáz.-A'!A:H,8,0)),0,VLOOKUP("Celkem:",'ZV Vykáz.-A'!A:H,8,0)/1000)</f>
        <v>6215.2950000000001</v>
      </c>
      <c r="F11" s="28">
        <f>C11</f>
        <v>4870.576</v>
      </c>
      <c r="G11" s="91">
        <f>E11-F11</f>
        <v>1344.7190000000001</v>
      </c>
      <c r="H11" s="97">
        <f>IF(F11&lt;0.00000001,"",E11/F11)</f>
        <v>1.2760903433187369</v>
      </c>
      <c r="I11" s="91">
        <f>E11-B11</f>
        <v>2220.5300000000002</v>
      </c>
      <c r="J11" s="97">
        <f>IF(B11&lt;0.00000001,"",E11/B11)</f>
        <v>1.5558599817511169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3994.7649999999999</v>
      </c>
      <c r="C13" s="37">
        <f>SUM(C11:C12)</f>
        <v>4870.576</v>
      </c>
      <c r="D13" s="8"/>
      <c r="E13" s="5">
        <f>SUM(E11:E12)</f>
        <v>6215.2950000000001</v>
      </c>
      <c r="F13" s="36">
        <f>SUM(F11:F12)</f>
        <v>4870.576</v>
      </c>
      <c r="G13" s="36">
        <f>E13-F13</f>
        <v>1344.7190000000001</v>
      </c>
      <c r="H13" s="101">
        <f>IF(F13&lt;0.00000001,"",E13/F13)</f>
        <v>1.2760903433187369</v>
      </c>
      <c r="I13" s="36">
        <f>SUM(I11:I12)</f>
        <v>2220.5300000000002</v>
      </c>
      <c r="J13" s="101">
        <f>IF(B13&lt;0.00000001,"",E13/B13)</f>
        <v>1.5558599817511169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0.74798185152594809</v>
      </c>
      <c r="C15" s="39">
        <f>IF(C9=0,"",C13/C9)</f>
        <v>0.92198537605791153</v>
      </c>
      <c r="D15" s="8"/>
      <c r="E15" s="6">
        <f>IF(E9=0,"",E13/E9)</f>
        <v>1.0033798752285394</v>
      </c>
      <c r="F15" s="38">
        <f>IF(F9=0,"",F13/F9)</f>
        <v>0.82516778381838229</v>
      </c>
      <c r="G15" s="38">
        <f>IF(ISERROR(F15-E15),"",E15-F15)</f>
        <v>0.17821209141015715</v>
      </c>
      <c r="H15" s="102">
        <f>IF(ISERROR(F15-E15),"",IF(F15&lt;0.00000001,"",E15/F15))</f>
        <v>1.2159707333525533</v>
      </c>
    </row>
    <row r="17" spans="1:8" ht="14.4" customHeight="1" x14ac:dyDescent="0.3">
      <c r="A17" s="88" t="s">
        <v>128</v>
      </c>
    </row>
    <row r="18" spans="1:8" ht="14.4" customHeight="1" x14ac:dyDescent="0.3">
      <c r="A18" s="258" t="s">
        <v>164</v>
      </c>
      <c r="B18" s="259"/>
      <c r="C18" s="259"/>
      <c r="D18" s="259"/>
      <c r="E18" s="259"/>
      <c r="F18" s="259"/>
      <c r="G18" s="259"/>
      <c r="H18" s="259"/>
    </row>
    <row r="19" spans="1:8" x14ac:dyDescent="0.3">
      <c r="A19" s="257" t="s">
        <v>163</v>
      </c>
      <c r="B19" s="259"/>
      <c r="C19" s="259"/>
      <c r="D19" s="259"/>
      <c r="E19" s="259"/>
      <c r="F19" s="259"/>
      <c r="G19" s="259"/>
      <c r="H19" s="259"/>
    </row>
    <row r="20" spans="1:8" ht="14.4" customHeight="1" x14ac:dyDescent="0.3">
      <c r="A20" s="89" t="s">
        <v>212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251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14" t="s">
        <v>90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ht="14.4" customHeight="1" x14ac:dyDescent="0.3">
      <c r="A2" s="203" t="s">
        <v>261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0.90933607613737821</v>
      </c>
      <c r="C4" s="174">
        <f t="shared" ref="C4:M4" si="0">(C10+C8)/C6</f>
        <v>1.0033798752285392</v>
      </c>
      <c r="D4" s="174">
        <f t="shared" si="0"/>
        <v>1.0033798752285392</v>
      </c>
      <c r="E4" s="174">
        <f t="shared" si="0"/>
        <v>1.0033798752285392</v>
      </c>
      <c r="F4" s="174">
        <f t="shared" si="0"/>
        <v>1.0033798752285392</v>
      </c>
      <c r="G4" s="174">
        <f t="shared" si="0"/>
        <v>1.0033798752285392</v>
      </c>
      <c r="H4" s="174">
        <f t="shared" si="0"/>
        <v>1.0033798752285392</v>
      </c>
      <c r="I4" s="174">
        <f t="shared" si="0"/>
        <v>1.0033798752285392</v>
      </c>
      <c r="J4" s="174">
        <f t="shared" si="0"/>
        <v>1.0033798752285392</v>
      </c>
      <c r="K4" s="174">
        <f t="shared" si="0"/>
        <v>1.0033798752285392</v>
      </c>
      <c r="L4" s="174">
        <f t="shared" si="0"/>
        <v>1.0033798752285392</v>
      </c>
      <c r="M4" s="174">
        <f t="shared" si="0"/>
        <v>1.0033798752285392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3262.2284300000001</v>
      </c>
      <c r="C5" s="174">
        <f>IF(ISERROR(VLOOKUP($A5,'Man Tab'!$A:$Q,COLUMN()+2,0)),0,VLOOKUP($A5,'Man Tab'!$A:$Q,COLUMN()+2,0))</f>
        <v>2932.1304100000002</v>
      </c>
      <c r="D5" s="174">
        <f>IF(ISERROR(VLOOKUP($A5,'Man Tab'!$A:$Q,COLUMN()+2,0)),0,VLOOKUP($A5,'Man Tab'!$A:$Q,COLUMN()+2,0))</f>
        <v>0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3262.2284300000001</v>
      </c>
      <c r="C6" s="176">
        <f t="shared" ref="C6:M6" si="1">C5+B6</f>
        <v>6194.3588400000008</v>
      </c>
      <c r="D6" s="176">
        <f t="shared" si="1"/>
        <v>6194.3588400000008</v>
      </c>
      <c r="E6" s="176">
        <f t="shared" si="1"/>
        <v>6194.3588400000008</v>
      </c>
      <c r="F6" s="176">
        <f t="shared" si="1"/>
        <v>6194.3588400000008</v>
      </c>
      <c r="G6" s="176">
        <f t="shared" si="1"/>
        <v>6194.3588400000008</v>
      </c>
      <c r="H6" s="176">
        <f t="shared" si="1"/>
        <v>6194.3588400000008</v>
      </c>
      <c r="I6" s="176">
        <f t="shared" si="1"/>
        <v>6194.3588400000008</v>
      </c>
      <c r="J6" s="176">
        <f t="shared" si="1"/>
        <v>6194.3588400000008</v>
      </c>
      <c r="K6" s="176">
        <f t="shared" si="1"/>
        <v>6194.3588400000008</v>
      </c>
      <c r="L6" s="176">
        <f t="shared" si="1"/>
        <v>6194.3588400000008</v>
      </c>
      <c r="M6" s="176">
        <f t="shared" si="1"/>
        <v>6194.3588400000008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2966462</v>
      </c>
      <c r="C9" s="175">
        <v>3248833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2966.462</v>
      </c>
      <c r="C10" s="176">
        <f t="shared" ref="C10:M10" si="3">C9/1000+B10</f>
        <v>6215.2950000000001</v>
      </c>
      <c r="D10" s="176">
        <f t="shared" si="3"/>
        <v>6215.2950000000001</v>
      </c>
      <c r="E10" s="176">
        <f t="shared" si="3"/>
        <v>6215.2950000000001</v>
      </c>
      <c r="F10" s="176">
        <f t="shared" si="3"/>
        <v>6215.2950000000001</v>
      </c>
      <c r="G10" s="176">
        <f t="shared" si="3"/>
        <v>6215.2950000000001</v>
      </c>
      <c r="H10" s="176">
        <f t="shared" si="3"/>
        <v>6215.2950000000001</v>
      </c>
      <c r="I10" s="176">
        <f t="shared" si="3"/>
        <v>6215.2950000000001</v>
      </c>
      <c r="J10" s="176">
        <f t="shared" si="3"/>
        <v>6215.2950000000001</v>
      </c>
      <c r="K10" s="176">
        <f t="shared" si="3"/>
        <v>6215.2950000000001</v>
      </c>
      <c r="L10" s="176">
        <f t="shared" si="3"/>
        <v>6215.2950000000001</v>
      </c>
      <c r="M10" s="176">
        <f t="shared" si="3"/>
        <v>6215.2950000000001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0.82516778381838229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0.82516778381838229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26" t="s">
        <v>263</v>
      </c>
      <c r="B1" s="326"/>
      <c r="C1" s="326"/>
      <c r="D1" s="326"/>
      <c r="E1" s="326"/>
      <c r="F1" s="326"/>
      <c r="G1" s="326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s="177" customFormat="1" ht="14.4" customHeight="1" thickBot="1" x14ac:dyDescent="0.3">
      <c r="A2" s="203" t="s">
        <v>261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27" t="s">
        <v>15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95" t="s">
        <v>227</v>
      </c>
      <c r="E4" s="295" t="s">
        <v>228</v>
      </c>
      <c r="F4" s="295" t="s">
        <v>229</v>
      </c>
      <c r="G4" s="295" t="s">
        <v>230</v>
      </c>
      <c r="H4" s="295" t="s">
        <v>231</v>
      </c>
      <c r="I4" s="295" t="s">
        <v>232</v>
      </c>
      <c r="J4" s="295" t="s">
        <v>233</v>
      </c>
      <c r="K4" s="295" t="s">
        <v>234</v>
      </c>
      <c r="L4" s="295" t="s">
        <v>235</v>
      </c>
      <c r="M4" s="295" t="s">
        <v>236</v>
      </c>
      <c r="N4" s="295" t="s">
        <v>237</v>
      </c>
      <c r="O4" s="295" t="s">
        <v>238</v>
      </c>
      <c r="P4" s="329" t="s">
        <v>3</v>
      </c>
      <c r="Q4" s="330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262</v>
      </c>
    </row>
    <row r="7" spans="1:17" ht="14.4" customHeight="1" x14ac:dyDescent="0.3">
      <c r="A7" s="15" t="s">
        <v>21</v>
      </c>
      <c r="B7" s="46">
        <v>100</v>
      </c>
      <c r="C7" s="47">
        <v>8.333333333333</v>
      </c>
      <c r="D7" s="47">
        <v>5.8317600000000001</v>
      </c>
      <c r="E7" s="47">
        <v>9.8596000000000004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15.69136</v>
      </c>
      <c r="Q7" s="71">
        <v>0.94148160000000003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262</v>
      </c>
    </row>
    <row r="9" spans="1:17" ht="14.4" customHeight="1" x14ac:dyDescent="0.3">
      <c r="A9" s="15" t="s">
        <v>23</v>
      </c>
      <c r="B9" s="46">
        <v>4470</v>
      </c>
      <c r="C9" s="47">
        <v>372.5</v>
      </c>
      <c r="D9" s="47">
        <v>660.53583000000003</v>
      </c>
      <c r="E9" s="47">
        <v>391.31662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1051.8524500000001</v>
      </c>
      <c r="Q9" s="71">
        <v>1.411882483221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262</v>
      </c>
    </row>
    <row r="11" spans="1:17" ht="14.4" customHeight="1" x14ac:dyDescent="0.3">
      <c r="A11" s="15" t="s">
        <v>25</v>
      </c>
      <c r="B11" s="46">
        <v>723.40351978765602</v>
      </c>
      <c r="C11" s="47">
        <v>60.283626648971001</v>
      </c>
      <c r="D11" s="47">
        <v>72.051760000000002</v>
      </c>
      <c r="E11" s="47">
        <v>67.786990000000003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139.83875</v>
      </c>
      <c r="Q11" s="71">
        <v>1.1598402234009999</v>
      </c>
    </row>
    <row r="12" spans="1:17" ht="14.4" customHeight="1" x14ac:dyDescent="0.3">
      <c r="A12" s="15" t="s">
        <v>26</v>
      </c>
      <c r="B12" s="46">
        <v>18.962350564809999</v>
      </c>
      <c r="C12" s="47">
        <v>1.5801958804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>
        <v>0</v>
      </c>
    </row>
    <row r="13" spans="1:17" ht="14.4" customHeight="1" x14ac:dyDescent="0.3">
      <c r="A13" s="15" t="s">
        <v>27</v>
      </c>
      <c r="B13" s="46">
        <v>31</v>
      </c>
      <c r="C13" s="47">
        <v>2.583333333333</v>
      </c>
      <c r="D13" s="47">
        <v>2.5495100000000002</v>
      </c>
      <c r="E13" s="47">
        <v>1.4641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4.0136099999999999</v>
      </c>
      <c r="Q13" s="71">
        <v>0.77682774193500004</v>
      </c>
    </row>
    <row r="14" spans="1:17" ht="14.4" customHeight="1" x14ac:dyDescent="0.3">
      <c r="A14" s="15" t="s">
        <v>28</v>
      </c>
      <c r="B14" s="46">
        <v>4.9999999999989999</v>
      </c>
      <c r="C14" s="47">
        <v>0.416666666666</v>
      </c>
      <c r="D14" s="47">
        <v>0.40600000000000003</v>
      </c>
      <c r="E14" s="47">
        <v>0.38100000000000001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0.78700000000000003</v>
      </c>
      <c r="Q14" s="71">
        <v>0.94440000000000002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262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262</v>
      </c>
    </row>
    <row r="17" spans="1:17" ht="14.4" customHeight="1" x14ac:dyDescent="0.3">
      <c r="A17" s="15" t="s">
        <v>31</v>
      </c>
      <c r="B17" s="46">
        <v>49.311378882174999</v>
      </c>
      <c r="C17" s="47">
        <v>4.109281573514</v>
      </c>
      <c r="D17" s="47">
        <v>12.053000000000001</v>
      </c>
      <c r="E17" s="47">
        <v>14.506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26.559000000000001</v>
      </c>
      <c r="Q17" s="71">
        <v>3.2315867779879999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1.1259999999999999</v>
      </c>
      <c r="E18" s="47">
        <v>4.6580000000000004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5.7839999999999998</v>
      </c>
      <c r="Q18" s="71" t="s">
        <v>262</v>
      </c>
    </row>
    <row r="19" spans="1:17" ht="14.4" customHeight="1" x14ac:dyDescent="0.3">
      <c r="A19" s="15" t="s">
        <v>33</v>
      </c>
      <c r="B19" s="46">
        <v>389.63868307780098</v>
      </c>
      <c r="C19" s="47">
        <v>32.469890256482998</v>
      </c>
      <c r="D19" s="47">
        <v>34.257159999999999</v>
      </c>
      <c r="E19" s="47">
        <v>3.4984899999999999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37.755650000000003</v>
      </c>
      <c r="Q19" s="71">
        <v>0.58139478916800003</v>
      </c>
    </row>
    <row r="20" spans="1:17" ht="14.4" customHeight="1" x14ac:dyDescent="0.3">
      <c r="A20" s="15" t="s">
        <v>34</v>
      </c>
      <c r="B20" s="46">
        <v>28719</v>
      </c>
      <c r="C20" s="47">
        <v>2393.25</v>
      </c>
      <c r="D20" s="47">
        <v>2437.7884100000001</v>
      </c>
      <c r="E20" s="47">
        <v>2393.33095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4831.1193599999997</v>
      </c>
      <c r="Q20" s="71">
        <v>1.0093219178940001</v>
      </c>
    </row>
    <row r="21" spans="1:17" ht="14.4" customHeight="1" x14ac:dyDescent="0.3">
      <c r="A21" s="16" t="s">
        <v>35</v>
      </c>
      <c r="B21" s="46">
        <v>388.00000000000102</v>
      </c>
      <c r="C21" s="47">
        <v>32.333333333333002</v>
      </c>
      <c r="D21" s="47">
        <v>33.029000000000003</v>
      </c>
      <c r="E21" s="47">
        <v>33.029000000000003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66.058000000000007</v>
      </c>
      <c r="Q21" s="71">
        <v>1.0215154639170001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262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262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2.599999999999</v>
      </c>
      <c r="E24" s="47">
        <v>12.299659999999999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14.899659999999001</v>
      </c>
      <c r="Q24" s="71" t="s">
        <v>262</v>
      </c>
    </row>
    <row r="25" spans="1:17" ht="14.4" customHeight="1" x14ac:dyDescent="0.3">
      <c r="A25" s="17" t="s">
        <v>39</v>
      </c>
      <c r="B25" s="49">
        <v>34894.315932312398</v>
      </c>
      <c r="C25" s="50">
        <v>2907.8596610260402</v>
      </c>
      <c r="D25" s="50">
        <v>3262.2284300000001</v>
      </c>
      <c r="E25" s="50">
        <v>2932.1304100000002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6194.3588399999999</v>
      </c>
      <c r="Q25" s="72">
        <v>1.065106222804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293.84118999999998</v>
      </c>
      <c r="E26" s="47">
        <v>282.11207999999999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575.95326999999997</v>
      </c>
      <c r="Q26" s="71" t="s">
        <v>262</v>
      </c>
    </row>
    <row r="27" spans="1:17" ht="14.4" customHeight="1" x14ac:dyDescent="0.3">
      <c r="A27" s="18" t="s">
        <v>41</v>
      </c>
      <c r="B27" s="49">
        <v>34894.315932312398</v>
      </c>
      <c r="C27" s="50">
        <v>2907.8596610260402</v>
      </c>
      <c r="D27" s="50">
        <v>3556.0696200000002</v>
      </c>
      <c r="E27" s="50">
        <v>3214.2424900000001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6770.3121099999998</v>
      </c>
      <c r="Q27" s="72">
        <v>1.164140106337</v>
      </c>
    </row>
    <row r="28" spans="1:17" ht="14.4" customHeight="1" x14ac:dyDescent="0.3">
      <c r="A28" s="16" t="s">
        <v>42</v>
      </c>
      <c r="B28" s="46">
        <v>116</v>
      </c>
      <c r="C28" s="47">
        <v>9.6666666666659999</v>
      </c>
      <c r="D28" s="47">
        <v>3.5764200000000002</v>
      </c>
      <c r="E28" s="47">
        <v>1.9079999999999999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5.4844200000000001</v>
      </c>
      <c r="Q28" s="71">
        <v>0.28367689655099998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262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262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239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26" t="s">
        <v>47</v>
      </c>
      <c r="B1" s="326"/>
      <c r="C1" s="326"/>
      <c r="D1" s="326"/>
      <c r="E1" s="326"/>
      <c r="F1" s="326"/>
      <c r="G1" s="326"/>
      <c r="H1" s="331"/>
      <c r="I1" s="331"/>
      <c r="J1" s="331"/>
      <c r="K1" s="331"/>
    </row>
    <row r="2" spans="1:11" s="55" customFormat="1" ht="14.4" customHeight="1" thickBot="1" x14ac:dyDescent="0.35">
      <c r="A2" s="203" t="s">
        <v>261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27" t="s">
        <v>48</v>
      </c>
      <c r="C3" s="328"/>
      <c r="D3" s="328"/>
      <c r="E3" s="328"/>
      <c r="F3" s="334" t="s">
        <v>49</v>
      </c>
      <c r="G3" s="328"/>
      <c r="H3" s="328"/>
      <c r="I3" s="328"/>
      <c r="J3" s="328"/>
      <c r="K3" s="335"/>
    </row>
    <row r="4" spans="1:11" ht="14.4" customHeight="1" x14ac:dyDescent="0.3">
      <c r="A4" s="61"/>
      <c r="B4" s="332"/>
      <c r="C4" s="333"/>
      <c r="D4" s="333"/>
      <c r="E4" s="333"/>
      <c r="F4" s="336" t="s">
        <v>240</v>
      </c>
      <c r="G4" s="338" t="s">
        <v>50</v>
      </c>
      <c r="H4" s="115" t="s">
        <v>118</v>
      </c>
      <c r="I4" s="336" t="s">
        <v>51</v>
      </c>
      <c r="J4" s="338" t="s">
        <v>247</v>
      </c>
      <c r="K4" s="339" t="s">
        <v>241</v>
      </c>
    </row>
    <row r="5" spans="1:11" ht="42" thickBot="1" x14ac:dyDescent="0.35">
      <c r="A5" s="62"/>
      <c r="B5" s="24" t="s">
        <v>243</v>
      </c>
      <c r="C5" s="25" t="s">
        <v>244</v>
      </c>
      <c r="D5" s="26" t="s">
        <v>245</v>
      </c>
      <c r="E5" s="26" t="s">
        <v>246</v>
      </c>
      <c r="F5" s="337"/>
      <c r="G5" s="337"/>
      <c r="H5" s="25" t="s">
        <v>242</v>
      </c>
      <c r="I5" s="337"/>
      <c r="J5" s="337"/>
      <c r="K5" s="340"/>
    </row>
    <row r="6" spans="1:11" ht="14.4" customHeight="1" thickBot="1" x14ac:dyDescent="0.35">
      <c r="A6" s="401" t="s">
        <v>264</v>
      </c>
      <c r="B6" s="383">
        <v>35530.486876206502</v>
      </c>
      <c r="C6" s="383">
        <v>35504.925900000002</v>
      </c>
      <c r="D6" s="384">
        <v>-25.560976206498999</v>
      </c>
      <c r="E6" s="385">
        <v>0.99928059031899996</v>
      </c>
      <c r="F6" s="383">
        <v>34894.315932312398</v>
      </c>
      <c r="G6" s="384">
        <v>5815.7193220520703</v>
      </c>
      <c r="H6" s="386">
        <v>2932.1304100000002</v>
      </c>
      <c r="I6" s="383">
        <v>6194.3588399999999</v>
      </c>
      <c r="J6" s="384">
        <v>378.63951794792399</v>
      </c>
      <c r="K6" s="387">
        <v>0.17751770380000001</v>
      </c>
    </row>
    <row r="7" spans="1:11" ht="14.4" customHeight="1" thickBot="1" x14ac:dyDescent="0.35">
      <c r="A7" s="402" t="s">
        <v>265</v>
      </c>
      <c r="B7" s="383">
        <v>5784.5539584650496</v>
      </c>
      <c r="C7" s="383">
        <v>5175.6575800000001</v>
      </c>
      <c r="D7" s="384">
        <v>-608.89637846505002</v>
      </c>
      <c r="E7" s="385">
        <v>0.894737540208</v>
      </c>
      <c r="F7" s="383">
        <v>5348.3658703524698</v>
      </c>
      <c r="G7" s="384">
        <v>891.39431172541094</v>
      </c>
      <c r="H7" s="386">
        <v>470.80797000000001</v>
      </c>
      <c r="I7" s="383">
        <v>1212.18283</v>
      </c>
      <c r="J7" s="384">
        <v>320.78851827458902</v>
      </c>
      <c r="K7" s="387">
        <v>0.22664545758099999</v>
      </c>
    </row>
    <row r="8" spans="1:11" ht="14.4" customHeight="1" thickBot="1" x14ac:dyDescent="0.35">
      <c r="A8" s="403" t="s">
        <v>266</v>
      </c>
      <c r="B8" s="383">
        <v>5779.4731032043701</v>
      </c>
      <c r="C8" s="383">
        <v>5171.0405799999999</v>
      </c>
      <c r="D8" s="384">
        <v>-608.43252320437</v>
      </c>
      <c r="E8" s="385">
        <v>0.89472526087699999</v>
      </c>
      <c r="F8" s="383">
        <v>5343.3658703524698</v>
      </c>
      <c r="G8" s="384">
        <v>890.56097839207803</v>
      </c>
      <c r="H8" s="386">
        <v>470.42696999999998</v>
      </c>
      <c r="I8" s="383">
        <v>1211.3958299999999</v>
      </c>
      <c r="J8" s="384">
        <v>320.83485160792202</v>
      </c>
      <c r="K8" s="387">
        <v>0.22671025331</v>
      </c>
    </row>
    <row r="9" spans="1:11" ht="14.4" customHeight="1" thickBot="1" x14ac:dyDescent="0.35">
      <c r="A9" s="404" t="s">
        <v>267</v>
      </c>
      <c r="B9" s="388">
        <v>0</v>
      </c>
      <c r="C9" s="388">
        <v>-3.0000000000000201E-5</v>
      </c>
      <c r="D9" s="389">
        <v>-3.0000000000000201E-5</v>
      </c>
      <c r="E9" s="390" t="s">
        <v>262</v>
      </c>
      <c r="F9" s="388">
        <v>0</v>
      </c>
      <c r="G9" s="389">
        <v>0</v>
      </c>
      <c r="H9" s="391">
        <v>-3.4000000000000002E-4</v>
      </c>
      <c r="I9" s="388">
        <v>-3.4000000000000002E-4</v>
      </c>
      <c r="J9" s="389">
        <v>-3.4000000000000002E-4</v>
      </c>
      <c r="K9" s="392" t="s">
        <v>262</v>
      </c>
    </row>
    <row r="10" spans="1:11" ht="14.4" customHeight="1" thickBot="1" x14ac:dyDescent="0.35">
      <c r="A10" s="405" t="s">
        <v>268</v>
      </c>
      <c r="B10" s="383">
        <v>0</v>
      </c>
      <c r="C10" s="383">
        <v>-3.0000000000000201E-5</v>
      </c>
      <c r="D10" s="384">
        <v>-3.0000000000000201E-5</v>
      </c>
      <c r="E10" s="393" t="s">
        <v>262</v>
      </c>
      <c r="F10" s="383">
        <v>0</v>
      </c>
      <c r="G10" s="384">
        <v>0</v>
      </c>
      <c r="H10" s="386">
        <v>-3.4000000000000002E-4</v>
      </c>
      <c r="I10" s="383">
        <v>-3.4000000000000002E-4</v>
      </c>
      <c r="J10" s="384">
        <v>-3.4000000000000002E-4</v>
      </c>
      <c r="K10" s="394" t="s">
        <v>262</v>
      </c>
    </row>
    <row r="11" spans="1:11" ht="14.4" customHeight="1" thickBot="1" x14ac:dyDescent="0.35">
      <c r="A11" s="404" t="s">
        <v>269</v>
      </c>
      <c r="B11" s="388">
        <v>195.00001760449899</v>
      </c>
      <c r="C11" s="388">
        <v>100.26845</v>
      </c>
      <c r="D11" s="389">
        <v>-94.731567604499006</v>
      </c>
      <c r="E11" s="395">
        <v>0.51419713306500003</v>
      </c>
      <c r="F11" s="388">
        <v>100</v>
      </c>
      <c r="G11" s="389">
        <v>16.666666666666</v>
      </c>
      <c r="H11" s="391">
        <v>9.8596000000000004</v>
      </c>
      <c r="I11" s="388">
        <v>15.69136</v>
      </c>
      <c r="J11" s="389">
        <v>-0.97530666666599997</v>
      </c>
      <c r="K11" s="396">
        <v>0.15691359999999999</v>
      </c>
    </row>
    <row r="12" spans="1:11" ht="14.4" customHeight="1" thickBot="1" x14ac:dyDescent="0.35">
      <c r="A12" s="405" t="s">
        <v>270</v>
      </c>
      <c r="B12" s="383">
        <v>195.00001760449899</v>
      </c>
      <c r="C12" s="383">
        <v>99.695480000000003</v>
      </c>
      <c r="D12" s="384">
        <v>-95.304537604499004</v>
      </c>
      <c r="E12" s="385">
        <v>0.51125882563799996</v>
      </c>
      <c r="F12" s="383">
        <v>100</v>
      </c>
      <c r="G12" s="384">
        <v>16.666666666666</v>
      </c>
      <c r="H12" s="386">
        <v>9.8596000000000004</v>
      </c>
      <c r="I12" s="383">
        <v>15.69136</v>
      </c>
      <c r="J12" s="384">
        <v>-0.97530666666599997</v>
      </c>
      <c r="K12" s="387">
        <v>0.15691359999999999</v>
      </c>
    </row>
    <row r="13" spans="1:11" ht="14.4" customHeight="1" thickBot="1" x14ac:dyDescent="0.35">
      <c r="A13" s="405" t="s">
        <v>271</v>
      </c>
      <c r="B13" s="383">
        <v>0</v>
      </c>
      <c r="C13" s="383">
        <v>0.57296999999999998</v>
      </c>
      <c r="D13" s="384">
        <v>0.57296999999999998</v>
      </c>
      <c r="E13" s="393" t="s">
        <v>272</v>
      </c>
      <c r="F13" s="383">
        <v>0</v>
      </c>
      <c r="G13" s="384">
        <v>0</v>
      </c>
      <c r="H13" s="386">
        <v>0</v>
      </c>
      <c r="I13" s="383">
        <v>0</v>
      </c>
      <c r="J13" s="384">
        <v>0</v>
      </c>
      <c r="K13" s="394" t="s">
        <v>262</v>
      </c>
    </row>
    <row r="14" spans="1:11" ht="14.4" customHeight="1" thickBot="1" x14ac:dyDescent="0.35">
      <c r="A14" s="404" t="s">
        <v>273</v>
      </c>
      <c r="B14" s="388">
        <v>4648.7193038968398</v>
      </c>
      <c r="C14" s="388">
        <v>4459.1007099999997</v>
      </c>
      <c r="D14" s="389">
        <v>-189.61859389683701</v>
      </c>
      <c r="E14" s="395">
        <v>0.95921057359999995</v>
      </c>
      <c r="F14" s="388">
        <v>4470</v>
      </c>
      <c r="G14" s="389">
        <v>745</v>
      </c>
      <c r="H14" s="391">
        <v>391.31662</v>
      </c>
      <c r="I14" s="388">
        <v>1051.8524500000001</v>
      </c>
      <c r="J14" s="389">
        <v>306.85244999999998</v>
      </c>
      <c r="K14" s="396">
        <v>0.235313747203</v>
      </c>
    </row>
    <row r="15" spans="1:11" ht="14.4" customHeight="1" thickBot="1" x14ac:dyDescent="0.35">
      <c r="A15" s="405" t="s">
        <v>274</v>
      </c>
      <c r="B15" s="383">
        <v>3645.18855105797</v>
      </c>
      <c r="C15" s="383">
        <v>3565.02916</v>
      </c>
      <c r="D15" s="384">
        <v>-80.159391057964996</v>
      </c>
      <c r="E15" s="385">
        <v>0.97800953505199995</v>
      </c>
      <c r="F15" s="383">
        <v>3510</v>
      </c>
      <c r="G15" s="384">
        <v>585</v>
      </c>
      <c r="H15" s="386">
        <v>316.65625</v>
      </c>
      <c r="I15" s="383">
        <v>899.04962999999998</v>
      </c>
      <c r="J15" s="384">
        <v>314.04962999999998</v>
      </c>
      <c r="K15" s="387">
        <v>0.25613949572599998</v>
      </c>
    </row>
    <row r="16" spans="1:11" ht="14.4" customHeight="1" thickBot="1" x14ac:dyDescent="0.35">
      <c r="A16" s="405" t="s">
        <v>275</v>
      </c>
      <c r="B16" s="383">
        <v>630.43035307366097</v>
      </c>
      <c r="C16" s="383">
        <v>602.56609000000003</v>
      </c>
      <c r="D16" s="384">
        <v>-27.864263073659998</v>
      </c>
      <c r="E16" s="385">
        <v>0.95580120319700002</v>
      </c>
      <c r="F16" s="383">
        <v>630</v>
      </c>
      <c r="G16" s="384">
        <v>105</v>
      </c>
      <c r="H16" s="386">
        <v>50.053249999999998</v>
      </c>
      <c r="I16" s="383">
        <v>99.435389999999998</v>
      </c>
      <c r="J16" s="384">
        <v>-5.564609999999</v>
      </c>
      <c r="K16" s="387">
        <v>0.15783395238</v>
      </c>
    </row>
    <row r="17" spans="1:11" ht="14.4" customHeight="1" thickBot="1" x14ac:dyDescent="0.35">
      <c r="A17" s="405" t="s">
        <v>276</v>
      </c>
      <c r="B17" s="383">
        <v>37.261245962045002</v>
      </c>
      <c r="C17" s="383">
        <v>20.525860000000002</v>
      </c>
      <c r="D17" s="384">
        <v>-16.735385962045001</v>
      </c>
      <c r="E17" s="385">
        <v>0.55086349020299996</v>
      </c>
      <c r="F17" s="383">
        <v>30</v>
      </c>
      <c r="G17" s="384">
        <v>5</v>
      </c>
      <c r="H17" s="386">
        <v>0.26029999999999998</v>
      </c>
      <c r="I17" s="383">
        <v>3.27142</v>
      </c>
      <c r="J17" s="384">
        <v>-1.72858</v>
      </c>
      <c r="K17" s="387">
        <v>0.109047333333</v>
      </c>
    </row>
    <row r="18" spans="1:11" ht="14.4" customHeight="1" thickBot="1" x14ac:dyDescent="0.35">
      <c r="A18" s="405" t="s">
        <v>277</v>
      </c>
      <c r="B18" s="383">
        <v>296.000026722727</v>
      </c>
      <c r="C18" s="383">
        <v>246.55350000000001</v>
      </c>
      <c r="D18" s="384">
        <v>-49.446526722727</v>
      </c>
      <c r="E18" s="385">
        <v>0.832950938315</v>
      </c>
      <c r="F18" s="383">
        <v>260</v>
      </c>
      <c r="G18" s="384">
        <v>43.333333333333002</v>
      </c>
      <c r="H18" s="386">
        <v>20.20682</v>
      </c>
      <c r="I18" s="383">
        <v>41.566409999999998</v>
      </c>
      <c r="J18" s="384">
        <v>-1.7669233333329999</v>
      </c>
      <c r="K18" s="387">
        <v>0.15987080769199999</v>
      </c>
    </row>
    <row r="19" spans="1:11" ht="14.4" customHeight="1" thickBot="1" x14ac:dyDescent="0.35">
      <c r="A19" s="405" t="s">
        <v>278</v>
      </c>
      <c r="B19" s="383">
        <v>4.8000004333000001E-2</v>
      </c>
      <c r="C19" s="383">
        <v>0</v>
      </c>
      <c r="D19" s="384">
        <v>-4.8000004333000001E-2</v>
      </c>
      <c r="E19" s="385">
        <v>0</v>
      </c>
      <c r="F19" s="383">
        <v>0</v>
      </c>
      <c r="G19" s="384">
        <v>0</v>
      </c>
      <c r="H19" s="386">
        <v>0</v>
      </c>
      <c r="I19" s="383">
        <v>0</v>
      </c>
      <c r="J19" s="384">
        <v>0</v>
      </c>
      <c r="K19" s="387">
        <v>2</v>
      </c>
    </row>
    <row r="20" spans="1:11" ht="14.4" customHeight="1" thickBot="1" x14ac:dyDescent="0.35">
      <c r="A20" s="405" t="s">
        <v>279</v>
      </c>
      <c r="B20" s="383">
        <v>39.791127076103002</v>
      </c>
      <c r="C20" s="383">
        <v>24.426100000000002</v>
      </c>
      <c r="D20" s="384">
        <v>-15.365027076103001</v>
      </c>
      <c r="E20" s="385">
        <v>0.61385795766100004</v>
      </c>
      <c r="F20" s="383">
        <v>40</v>
      </c>
      <c r="G20" s="384">
        <v>6.6666666666659999</v>
      </c>
      <c r="H20" s="386">
        <v>4.1399999999999997</v>
      </c>
      <c r="I20" s="383">
        <v>8.5296000000000003</v>
      </c>
      <c r="J20" s="384">
        <v>1.862933333333</v>
      </c>
      <c r="K20" s="387">
        <v>0.21324000000000001</v>
      </c>
    </row>
    <row r="21" spans="1:11" ht="14.4" customHeight="1" thickBot="1" x14ac:dyDescent="0.35">
      <c r="A21" s="404" t="s">
        <v>280</v>
      </c>
      <c r="B21" s="388">
        <v>665.974576342874</v>
      </c>
      <c r="C21" s="388">
        <v>560.72460000000001</v>
      </c>
      <c r="D21" s="389">
        <v>-105.249976342873</v>
      </c>
      <c r="E21" s="395">
        <v>0.84196096955999999</v>
      </c>
      <c r="F21" s="388">
        <v>723.40351978765602</v>
      </c>
      <c r="G21" s="389">
        <v>120.567253297943</v>
      </c>
      <c r="H21" s="391">
        <v>67.786990000000003</v>
      </c>
      <c r="I21" s="388">
        <v>139.83875</v>
      </c>
      <c r="J21" s="389">
        <v>19.271496702057</v>
      </c>
      <c r="K21" s="396">
        <v>0.19330670389999999</v>
      </c>
    </row>
    <row r="22" spans="1:11" ht="14.4" customHeight="1" thickBot="1" x14ac:dyDescent="0.35">
      <c r="A22" s="405" t="s">
        <v>281</v>
      </c>
      <c r="B22" s="383">
        <v>0</v>
      </c>
      <c r="C22" s="383">
        <v>0.39199999999899998</v>
      </c>
      <c r="D22" s="384">
        <v>0.39199999999899998</v>
      </c>
      <c r="E22" s="393" t="s">
        <v>272</v>
      </c>
      <c r="F22" s="383">
        <v>0</v>
      </c>
      <c r="G22" s="384">
        <v>0</v>
      </c>
      <c r="H22" s="386">
        <v>0</v>
      </c>
      <c r="I22" s="383">
        <v>0</v>
      </c>
      <c r="J22" s="384">
        <v>0</v>
      </c>
      <c r="K22" s="394" t="s">
        <v>262</v>
      </c>
    </row>
    <row r="23" spans="1:11" ht="14.4" customHeight="1" thickBot="1" x14ac:dyDescent="0.35">
      <c r="A23" s="405" t="s">
        <v>282</v>
      </c>
      <c r="B23" s="383">
        <v>9.4116551553290009</v>
      </c>
      <c r="C23" s="383">
        <v>8.7382299999999997</v>
      </c>
      <c r="D23" s="384">
        <v>-0.67342515532900005</v>
      </c>
      <c r="E23" s="385">
        <v>0.92844774439599997</v>
      </c>
      <c r="F23" s="383">
        <v>14</v>
      </c>
      <c r="G23" s="384">
        <v>2.333333333333</v>
      </c>
      <c r="H23" s="386">
        <v>0.41696</v>
      </c>
      <c r="I23" s="383">
        <v>1.2054199999999999</v>
      </c>
      <c r="J23" s="384">
        <v>-1.127913333333</v>
      </c>
      <c r="K23" s="387">
        <v>8.6101428571000005E-2</v>
      </c>
    </row>
    <row r="24" spans="1:11" ht="14.4" customHeight="1" thickBot="1" x14ac:dyDescent="0.35">
      <c r="A24" s="405" t="s">
        <v>283</v>
      </c>
      <c r="B24" s="383">
        <v>17.970814323603999</v>
      </c>
      <c r="C24" s="383">
        <v>17.342580000000002</v>
      </c>
      <c r="D24" s="384">
        <v>-0.628234323604</v>
      </c>
      <c r="E24" s="385">
        <v>0.96504141035000002</v>
      </c>
      <c r="F24" s="383">
        <v>14.165446794837999</v>
      </c>
      <c r="G24" s="384">
        <v>2.360907799139</v>
      </c>
      <c r="H24" s="386">
        <v>0</v>
      </c>
      <c r="I24" s="383">
        <v>0.15251999999999999</v>
      </c>
      <c r="J24" s="384">
        <v>-2.208387799139</v>
      </c>
      <c r="K24" s="387">
        <v>1.0767044781999999E-2</v>
      </c>
    </row>
    <row r="25" spans="1:11" ht="14.4" customHeight="1" thickBot="1" x14ac:dyDescent="0.35">
      <c r="A25" s="405" t="s">
        <v>284</v>
      </c>
      <c r="B25" s="383">
        <v>109.221130781767</v>
      </c>
      <c r="C25" s="383">
        <v>109.39252999999999</v>
      </c>
      <c r="D25" s="384">
        <v>0.171399218233</v>
      </c>
      <c r="E25" s="385">
        <v>1.0015692862450001</v>
      </c>
      <c r="F25" s="383">
        <v>110</v>
      </c>
      <c r="G25" s="384">
        <v>18.333333333333002</v>
      </c>
      <c r="H25" s="386">
        <v>23.364930000000001</v>
      </c>
      <c r="I25" s="383">
        <v>32.748849999999997</v>
      </c>
      <c r="J25" s="384">
        <v>14.415516666666001</v>
      </c>
      <c r="K25" s="387">
        <v>0.29771681818099999</v>
      </c>
    </row>
    <row r="26" spans="1:11" ht="14.4" customHeight="1" thickBot="1" x14ac:dyDescent="0.35">
      <c r="A26" s="405" t="s">
        <v>285</v>
      </c>
      <c r="B26" s="383">
        <v>0.25647725661699999</v>
      </c>
      <c r="C26" s="383">
        <v>0.13600000000000001</v>
      </c>
      <c r="D26" s="384">
        <v>-0.120477256617</v>
      </c>
      <c r="E26" s="385">
        <v>0.530261442257</v>
      </c>
      <c r="F26" s="383">
        <v>0.14696493315100001</v>
      </c>
      <c r="G26" s="384">
        <v>2.4494155524999998E-2</v>
      </c>
      <c r="H26" s="386">
        <v>0</v>
      </c>
      <c r="I26" s="383">
        <v>0</v>
      </c>
      <c r="J26" s="384">
        <v>-2.4494155524999998E-2</v>
      </c>
      <c r="K26" s="387">
        <v>0</v>
      </c>
    </row>
    <row r="27" spans="1:11" ht="14.4" customHeight="1" thickBot="1" x14ac:dyDescent="0.35">
      <c r="A27" s="405" t="s">
        <v>286</v>
      </c>
      <c r="B27" s="383">
        <v>81.482433390959002</v>
      </c>
      <c r="C27" s="383">
        <v>91.871629999999996</v>
      </c>
      <c r="D27" s="384">
        <v>10.389196609040001</v>
      </c>
      <c r="E27" s="385">
        <v>1.1275022870160001</v>
      </c>
      <c r="F27" s="383">
        <v>115.091108059665</v>
      </c>
      <c r="G27" s="384">
        <v>19.181851343277</v>
      </c>
      <c r="H27" s="386">
        <v>21.378520000000002</v>
      </c>
      <c r="I27" s="383">
        <v>41.09366</v>
      </c>
      <c r="J27" s="384">
        <v>21.911808656721998</v>
      </c>
      <c r="K27" s="387">
        <v>0.35705330057899998</v>
      </c>
    </row>
    <row r="28" spans="1:11" ht="14.4" customHeight="1" thickBot="1" x14ac:dyDescent="0.35">
      <c r="A28" s="405" t="s">
        <v>287</v>
      </c>
      <c r="B28" s="383">
        <v>0</v>
      </c>
      <c r="C28" s="383">
        <v>3.8067600000000001</v>
      </c>
      <c r="D28" s="384">
        <v>3.8067600000000001</v>
      </c>
      <c r="E28" s="393" t="s">
        <v>262</v>
      </c>
      <c r="F28" s="383">
        <v>0</v>
      </c>
      <c r="G28" s="384">
        <v>0</v>
      </c>
      <c r="H28" s="386">
        <v>0</v>
      </c>
      <c r="I28" s="383">
        <v>-2.65</v>
      </c>
      <c r="J28" s="384">
        <v>-2.65</v>
      </c>
      <c r="K28" s="394" t="s">
        <v>262</v>
      </c>
    </row>
    <row r="29" spans="1:11" ht="14.4" customHeight="1" thickBot="1" x14ac:dyDescent="0.35">
      <c r="A29" s="405" t="s">
        <v>288</v>
      </c>
      <c r="B29" s="383">
        <v>143.172476158655</v>
      </c>
      <c r="C29" s="383">
        <v>106.74972</v>
      </c>
      <c r="D29" s="384">
        <v>-36.422756158654003</v>
      </c>
      <c r="E29" s="385">
        <v>0.74560224747100001</v>
      </c>
      <c r="F29" s="383">
        <v>120</v>
      </c>
      <c r="G29" s="384">
        <v>20</v>
      </c>
      <c r="H29" s="386">
        <v>2.9761799999999998</v>
      </c>
      <c r="I29" s="383">
        <v>27.49624</v>
      </c>
      <c r="J29" s="384">
        <v>7.4962399999990001</v>
      </c>
      <c r="K29" s="387">
        <v>0.22913533333300001</v>
      </c>
    </row>
    <row r="30" spans="1:11" ht="14.4" customHeight="1" thickBot="1" x14ac:dyDescent="0.35">
      <c r="A30" s="405" t="s">
        <v>289</v>
      </c>
      <c r="B30" s="383">
        <v>304.45958927594103</v>
      </c>
      <c r="C30" s="383">
        <v>222.29515000000001</v>
      </c>
      <c r="D30" s="384">
        <v>-82.164439275941007</v>
      </c>
      <c r="E30" s="385">
        <v>0.73013023018400003</v>
      </c>
      <c r="F30" s="383">
        <v>350.00000000000102</v>
      </c>
      <c r="G30" s="384">
        <v>58.333333333333002</v>
      </c>
      <c r="H30" s="386">
        <v>19.650400000000001</v>
      </c>
      <c r="I30" s="383">
        <v>39.792059999999999</v>
      </c>
      <c r="J30" s="384">
        <v>-18.541273333332999</v>
      </c>
      <c r="K30" s="387">
        <v>0.1136916</v>
      </c>
    </row>
    <row r="31" spans="1:11" ht="14.4" customHeight="1" thickBot="1" x14ac:dyDescent="0.35">
      <c r="A31" s="404" t="s">
        <v>290</v>
      </c>
      <c r="B31" s="388">
        <v>267.69739846959902</v>
      </c>
      <c r="C31" s="388">
        <v>26.103680000000001</v>
      </c>
      <c r="D31" s="389">
        <v>-241.593718469599</v>
      </c>
      <c r="E31" s="395">
        <v>9.7511892715999998E-2</v>
      </c>
      <c r="F31" s="388">
        <v>18.962350564809999</v>
      </c>
      <c r="G31" s="389">
        <v>3.1603917608010001</v>
      </c>
      <c r="H31" s="391">
        <v>0</v>
      </c>
      <c r="I31" s="388">
        <v>0</v>
      </c>
      <c r="J31" s="389">
        <v>-3.1603917608010001</v>
      </c>
      <c r="K31" s="396">
        <v>0</v>
      </c>
    </row>
    <row r="32" spans="1:11" ht="14.4" customHeight="1" thickBot="1" x14ac:dyDescent="0.35">
      <c r="A32" s="405" t="s">
        <v>291</v>
      </c>
      <c r="B32" s="383">
        <v>10.968365696668</v>
      </c>
      <c r="C32" s="383">
        <v>5.2497600000000002</v>
      </c>
      <c r="D32" s="384">
        <v>-5.7186056966679999</v>
      </c>
      <c r="E32" s="385">
        <v>0.47862736757500002</v>
      </c>
      <c r="F32" s="383">
        <v>0</v>
      </c>
      <c r="G32" s="384">
        <v>0</v>
      </c>
      <c r="H32" s="386">
        <v>0</v>
      </c>
      <c r="I32" s="383">
        <v>0</v>
      </c>
      <c r="J32" s="384">
        <v>0</v>
      </c>
      <c r="K32" s="394" t="s">
        <v>262</v>
      </c>
    </row>
    <row r="33" spans="1:11" ht="14.4" customHeight="1" thickBot="1" x14ac:dyDescent="0.35">
      <c r="A33" s="405" t="s">
        <v>292</v>
      </c>
      <c r="B33" s="383">
        <v>0.63924659476000001</v>
      </c>
      <c r="C33" s="383">
        <v>0</v>
      </c>
      <c r="D33" s="384">
        <v>-0.63924659476000001</v>
      </c>
      <c r="E33" s="385">
        <v>0</v>
      </c>
      <c r="F33" s="383">
        <v>0</v>
      </c>
      <c r="G33" s="384">
        <v>0</v>
      </c>
      <c r="H33" s="386">
        <v>0</v>
      </c>
      <c r="I33" s="383">
        <v>0</v>
      </c>
      <c r="J33" s="384">
        <v>0</v>
      </c>
      <c r="K33" s="387">
        <v>2</v>
      </c>
    </row>
    <row r="34" spans="1:11" ht="14.4" customHeight="1" thickBot="1" x14ac:dyDescent="0.35">
      <c r="A34" s="405" t="s">
        <v>293</v>
      </c>
      <c r="B34" s="383">
        <v>254.94943267404901</v>
      </c>
      <c r="C34" s="383">
        <v>20.454920000000001</v>
      </c>
      <c r="D34" s="384">
        <v>-234.49451267404899</v>
      </c>
      <c r="E34" s="385">
        <v>8.0231282671999998E-2</v>
      </c>
      <c r="F34" s="383">
        <v>18.962350564809999</v>
      </c>
      <c r="G34" s="384">
        <v>3.1603917608010001</v>
      </c>
      <c r="H34" s="386">
        <v>0</v>
      </c>
      <c r="I34" s="383">
        <v>0</v>
      </c>
      <c r="J34" s="384">
        <v>-3.1603917608010001</v>
      </c>
      <c r="K34" s="387">
        <v>0</v>
      </c>
    </row>
    <row r="35" spans="1:11" ht="14.4" customHeight="1" thickBot="1" x14ac:dyDescent="0.35">
      <c r="A35" s="405" t="s">
        <v>294</v>
      </c>
      <c r="B35" s="383">
        <v>0</v>
      </c>
      <c r="C35" s="383">
        <v>0.39900000000000002</v>
      </c>
      <c r="D35" s="384">
        <v>0.39900000000000002</v>
      </c>
      <c r="E35" s="393" t="s">
        <v>272</v>
      </c>
      <c r="F35" s="383">
        <v>0</v>
      </c>
      <c r="G35" s="384">
        <v>0</v>
      </c>
      <c r="H35" s="386">
        <v>0</v>
      </c>
      <c r="I35" s="383">
        <v>0</v>
      </c>
      <c r="J35" s="384">
        <v>0</v>
      </c>
      <c r="K35" s="387">
        <v>2</v>
      </c>
    </row>
    <row r="36" spans="1:11" ht="14.4" customHeight="1" thickBot="1" x14ac:dyDescent="0.35">
      <c r="A36" s="405" t="s">
        <v>295</v>
      </c>
      <c r="B36" s="383">
        <v>1.1403535041199999</v>
      </c>
      <c r="C36" s="383">
        <v>0</v>
      </c>
      <c r="D36" s="384">
        <v>-1.1403535041199999</v>
      </c>
      <c r="E36" s="385">
        <v>0</v>
      </c>
      <c r="F36" s="383">
        <v>0</v>
      </c>
      <c r="G36" s="384">
        <v>0</v>
      </c>
      <c r="H36" s="386">
        <v>0</v>
      </c>
      <c r="I36" s="383">
        <v>0</v>
      </c>
      <c r="J36" s="384">
        <v>0</v>
      </c>
      <c r="K36" s="387">
        <v>2</v>
      </c>
    </row>
    <row r="37" spans="1:11" ht="14.4" customHeight="1" thickBot="1" x14ac:dyDescent="0.35">
      <c r="A37" s="404" t="s">
        <v>296</v>
      </c>
      <c r="B37" s="388">
        <v>2.0818068905609999</v>
      </c>
      <c r="C37" s="388">
        <v>24.843170000000001</v>
      </c>
      <c r="D37" s="389">
        <v>22.761363109438001</v>
      </c>
      <c r="E37" s="395">
        <v>11.933465160786</v>
      </c>
      <c r="F37" s="388">
        <v>31</v>
      </c>
      <c r="G37" s="389">
        <v>5.1666666666659999</v>
      </c>
      <c r="H37" s="391">
        <v>1.4641</v>
      </c>
      <c r="I37" s="388">
        <v>4.0136099999999999</v>
      </c>
      <c r="J37" s="389">
        <v>-1.153056666666</v>
      </c>
      <c r="K37" s="396">
        <v>0.129471290322</v>
      </c>
    </row>
    <row r="38" spans="1:11" ht="14.4" customHeight="1" thickBot="1" x14ac:dyDescent="0.35">
      <c r="A38" s="405" t="s">
        <v>297</v>
      </c>
      <c r="B38" s="383">
        <v>0</v>
      </c>
      <c r="C38" s="383">
        <v>0</v>
      </c>
      <c r="D38" s="384">
        <v>0</v>
      </c>
      <c r="E38" s="385">
        <v>1</v>
      </c>
      <c r="F38" s="383">
        <v>2</v>
      </c>
      <c r="G38" s="384">
        <v>0.33333333333300003</v>
      </c>
      <c r="H38" s="386">
        <v>0</v>
      </c>
      <c r="I38" s="383">
        <v>0</v>
      </c>
      <c r="J38" s="384">
        <v>-0.33333333333300003</v>
      </c>
      <c r="K38" s="387">
        <v>0</v>
      </c>
    </row>
    <row r="39" spans="1:11" ht="14.4" customHeight="1" thickBot="1" x14ac:dyDescent="0.35">
      <c r="A39" s="405" t="s">
        <v>298</v>
      </c>
      <c r="B39" s="383">
        <v>0</v>
      </c>
      <c r="C39" s="383">
        <v>23.37181</v>
      </c>
      <c r="D39" s="384">
        <v>23.37181</v>
      </c>
      <c r="E39" s="393" t="s">
        <v>262</v>
      </c>
      <c r="F39" s="383">
        <v>27</v>
      </c>
      <c r="G39" s="384">
        <v>4.5</v>
      </c>
      <c r="H39" s="386">
        <v>1.4641</v>
      </c>
      <c r="I39" s="383">
        <v>4.0136099999999999</v>
      </c>
      <c r="J39" s="384">
        <v>-0.48638999999999999</v>
      </c>
      <c r="K39" s="387">
        <v>0.148652222222</v>
      </c>
    </row>
    <row r="40" spans="1:11" ht="14.4" customHeight="1" thickBot="1" x14ac:dyDescent="0.35">
      <c r="A40" s="405" t="s">
        <v>299</v>
      </c>
      <c r="B40" s="383">
        <v>2.0818068905609999</v>
      </c>
      <c r="C40" s="383">
        <v>1.47136</v>
      </c>
      <c r="D40" s="384">
        <v>-0.61044689056099999</v>
      </c>
      <c r="E40" s="385">
        <v>0.70677064557199998</v>
      </c>
      <c r="F40" s="383">
        <v>2</v>
      </c>
      <c r="G40" s="384">
        <v>0.33333333333300003</v>
      </c>
      <c r="H40" s="386">
        <v>0</v>
      </c>
      <c r="I40" s="383">
        <v>0</v>
      </c>
      <c r="J40" s="384">
        <v>-0.33333333333300003</v>
      </c>
      <c r="K40" s="387">
        <v>0</v>
      </c>
    </row>
    <row r="41" spans="1:11" ht="14.4" customHeight="1" thickBot="1" x14ac:dyDescent="0.35">
      <c r="A41" s="403" t="s">
        <v>28</v>
      </c>
      <c r="B41" s="383">
        <v>5.0808552606799999</v>
      </c>
      <c r="C41" s="383">
        <v>4.617</v>
      </c>
      <c r="D41" s="384">
        <v>-0.46385526067999999</v>
      </c>
      <c r="E41" s="385">
        <v>0.90870527954799996</v>
      </c>
      <c r="F41" s="383">
        <v>4.9999999999989999</v>
      </c>
      <c r="G41" s="384">
        <v>0.83333333333299997</v>
      </c>
      <c r="H41" s="386">
        <v>0.38100000000000001</v>
      </c>
      <c r="I41" s="383">
        <v>0.78700000000000003</v>
      </c>
      <c r="J41" s="384">
        <v>-4.6333333333E-2</v>
      </c>
      <c r="K41" s="387">
        <v>0.15740000000000001</v>
      </c>
    </row>
    <row r="42" spans="1:11" ht="14.4" customHeight="1" thickBot="1" x14ac:dyDescent="0.35">
      <c r="A42" s="404" t="s">
        <v>300</v>
      </c>
      <c r="B42" s="388">
        <v>5.0808552606799999</v>
      </c>
      <c r="C42" s="388">
        <v>4.617</v>
      </c>
      <c r="D42" s="389">
        <v>-0.46385526067999999</v>
      </c>
      <c r="E42" s="395">
        <v>0.90870527954799996</v>
      </c>
      <c r="F42" s="388">
        <v>4.9999999999989999</v>
      </c>
      <c r="G42" s="389">
        <v>0.83333333333299997</v>
      </c>
      <c r="H42" s="391">
        <v>0.38100000000000001</v>
      </c>
      <c r="I42" s="388">
        <v>0.78700000000000003</v>
      </c>
      <c r="J42" s="389">
        <v>-4.6333333333E-2</v>
      </c>
      <c r="K42" s="396">
        <v>0.15740000000000001</v>
      </c>
    </row>
    <row r="43" spans="1:11" ht="14.4" customHeight="1" thickBot="1" x14ac:dyDescent="0.35">
      <c r="A43" s="405" t="s">
        <v>301</v>
      </c>
      <c r="B43" s="383">
        <v>5.0808552606799999</v>
      </c>
      <c r="C43" s="383">
        <v>4.617</v>
      </c>
      <c r="D43" s="384">
        <v>-0.46385526067999999</v>
      </c>
      <c r="E43" s="385">
        <v>0.90870527954799996</v>
      </c>
      <c r="F43" s="383">
        <v>4.9999999999989999</v>
      </c>
      <c r="G43" s="384">
        <v>0.83333333333299997</v>
      </c>
      <c r="H43" s="386">
        <v>0.38100000000000001</v>
      </c>
      <c r="I43" s="383">
        <v>0.78700000000000003</v>
      </c>
      <c r="J43" s="384">
        <v>-4.6333333333E-2</v>
      </c>
      <c r="K43" s="387">
        <v>0.15740000000000001</v>
      </c>
    </row>
    <row r="44" spans="1:11" ht="14.4" customHeight="1" thickBot="1" x14ac:dyDescent="0.35">
      <c r="A44" s="406" t="s">
        <v>302</v>
      </c>
      <c r="B44" s="388">
        <v>677.92897986087996</v>
      </c>
      <c r="C44" s="388">
        <v>624.25182000000098</v>
      </c>
      <c r="D44" s="389">
        <v>-53.677159860879001</v>
      </c>
      <c r="E44" s="395">
        <v>0.92082185382899995</v>
      </c>
      <c r="F44" s="388">
        <v>438.95006195997701</v>
      </c>
      <c r="G44" s="389">
        <v>73.158343659996007</v>
      </c>
      <c r="H44" s="391">
        <v>22.662489999999998</v>
      </c>
      <c r="I44" s="388">
        <v>70.098650000000006</v>
      </c>
      <c r="J44" s="389">
        <v>-3.0596936599959998</v>
      </c>
      <c r="K44" s="396">
        <v>0.15969618431499999</v>
      </c>
    </row>
    <row r="45" spans="1:11" ht="14.4" customHeight="1" thickBot="1" x14ac:dyDescent="0.35">
      <c r="A45" s="403" t="s">
        <v>31</v>
      </c>
      <c r="B45" s="383">
        <v>346.16380051628198</v>
      </c>
      <c r="C45" s="383">
        <v>240.958910000001</v>
      </c>
      <c r="D45" s="384">
        <v>-105.204890516281</v>
      </c>
      <c r="E45" s="385">
        <v>0.69608350047099998</v>
      </c>
      <c r="F45" s="383">
        <v>49.311378882174999</v>
      </c>
      <c r="G45" s="384">
        <v>8.2185631470290001</v>
      </c>
      <c r="H45" s="386">
        <v>14.506</v>
      </c>
      <c r="I45" s="383">
        <v>26.559000000000001</v>
      </c>
      <c r="J45" s="384">
        <v>18.340436852970001</v>
      </c>
      <c r="K45" s="387">
        <v>0.53859779633100002</v>
      </c>
    </row>
    <row r="46" spans="1:11" ht="14.4" customHeight="1" thickBot="1" x14ac:dyDescent="0.35">
      <c r="A46" s="407" t="s">
        <v>303</v>
      </c>
      <c r="B46" s="383">
        <v>346.16380051628198</v>
      </c>
      <c r="C46" s="383">
        <v>240.958910000001</v>
      </c>
      <c r="D46" s="384">
        <v>-105.204890516281</v>
      </c>
      <c r="E46" s="385">
        <v>0.69608350047099998</v>
      </c>
      <c r="F46" s="383">
        <v>49.311378882174999</v>
      </c>
      <c r="G46" s="384">
        <v>8.2185631470290001</v>
      </c>
      <c r="H46" s="386">
        <v>14.506</v>
      </c>
      <c r="I46" s="383">
        <v>26.559000000000001</v>
      </c>
      <c r="J46" s="384">
        <v>18.340436852970001</v>
      </c>
      <c r="K46" s="387">
        <v>0.53859779633100002</v>
      </c>
    </row>
    <row r="47" spans="1:11" ht="14.4" customHeight="1" thickBot="1" x14ac:dyDescent="0.35">
      <c r="A47" s="405" t="s">
        <v>304</v>
      </c>
      <c r="B47" s="383">
        <v>142.68943368813299</v>
      </c>
      <c r="C47" s="383">
        <v>223.370000000001</v>
      </c>
      <c r="D47" s="384">
        <v>80.680566311866997</v>
      </c>
      <c r="E47" s="385">
        <v>1.5654277561159999</v>
      </c>
      <c r="F47" s="383">
        <v>26.555506787317999</v>
      </c>
      <c r="G47" s="384">
        <v>4.425917797886</v>
      </c>
      <c r="H47" s="386">
        <v>14.370100000000001</v>
      </c>
      <c r="I47" s="383">
        <v>24.614100000000001</v>
      </c>
      <c r="J47" s="384">
        <v>20.188182202113001</v>
      </c>
      <c r="K47" s="387">
        <v>0.92689249718</v>
      </c>
    </row>
    <row r="48" spans="1:11" ht="14.4" customHeight="1" thickBot="1" x14ac:dyDescent="0.35">
      <c r="A48" s="405" t="s">
        <v>305</v>
      </c>
      <c r="B48" s="383">
        <v>11.353768576388999</v>
      </c>
      <c r="C48" s="383">
        <v>0</v>
      </c>
      <c r="D48" s="384">
        <v>-11.353768576388999</v>
      </c>
      <c r="E48" s="385">
        <v>0</v>
      </c>
      <c r="F48" s="383">
        <v>0</v>
      </c>
      <c r="G48" s="384">
        <v>0</v>
      </c>
      <c r="H48" s="386">
        <v>0</v>
      </c>
      <c r="I48" s="383">
        <v>1.8089999999999999</v>
      </c>
      <c r="J48" s="384">
        <v>1.8089999999999999</v>
      </c>
      <c r="K48" s="394" t="s">
        <v>272</v>
      </c>
    </row>
    <row r="49" spans="1:11" ht="14.4" customHeight="1" thickBot="1" x14ac:dyDescent="0.35">
      <c r="A49" s="405" t="s">
        <v>306</v>
      </c>
      <c r="B49" s="383">
        <v>188.26038786012799</v>
      </c>
      <c r="C49" s="383">
        <v>10.75483</v>
      </c>
      <c r="D49" s="384">
        <v>-177.50555786012799</v>
      </c>
      <c r="E49" s="385">
        <v>5.7127418689000002E-2</v>
      </c>
      <c r="F49" s="383">
        <v>9.7558720948570006</v>
      </c>
      <c r="G49" s="384">
        <v>1.6259786824760001</v>
      </c>
      <c r="H49" s="386">
        <v>0.13589999999999999</v>
      </c>
      <c r="I49" s="383">
        <v>0.13589999999999999</v>
      </c>
      <c r="J49" s="384">
        <v>-1.4900786824759999</v>
      </c>
      <c r="K49" s="387">
        <v>1.3930071927E-2</v>
      </c>
    </row>
    <row r="50" spans="1:11" ht="14.4" customHeight="1" thickBot="1" x14ac:dyDescent="0.35">
      <c r="A50" s="405" t="s">
        <v>307</v>
      </c>
      <c r="B50" s="383">
        <v>3.860210391631</v>
      </c>
      <c r="C50" s="383">
        <v>6.8340799999990001</v>
      </c>
      <c r="D50" s="384">
        <v>2.9738696083680001</v>
      </c>
      <c r="E50" s="385">
        <v>1.7703905504249999</v>
      </c>
      <c r="F50" s="383">
        <v>13</v>
      </c>
      <c r="G50" s="384">
        <v>2.1666666666659999</v>
      </c>
      <c r="H50" s="386">
        <v>0</v>
      </c>
      <c r="I50" s="383">
        <v>0</v>
      </c>
      <c r="J50" s="384">
        <v>-2.1666666666659999</v>
      </c>
      <c r="K50" s="387">
        <v>0</v>
      </c>
    </row>
    <row r="51" spans="1:11" ht="14.4" customHeight="1" thickBot="1" x14ac:dyDescent="0.35">
      <c r="A51" s="408" t="s">
        <v>32</v>
      </c>
      <c r="B51" s="388">
        <v>0</v>
      </c>
      <c r="C51" s="388">
        <v>63.533000000000001</v>
      </c>
      <c r="D51" s="389">
        <v>63.533000000000001</v>
      </c>
      <c r="E51" s="390" t="s">
        <v>262</v>
      </c>
      <c r="F51" s="388">
        <v>0</v>
      </c>
      <c r="G51" s="389">
        <v>0</v>
      </c>
      <c r="H51" s="391">
        <v>4.6580000000000004</v>
      </c>
      <c r="I51" s="388">
        <v>5.7839999999999998</v>
      </c>
      <c r="J51" s="389">
        <v>5.7839999999999998</v>
      </c>
      <c r="K51" s="392" t="s">
        <v>262</v>
      </c>
    </row>
    <row r="52" spans="1:11" ht="14.4" customHeight="1" thickBot="1" x14ac:dyDescent="0.35">
      <c r="A52" s="404" t="s">
        <v>308</v>
      </c>
      <c r="B52" s="388">
        <v>0</v>
      </c>
      <c r="C52" s="388">
        <v>63.533000000000001</v>
      </c>
      <c r="D52" s="389">
        <v>63.533000000000001</v>
      </c>
      <c r="E52" s="390" t="s">
        <v>262</v>
      </c>
      <c r="F52" s="388">
        <v>0</v>
      </c>
      <c r="G52" s="389">
        <v>0</v>
      </c>
      <c r="H52" s="391">
        <v>4.6580000000000004</v>
      </c>
      <c r="I52" s="388">
        <v>5.7839999999999998</v>
      </c>
      <c r="J52" s="389">
        <v>5.7839999999999998</v>
      </c>
      <c r="K52" s="392" t="s">
        <v>262</v>
      </c>
    </row>
    <row r="53" spans="1:11" ht="14.4" customHeight="1" thickBot="1" x14ac:dyDescent="0.35">
      <c r="A53" s="405" t="s">
        <v>309</v>
      </c>
      <c r="B53" s="383">
        <v>0</v>
      </c>
      <c r="C53" s="383">
        <v>62.093000000000004</v>
      </c>
      <c r="D53" s="384">
        <v>62.093000000000004</v>
      </c>
      <c r="E53" s="393" t="s">
        <v>262</v>
      </c>
      <c r="F53" s="383">
        <v>0</v>
      </c>
      <c r="G53" s="384">
        <v>0</v>
      </c>
      <c r="H53" s="386">
        <v>3.1579999999999999</v>
      </c>
      <c r="I53" s="383">
        <v>3.984</v>
      </c>
      <c r="J53" s="384">
        <v>3.984</v>
      </c>
      <c r="K53" s="394" t="s">
        <v>262</v>
      </c>
    </row>
    <row r="54" spans="1:11" ht="14.4" customHeight="1" thickBot="1" x14ac:dyDescent="0.35">
      <c r="A54" s="405" t="s">
        <v>310</v>
      </c>
      <c r="B54" s="383">
        <v>0</v>
      </c>
      <c r="C54" s="383">
        <v>1.44</v>
      </c>
      <c r="D54" s="384">
        <v>1.44</v>
      </c>
      <c r="E54" s="393" t="s">
        <v>262</v>
      </c>
      <c r="F54" s="383">
        <v>0</v>
      </c>
      <c r="G54" s="384">
        <v>0</v>
      </c>
      <c r="H54" s="386">
        <v>1.5</v>
      </c>
      <c r="I54" s="383">
        <v>1.8</v>
      </c>
      <c r="J54" s="384">
        <v>1.8</v>
      </c>
      <c r="K54" s="394" t="s">
        <v>262</v>
      </c>
    </row>
    <row r="55" spans="1:11" ht="14.4" customHeight="1" thickBot="1" x14ac:dyDescent="0.35">
      <c r="A55" s="403" t="s">
        <v>33</v>
      </c>
      <c r="B55" s="383">
        <v>331.76517934459798</v>
      </c>
      <c r="C55" s="383">
        <v>319.75990999999999</v>
      </c>
      <c r="D55" s="384">
        <v>-12.005269344598</v>
      </c>
      <c r="E55" s="385">
        <v>0.96381395609800002</v>
      </c>
      <c r="F55" s="383">
        <v>389.63868307780098</v>
      </c>
      <c r="G55" s="384">
        <v>64.939780512965996</v>
      </c>
      <c r="H55" s="386">
        <v>3.4984899999999999</v>
      </c>
      <c r="I55" s="383">
        <v>37.755650000000003</v>
      </c>
      <c r="J55" s="384">
        <v>-27.184130512966</v>
      </c>
      <c r="K55" s="387">
        <v>9.6899131528000004E-2</v>
      </c>
    </row>
    <row r="56" spans="1:11" ht="14.4" customHeight="1" thickBot="1" x14ac:dyDescent="0.35">
      <c r="A56" s="404" t="s">
        <v>311</v>
      </c>
      <c r="B56" s="388">
        <v>9.4937374480999995E-2</v>
      </c>
      <c r="C56" s="388">
        <v>0</v>
      </c>
      <c r="D56" s="389">
        <v>-9.4937374480999995E-2</v>
      </c>
      <c r="E56" s="395">
        <v>0</v>
      </c>
      <c r="F56" s="388">
        <v>0</v>
      </c>
      <c r="G56" s="389">
        <v>0</v>
      </c>
      <c r="H56" s="391">
        <v>0</v>
      </c>
      <c r="I56" s="388">
        <v>0</v>
      </c>
      <c r="J56" s="389">
        <v>0</v>
      </c>
      <c r="K56" s="396">
        <v>2</v>
      </c>
    </row>
    <row r="57" spans="1:11" ht="14.4" customHeight="1" thickBot="1" x14ac:dyDescent="0.35">
      <c r="A57" s="405" t="s">
        <v>312</v>
      </c>
      <c r="B57" s="383">
        <v>9.4937374480999995E-2</v>
      </c>
      <c r="C57" s="383">
        <v>0</v>
      </c>
      <c r="D57" s="384">
        <v>-9.4937374480999995E-2</v>
      </c>
      <c r="E57" s="385">
        <v>0</v>
      </c>
      <c r="F57" s="383">
        <v>0</v>
      </c>
      <c r="G57" s="384">
        <v>0</v>
      </c>
      <c r="H57" s="386">
        <v>0</v>
      </c>
      <c r="I57" s="383">
        <v>0</v>
      </c>
      <c r="J57" s="384">
        <v>0</v>
      </c>
      <c r="K57" s="387">
        <v>2</v>
      </c>
    </row>
    <row r="58" spans="1:11" ht="14.4" customHeight="1" thickBot="1" x14ac:dyDescent="0.35">
      <c r="A58" s="404" t="s">
        <v>313</v>
      </c>
      <c r="B58" s="388">
        <v>12.282109086714</v>
      </c>
      <c r="C58" s="388">
        <v>15.40536</v>
      </c>
      <c r="D58" s="389">
        <v>3.1232509132850002</v>
      </c>
      <c r="E58" s="395">
        <v>1.254292718883</v>
      </c>
      <c r="F58" s="388">
        <v>14.452743488148</v>
      </c>
      <c r="G58" s="389">
        <v>2.4087905813580002</v>
      </c>
      <c r="H58" s="391">
        <v>1.41652</v>
      </c>
      <c r="I58" s="388">
        <v>2.77982</v>
      </c>
      <c r="J58" s="389">
        <v>0.37102941864099998</v>
      </c>
      <c r="K58" s="396">
        <v>0.19233856895599999</v>
      </c>
    </row>
    <row r="59" spans="1:11" ht="14.4" customHeight="1" thickBot="1" x14ac:dyDescent="0.35">
      <c r="A59" s="405" t="s">
        <v>314</v>
      </c>
      <c r="B59" s="383">
        <v>8.1934183452520006</v>
      </c>
      <c r="C59" s="383">
        <v>13.589600000000001</v>
      </c>
      <c r="D59" s="384">
        <v>5.3961816547470001</v>
      </c>
      <c r="E59" s="385">
        <v>1.6585995523920001</v>
      </c>
      <c r="F59" s="383">
        <v>12.382069378673</v>
      </c>
      <c r="G59" s="384">
        <v>2.0636782297780001</v>
      </c>
      <c r="H59" s="386">
        <v>1.1236999999999999</v>
      </c>
      <c r="I59" s="383">
        <v>2.4870000000000001</v>
      </c>
      <c r="J59" s="384">
        <v>0.42332177022099998</v>
      </c>
      <c r="K59" s="387">
        <v>0.20085495598</v>
      </c>
    </row>
    <row r="60" spans="1:11" ht="14.4" customHeight="1" thickBot="1" x14ac:dyDescent="0.35">
      <c r="A60" s="405" t="s">
        <v>315</v>
      </c>
      <c r="B60" s="383">
        <v>4.088690741462</v>
      </c>
      <c r="C60" s="383">
        <v>1.81576</v>
      </c>
      <c r="D60" s="384">
        <v>-2.2729307414619999</v>
      </c>
      <c r="E60" s="385">
        <v>0.44409325987499998</v>
      </c>
      <c r="F60" s="383">
        <v>2.0706741094750001</v>
      </c>
      <c r="G60" s="384">
        <v>0.345112351579</v>
      </c>
      <c r="H60" s="386">
        <v>0.29282000000000002</v>
      </c>
      <c r="I60" s="383">
        <v>0.29282000000000002</v>
      </c>
      <c r="J60" s="384">
        <v>-5.2292351579000002E-2</v>
      </c>
      <c r="K60" s="387">
        <v>0.14141288513700001</v>
      </c>
    </row>
    <row r="61" spans="1:11" ht="14.4" customHeight="1" thickBot="1" x14ac:dyDescent="0.35">
      <c r="A61" s="404" t="s">
        <v>316</v>
      </c>
      <c r="B61" s="388">
        <v>36.584829316586998</v>
      </c>
      <c r="C61" s="388">
        <v>28.891629999999999</v>
      </c>
      <c r="D61" s="389">
        <v>-7.6931993165870001</v>
      </c>
      <c r="E61" s="395">
        <v>0.78971613479400005</v>
      </c>
      <c r="F61" s="388">
        <v>39</v>
      </c>
      <c r="G61" s="389">
        <v>6.5</v>
      </c>
      <c r="H61" s="391">
        <v>1.4846999999999999</v>
      </c>
      <c r="I61" s="388">
        <v>12.13369</v>
      </c>
      <c r="J61" s="389">
        <v>5.6336899999999996</v>
      </c>
      <c r="K61" s="396">
        <v>0.31112025641000002</v>
      </c>
    </row>
    <row r="62" spans="1:11" ht="14.4" customHeight="1" thickBot="1" x14ac:dyDescent="0.35">
      <c r="A62" s="405" t="s">
        <v>317</v>
      </c>
      <c r="B62" s="383">
        <v>0.99999840846400001</v>
      </c>
      <c r="C62" s="383">
        <v>1.08</v>
      </c>
      <c r="D62" s="384">
        <v>8.0001591535E-2</v>
      </c>
      <c r="E62" s="385">
        <v>1.080001718861</v>
      </c>
      <c r="F62" s="383">
        <v>1</v>
      </c>
      <c r="G62" s="384">
        <v>0.166666666666</v>
      </c>
      <c r="H62" s="386">
        <v>0</v>
      </c>
      <c r="I62" s="383">
        <v>0.27</v>
      </c>
      <c r="J62" s="384">
        <v>0.103333333333</v>
      </c>
      <c r="K62" s="387">
        <v>0.27</v>
      </c>
    </row>
    <row r="63" spans="1:11" ht="14.4" customHeight="1" thickBot="1" x14ac:dyDescent="0.35">
      <c r="A63" s="405" t="s">
        <v>318</v>
      </c>
      <c r="B63" s="383">
        <v>35.584830908122001</v>
      </c>
      <c r="C63" s="383">
        <v>27.811630000000001</v>
      </c>
      <c r="D63" s="384">
        <v>-7.7732009081219999</v>
      </c>
      <c r="E63" s="385">
        <v>0.781558582414</v>
      </c>
      <c r="F63" s="383">
        <v>38</v>
      </c>
      <c r="G63" s="384">
        <v>6.333333333333</v>
      </c>
      <c r="H63" s="386">
        <v>1.4846999999999999</v>
      </c>
      <c r="I63" s="383">
        <v>11.86369</v>
      </c>
      <c r="J63" s="384">
        <v>5.530356666666</v>
      </c>
      <c r="K63" s="387">
        <v>0.31220236842100002</v>
      </c>
    </row>
    <row r="64" spans="1:11" ht="14.4" customHeight="1" thickBot="1" x14ac:dyDescent="0.35">
      <c r="A64" s="404" t="s">
        <v>319</v>
      </c>
      <c r="B64" s="388">
        <v>7.5567680396829999</v>
      </c>
      <c r="C64" s="388">
        <v>2.8426300000000002</v>
      </c>
      <c r="D64" s="389">
        <v>-4.7141380396830002</v>
      </c>
      <c r="E64" s="395">
        <v>0.376170074967</v>
      </c>
      <c r="F64" s="388">
        <v>3.5455323664980001</v>
      </c>
      <c r="G64" s="389">
        <v>0.59092206108300005</v>
      </c>
      <c r="H64" s="391">
        <v>0.22527</v>
      </c>
      <c r="I64" s="388">
        <v>0.46797</v>
      </c>
      <c r="J64" s="389">
        <v>-0.122952061083</v>
      </c>
      <c r="K64" s="396">
        <v>0.13198864137300001</v>
      </c>
    </row>
    <row r="65" spans="1:11" ht="14.4" customHeight="1" thickBot="1" x14ac:dyDescent="0.35">
      <c r="A65" s="405" t="s">
        <v>320</v>
      </c>
      <c r="B65" s="383">
        <v>4.296243803966</v>
      </c>
      <c r="C65" s="383">
        <v>0</v>
      </c>
      <c r="D65" s="384">
        <v>-4.296243803966</v>
      </c>
      <c r="E65" s="385">
        <v>0</v>
      </c>
      <c r="F65" s="383">
        <v>0</v>
      </c>
      <c r="G65" s="384">
        <v>0</v>
      </c>
      <c r="H65" s="386">
        <v>0</v>
      </c>
      <c r="I65" s="383">
        <v>0</v>
      </c>
      <c r="J65" s="384">
        <v>0</v>
      </c>
      <c r="K65" s="387">
        <v>2</v>
      </c>
    </row>
    <row r="66" spans="1:11" ht="14.4" customHeight="1" thickBot="1" x14ac:dyDescent="0.35">
      <c r="A66" s="405" t="s">
        <v>321</v>
      </c>
      <c r="B66" s="383">
        <v>0.41070779633799998</v>
      </c>
      <c r="C66" s="383">
        <v>0</v>
      </c>
      <c r="D66" s="384">
        <v>-0.41070779633799998</v>
      </c>
      <c r="E66" s="385">
        <v>0</v>
      </c>
      <c r="F66" s="383">
        <v>0</v>
      </c>
      <c r="G66" s="384">
        <v>0</v>
      </c>
      <c r="H66" s="386">
        <v>0</v>
      </c>
      <c r="I66" s="383">
        <v>0</v>
      </c>
      <c r="J66" s="384">
        <v>0</v>
      </c>
      <c r="K66" s="387">
        <v>2</v>
      </c>
    </row>
    <row r="67" spans="1:11" ht="14.4" customHeight="1" thickBot="1" x14ac:dyDescent="0.35">
      <c r="A67" s="405" t="s">
        <v>322</v>
      </c>
      <c r="B67" s="383">
        <v>2.8498164393779999</v>
      </c>
      <c r="C67" s="383">
        <v>2.8426300000000002</v>
      </c>
      <c r="D67" s="384">
        <v>-7.1864393780000004E-3</v>
      </c>
      <c r="E67" s="385">
        <v>0.99747827990600002</v>
      </c>
      <c r="F67" s="383">
        <v>3.5455323664980001</v>
      </c>
      <c r="G67" s="384">
        <v>0.59092206108300005</v>
      </c>
      <c r="H67" s="386">
        <v>0.22527</v>
      </c>
      <c r="I67" s="383">
        <v>0.46797</v>
      </c>
      <c r="J67" s="384">
        <v>-0.122952061083</v>
      </c>
      <c r="K67" s="387">
        <v>0.13198864137300001</v>
      </c>
    </row>
    <row r="68" spans="1:11" ht="14.4" customHeight="1" thickBot="1" x14ac:dyDescent="0.35">
      <c r="A68" s="404" t="s">
        <v>323</v>
      </c>
      <c r="B68" s="388">
        <v>229.34568515184301</v>
      </c>
      <c r="C68" s="388">
        <v>230.91959</v>
      </c>
      <c r="D68" s="389">
        <v>1.5739048481560001</v>
      </c>
      <c r="E68" s="395">
        <v>1.0068625875699999</v>
      </c>
      <c r="F68" s="388">
        <v>317.640407223154</v>
      </c>
      <c r="G68" s="389">
        <v>52.940067870524999</v>
      </c>
      <c r="H68" s="391">
        <v>0</v>
      </c>
      <c r="I68" s="388">
        <v>21.63017</v>
      </c>
      <c r="J68" s="389">
        <v>-31.309897870524999</v>
      </c>
      <c r="K68" s="396">
        <v>6.8096405582999994E-2</v>
      </c>
    </row>
    <row r="69" spans="1:11" ht="14.4" customHeight="1" thickBot="1" x14ac:dyDescent="0.35">
      <c r="A69" s="405" t="s">
        <v>324</v>
      </c>
      <c r="B69" s="383">
        <v>165.608341722115</v>
      </c>
      <c r="C69" s="383">
        <v>132.11865</v>
      </c>
      <c r="D69" s="384">
        <v>-33.489691722114998</v>
      </c>
      <c r="E69" s="385">
        <v>0.79777774854799999</v>
      </c>
      <c r="F69" s="383">
        <v>141.83830426322601</v>
      </c>
      <c r="G69" s="384">
        <v>23.639717377204001</v>
      </c>
      <c r="H69" s="386">
        <v>0</v>
      </c>
      <c r="I69" s="383">
        <v>20.036999999999999</v>
      </c>
      <c r="J69" s="384">
        <v>-3.6027173772040002</v>
      </c>
      <c r="K69" s="387">
        <v>0.14126649429400001</v>
      </c>
    </row>
    <row r="70" spans="1:11" ht="14.4" customHeight="1" thickBot="1" x14ac:dyDescent="0.35">
      <c r="A70" s="405" t="s">
        <v>325</v>
      </c>
      <c r="B70" s="383">
        <v>63.737343429726998</v>
      </c>
      <c r="C70" s="383">
        <v>98.800939999999997</v>
      </c>
      <c r="D70" s="384">
        <v>35.063596570271997</v>
      </c>
      <c r="E70" s="385">
        <v>1.55012642014</v>
      </c>
      <c r="F70" s="383">
        <v>175.80210295992799</v>
      </c>
      <c r="G70" s="384">
        <v>29.300350493321002</v>
      </c>
      <c r="H70" s="386">
        <v>0</v>
      </c>
      <c r="I70" s="383">
        <v>1.59317</v>
      </c>
      <c r="J70" s="384">
        <v>-27.707180493321001</v>
      </c>
      <c r="K70" s="387">
        <v>9.0622920489999998E-3</v>
      </c>
    </row>
    <row r="71" spans="1:11" ht="14.4" customHeight="1" thickBot="1" x14ac:dyDescent="0.35">
      <c r="A71" s="404" t="s">
        <v>326</v>
      </c>
      <c r="B71" s="388">
        <v>45.900850375288002</v>
      </c>
      <c r="C71" s="388">
        <v>41.700699999999998</v>
      </c>
      <c r="D71" s="389">
        <v>-4.2001503752879996</v>
      </c>
      <c r="E71" s="395">
        <v>0.90849515115799995</v>
      </c>
      <c r="F71" s="388">
        <v>15</v>
      </c>
      <c r="G71" s="389">
        <v>2.5</v>
      </c>
      <c r="H71" s="391">
        <v>0.372</v>
      </c>
      <c r="I71" s="388">
        <v>0.74399999999999999</v>
      </c>
      <c r="J71" s="389">
        <v>-1.756</v>
      </c>
      <c r="K71" s="396">
        <v>4.9599999999999998E-2</v>
      </c>
    </row>
    <row r="72" spans="1:11" ht="14.4" customHeight="1" thickBot="1" x14ac:dyDescent="0.35">
      <c r="A72" s="405" t="s">
        <v>327</v>
      </c>
      <c r="B72" s="383">
        <v>5.9009140367089996</v>
      </c>
      <c r="C72" s="383">
        <v>12.0557</v>
      </c>
      <c r="D72" s="384">
        <v>6.1547859632900002</v>
      </c>
      <c r="E72" s="385">
        <v>2.0430224749930002</v>
      </c>
      <c r="F72" s="383">
        <v>10</v>
      </c>
      <c r="G72" s="384">
        <v>1.6666666666659999</v>
      </c>
      <c r="H72" s="386">
        <v>0.372</v>
      </c>
      <c r="I72" s="383">
        <v>0.74399999999999999</v>
      </c>
      <c r="J72" s="384">
        <v>-0.92266666666599995</v>
      </c>
      <c r="K72" s="387">
        <v>7.4399999999999994E-2</v>
      </c>
    </row>
    <row r="73" spans="1:11" ht="14.4" customHeight="1" thickBot="1" x14ac:dyDescent="0.35">
      <c r="A73" s="405" t="s">
        <v>328</v>
      </c>
      <c r="B73" s="383">
        <v>39.999936338578998</v>
      </c>
      <c r="C73" s="383">
        <v>29.645</v>
      </c>
      <c r="D73" s="384">
        <v>-10.354936338579</v>
      </c>
      <c r="E73" s="385">
        <v>0.74112617952799997</v>
      </c>
      <c r="F73" s="383">
        <v>5</v>
      </c>
      <c r="G73" s="384">
        <v>0.83333333333299997</v>
      </c>
      <c r="H73" s="386">
        <v>0</v>
      </c>
      <c r="I73" s="383">
        <v>0</v>
      </c>
      <c r="J73" s="384">
        <v>-0.83333333333299997</v>
      </c>
      <c r="K73" s="387">
        <v>0</v>
      </c>
    </row>
    <row r="74" spans="1:11" ht="14.4" customHeight="1" thickBot="1" x14ac:dyDescent="0.35">
      <c r="A74" s="402" t="s">
        <v>34</v>
      </c>
      <c r="B74" s="383">
        <v>28476.002570798901</v>
      </c>
      <c r="C74" s="383">
        <v>28964.79091</v>
      </c>
      <c r="D74" s="384">
        <v>488.78833920115397</v>
      </c>
      <c r="E74" s="385">
        <v>1.0171649211639999</v>
      </c>
      <c r="F74" s="383">
        <v>28719</v>
      </c>
      <c r="G74" s="384">
        <v>4786.5</v>
      </c>
      <c r="H74" s="386">
        <v>2393.33095</v>
      </c>
      <c r="I74" s="383">
        <v>4831.1193599999997</v>
      </c>
      <c r="J74" s="384">
        <v>44.619359999998998</v>
      </c>
      <c r="K74" s="387">
        <v>0.168220319649</v>
      </c>
    </row>
    <row r="75" spans="1:11" ht="14.4" customHeight="1" thickBot="1" x14ac:dyDescent="0.35">
      <c r="A75" s="408" t="s">
        <v>329</v>
      </c>
      <c r="B75" s="388">
        <v>21060.001901286101</v>
      </c>
      <c r="C75" s="388">
        <v>21400.223000000002</v>
      </c>
      <c r="D75" s="389">
        <v>340.22109871387499</v>
      </c>
      <c r="E75" s="395">
        <v>1.0161548465329999</v>
      </c>
      <c r="F75" s="388">
        <v>21159</v>
      </c>
      <c r="G75" s="389">
        <v>3526.5</v>
      </c>
      <c r="H75" s="391">
        <v>1760.9860000000001</v>
      </c>
      <c r="I75" s="388">
        <v>3556.4259999999999</v>
      </c>
      <c r="J75" s="389">
        <v>29.925999999997</v>
      </c>
      <c r="K75" s="396">
        <v>0.168081005718</v>
      </c>
    </row>
    <row r="76" spans="1:11" ht="14.4" customHeight="1" thickBot="1" x14ac:dyDescent="0.35">
      <c r="A76" s="404" t="s">
        <v>330</v>
      </c>
      <c r="B76" s="388">
        <v>20890.0018859386</v>
      </c>
      <c r="C76" s="388">
        <v>21271.813999999998</v>
      </c>
      <c r="D76" s="389">
        <v>381.812114061388</v>
      </c>
      <c r="E76" s="395">
        <v>1.0182772656570001</v>
      </c>
      <c r="F76" s="388">
        <v>21000</v>
      </c>
      <c r="G76" s="389">
        <v>3500</v>
      </c>
      <c r="H76" s="391">
        <v>1756.3209999999999</v>
      </c>
      <c r="I76" s="388">
        <v>3540.0320000000002</v>
      </c>
      <c r="J76" s="389">
        <v>40.031999999996998</v>
      </c>
      <c r="K76" s="396">
        <v>0.16857295238</v>
      </c>
    </row>
    <row r="77" spans="1:11" ht="14.4" customHeight="1" thickBot="1" x14ac:dyDescent="0.35">
      <c r="A77" s="405" t="s">
        <v>331</v>
      </c>
      <c r="B77" s="383">
        <v>20890.0018859386</v>
      </c>
      <c r="C77" s="383">
        <v>21271.813999999998</v>
      </c>
      <c r="D77" s="384">
        <v>381.812114061388</v>
      </c>
      <c r="E77" s="385">
        <v>1.0182772656570001</v>
      </c>
      <c r="F77" s="383">
        <v>21000</v>
      </c>
      <c r="G77" s="384">
        <v>3500</v>
      </c>
      <c r="H77" s="386">
        <v>1756.3209999999999</v>
      </c>
      <c r="I77" s="383">
        <v>3540.0320000000002</v>
      </c>
      <c r="J77" s="384">
        <v>40.031999999996998</v>
      </c>
      <c r="K77" s="387">
        <v>0.16857295238</v>
      </c>
    </row>
    <row r="78" spans="1:11" ht="14.4" customHeight="1" thickBot="1" x14ac:dyDescent="0.35">
      <c r="A78" s="404" t="s">
        <v>332</v>
      </c>
      <c r="B78" s="388">
        <v>110.000009930744</v>
      </c>
      <c r="C78" s="388">
        <v>91.12</v>
      </c>
      <c r="D78" s="389">
        <v>-18.880009930743999</v>
      </c>
      <c r="E78" s="395">
        <v>0.82836356157900004</v>
      </c>
      <c r="F78" s="388">
        <v>99.999999999999005</v>
      </c>
      <c r="G78" s="389">
        <v>16.666666666666</v>
      </c>
      <c r="H78" s="391">
        <v>1.21</v>
      </c>
      <c r="I78" s="388">
        <v>2.42</v>
      </c>
      <c r="J78" s="389">
        <v>-14.246666666666</v>
      </c>
      <c r="K78" s="396">
        <v>2.4199999999999999E-2</v>
      </c>
    </row>
    <row r="79" spans="1:11" ht="14.4" customHeight="1" thickBot="1" x14ac:dyDescent="0.35">
      <c r="A79" s="405" t="s">
        <v>333</v>
      </c>
      <c r="B79" s="383">
        <v>110.000009930744</v>
      </c>
      <c r="C79" s="383">
        <v>91.12</v>
      </c>
      <c r="D79" s="384">
        <v>-18.880009930743999</v>
      </c>
      <c r="E79" s="385">
        <v>0.82836356157900004</v>
      </c>
      <c r="F79" s="383">
        <v>99.999999999999005</v>
      </c>
      <c r="G79" s="384">
        <v>16.666666666666</v>
      </c>
      <c r="H79" s="386">
        <v>1.21</v>
      </c>
      <c r="I79" s="383">
        <v>2.42</v>
      </c>
      <c r="J79" s="384">
        <v>-14.246666666666</v>
      </c>
      <c r="K79" s="387">
        <v>2.4199999999999999E-2</v>
      </c>
    </row>
    <row r="80" spans="1:11" ht="14.4" customHeight="1" thickBot="1" x14ac:dyDescent="0.35">
      <c r="A80" s="404" t="s">
        <v>334</v>
      </c>
      <c r="B80" s="388">
        <v>60.000005416769</v>
      </c>
      <c r="C80" s="388">
        <v>37.289000000000001</v>
      </c>
      <c r="D80" s="389">
        <v>-22.711005416769002</v>
      </c>
      <c r="E80" s="395">
        <v>0.62148327722600005</v>
      </c>
      <c r="F80" s="388">
        <v>59</v>
      </c>
      <c r="G80" s="389">
        <v>9.833333333333</v>
      </c>
      <c r="H80" s="391">
        <v>3.4550000000000001</v>
      </c>
      <c r="I80" s="388">
        <v>13.974</v>
      </c>
      <c r="J80" s="389">
        <v>4.1406666666660001</v>
      </c>
      <c r="K80" s="396">
        <v>0.23684745762699999</v>
      </c>
    </row>
    <row r="81" spans="1:11" ht="14.4" customHeight="1" thickBot="1" x14ac:dyDescent="0.35">
      <c r="A81" s="405" t="s">
        <v>335</v>
      </c>
      <c r="B81" s="383">
        <v>60.000005416769</v>
      </c>
      <c r="C81" s="383">
        <v>37.289000000000001</v>
      </c>
      <c r="D81" s="384">
        <v>-22.711005416769002</v>
      </c>
      <c r="E81" s="385">
        <v>0.62148327722600005</v>
      </c>
      <c r="F81" s="383">
        <v>59</v>
      </c>
      <c r="G81" s="384">
        <v>9.833333333333</v>
      </c>
      <c r="H81" s="386">
        <v>3.4550000000000001</v>
      </c>
      <c r="I81" s="383">
        <v>13.974</v>
      </c>
      <c r="J81" s="384">
        <v>4.1406666666660001</v>
      </c>
      <c r="K81" s="387">
        <v>0.23684745762699999</v>
      </c>
    </row>
    <row r="82" spans="1:11" ht="14.4" customHeight="1" thickBot="1" x14ac:dyDescent="0.35">
      <c r="A82" s="403" t="s">
        <v>336</v>
      </c>
      <c r="B82" s="383">
        <v>7103.0006412552402</v>
      </c>
      <c r="C82" s="383">
        <v>7244.9318400000002</v>
      </c>
      <c r="D82" s="384">
        <v>141.93119874476201</v>
      </c>
      <c r="E82" s="385">
        <v>1.019981864836</v>
      </c>
      <c r="F82" s="383">
        <v>7139.99999999999</v>
      </c>
      <c r="G82" s="384">
        <v>1190</v>
      </c>
      <c r="H82" s="386">
        <v>597.14891999999998</v>
      </c>
      <c r="I82" s="383">
        <v>1203.61367</v>
      </c>
      <c r="J82" s="384">
        <v>13.613670000000999</v>
      </c>
      <c r="K82" s="387">
        <v>0.16857334313700001</v>
      </c>
    </row>
    <row r="83" spans="1:11" ht="14.4" customHeight="1" thickBot="1" x14ac:dyDescent="0.35">
      <c r="A83" s="404" t="s">
        <v>337</v>
      </c>
      <c r="B83" s="388">
        <v>1880.00016972545</v>
      </c>
      <c r="C83" s="388">
        <v>1917.7783400000001</v>
      </c>
      <c r="D83" s="389">
        <v>37.778170274551996</v>
      </c>
      <c r="E83" s="395">
        <v>1.0200947696080001</v>
      </c>
      <c r="F83" s="388">
        <v>1889.99999999999</v>
      </c>
      <c r="G83" s="389">
        <v>314.99999999999898</v>
      </c>
      <c r="H83" s="391">
        <v>158.06867</v>
      </c>
      <c r="I83" s="388">
        <v>318.60566999999998</v>
      </c>
      <c r="J83" s="389">
        <v>3.605670000001</v>
      </c>
      <c r="K83" s="396">
        <v>0.168574428571</v>
      </c>
    </row>
    <row r="84" spans="1:11" ht="14.4" customHeight="1" thickBot="1" x14ac:dyDescent="0.35">
      <c r="A84" s="405" t="s">
        <v>338</v>
      </c>
      <c r="B84" s="383">
        <v>1880.00016972545</v>
      </c>
      <c r="C84" s="383">
        <v>1917.7783400000001</v>
      </c>
      <c r="D84" s="384">
        <v>37.778170274551996</v>
      </c>
      <c r="E84" s="385">
        <v>1.0200947696080001</v>
      </c>
      <c r="F84" s="383">
        <v>1889.99999999999</v>
      </c>
      <c r="G84" s="384">
        <v>314.99999999999898</v>
      </c>
      <c r="H84" s="386">
        <v>158.06867</v>
      </c>
      <c r="I84" s="383">
        <v>318.60566999999998</v>
      </c>
      <c r="J84" s="384">
        <v>3.605670000001</v>
      </c>
      <c r="K84" s="387">
        <v>0.168574428571</v>
      </c>
    </row>
    <row r="85" spans="1:11" ht="14.4" customHeight="1" thickBot="1" x14ac:dyDescent="0.35">
      <c r="A85" s="404" t="s">
        <v>339</v>
      </c>
      <c r="B85" s="388">
        <v>5223.00047152979</v>
      </c>
      <c r="C85" s="388">
        <v>5327.1535000000003</v>
      </c>
      <c r="D85" s="389">
        <v>104.153028470208</v>
      </c>
      <c r="E85" s="395">
        <v>1.01994122517</v>
      </c>
      <c r="F85" s="388">
        <v>5250</v>
      </c>
      <c r="G85" s="389">
        <v>875</v>
      </c>
      <c r="H85" s="391">
        <v>439.08024999999998</v>
      </c>
      <c r="I85" s="388">
        <v>885.00800000000004</v>
      </c>
      <c r="J85" s="389">
        <v>10.007999999999999</v>
      </c>
      <c r="K85" s="396">
        <v>0.16857295238</v>
      </c>
    </row>
    <row r="86" spans="1:11" ht="14.4" customHeight="1" thickBot="1" x14ac:dyDescent="0.35">
      <c r="A86" s="405" t="s">
        <v>340</v>
      </c>
      <c r="B86" s="383">
        <v>5223.00047152979</v>
      </c>
      <c r="C86" s="383">
        <v>5327.1535000000003</v>
      </c>
      <c r="D86" s="384">
        <v>104.153028470208</v>
      </c>
      <c r="E86" s="385">
        <v>1.01994122517</v>
      </c>
      <c r="F86" s="383">
        <v>5250</v>
      </c>
      <c r="G86" s="384">
        <v>875</v>
      </c>
      <c r="H86" s="386">
        <v>439.08024999999998</v>
      </c>
      <c r="I86" s="383">
        <v>885.00800000000004</v>
      </c>
      <c r="J86" s="384">
        <v>10.007999999999999</v>
      </c>
      <c r="K86" s="387">
        <v>0.16857295238</v>
      </c>
    </row>
    <row r="87" spans="1:11" ht="14.4" customHeight="1" thickBot="1" x14ac:dyDescent="0.35">
      <c r="A87" s="403" t="s">
        <v>341</v>
      </c>
      <c r="B87" s="383">
        <v>313.00002825748101</v>
      </c>
      <c r="C87" s="383">
        <v>319.63607000000002</v>
      </c>
      <c r="D87" s="384">
        <v>6.6360417425179996</v>
      </c>
      <c r="E87" s="385">
        <v>1.021201409403</v>
      </c>
      <c r="F87" s="383">
        <v>420</v>
      </c>
      <c r="G87" s="384">
        <v>70</v>
      </c>
      <c r="H87" s="386">
        <v>35.19603</v>
      </c>
      <c r="I87" s="383">
        <v>71.079689999999999</v>
      </c>
      <c r="J87" s="384">
        <v>1.0796899999989999</v>
      </c>
      <c r="K87" s="387">
        <v>0.169237357142</v>
      </c>
    </row>
    <row r="88" spans="1:11" ht="14.4" customHeight="1" thickBot="1" x14ac:dyDescent="0.35">
      <c r="A88" s="404" t="s">
        <v>342</v>
      </c>
      <c r="B88" s="388">
        <v>313.00002825748101</v>
      </c>
      <c r="C88" s="388">
        <v>319.63607000000002</v>
      </c>
      <c r="D88" s="389">
        <v>6.6360417425179996</v>
      </c>
      <c r="E88" s="395">
        <v>1.021201409403</v>
      </c>
      <c r="F88" s="388">
        <v>420</v>
      </c>
      <c r="G88" s="389">
        <v>70</v>
      </c>
      <c r="H88" s="391">
        <v>35.19603</v>
      </c>
      <c r="I88" s="388">
        <v>71.079689999999999</v>
      </c>
      <c r="J88" s="389">
        <v>1.0796899999989999</v>
      </c>
      <c r="K88" s="396">
        <v>0.169237357142</v>
      </c>
    </row>
    <row r="89" spans="1:11" ht="14.4" customHeight="1" thickBot="1" x14ac:dyDescent="0.35">
      <c r="A89" s="405" t="s">
        <v>343</v>
      </c>
      <c r="B89" s="383">
        <v>313.00002825748101</v>
      </c>
      <c r="C89" s="383">
        <v>319.63607000000002</v>
      </c>
      <c r="D89" s="384">
        <v>6.6360417425179996</v>
      </c>
      <c r="E89" s="385">
        <v>1.021201409403</v>
      </c>
      <c r="F89" s="383">
        <v>420</v>
      </c>
      <c r="G89" s="384">
        <v>70</v>
      </c>
      <c r="H89" s="386">
        <v>35.19603</v>
      </c>
      <c r="I89" s="383">
        <v>71.079689999999999</v>
      </c>
      <c r="J89" s="384">
        <v>1.0796899999989999</v>
      </c>
      <c r="K89" s="387">
        <v>0.169237357142</v>
      </c>
    </row>
    <row r="90" spans="1:11" ht="14.4" customHeight="1" thickBot="1" x14ac:dyDescent="0.35">
      <c r="A90" s="402" t="s">
        <v>344</v>
      </c>
      <c r="B90" s="383">
        <v>0</v>
      </c>
      <c r="C90" s="383">
        <v>82.146000000000001</v>
      </c>
      <c r="D90" s="384">
        <v>82.146000000000001</v>
      </c>
      <c r="E90" s="393" t="s">
        <v>262</v>
      </c>
      <c r="F90" s="383">
        <v>0</v>
      </c>
      <c r="G90" s="384">
        <v>0</v>
      </c>
      <c r="H90" s="386">
        <v>12.3</v>
      </c>
      <c r="I90" s="383">
        <v>14.9</v>
      </c>
      <c r="J90" s="384">
        <v>14.9</v>
      </c>
      <c r="K90" s="394" t="s">
        <v>262</v>
      </c>
    </row>
    <row r="91" spans="1:11" ht="14.4" customHeight="1" thickBot="1" x14ac:dyDescent="0.35">
      <c r="A91" s="403" t="s">
        <v>345</v>
      </c>
      <c r="B91" s="383">
        <v>0</v>
      </c>
      <c r="C91" s="383">
        <v>82.146000000000001</v>
      </c>
      <c r="D91" s="384">
        <v>82.146000000000001</v>
      </c>
      <c r="E91" s="393" t="s">
        <v>262</v>
      </c>
      <c r="F91" s="383">
        <v>0</v>
      </c>
      <c r="G91" s="384">
        <v>0</v>
      </c>
      <c r="H91" s="386">
        <v>12.3</v>
      </c>
      <c r="I91" s="383">
        <v>14.9</v>
      </c>
      <c r="J91" s="384">
        <v>14.9</v>
      </c>
      <c r="K91" s="394" t="s">
        <v>262</v>
      </c>
    </row>
    <row r="92" spans="1:11" ht="14.4" customHeight="1" thickBot="1" x14ac:dyDescent="0.35">
      <c r="A92" s="404" t="s">
        <v>346</v>
      </c>
      <c r="B92" s="388">
        <v>0</v>
      </c>
      <c r="C92" s="388">
        <v>63.445999999999998</v>
      </c>
      <c r="D92" s="389">
        <v>63.445999999999998</v>
      </c>
      <c r="E92" s="390" t="s">
        <v>262</v>
      </c>
      <c r="F92" s="388">
        <v>0</v>
      </c>
      <c r="G92" s="389">
        <v>0</v>
      </c>
      <c r="H92" s="391">
        <v>12.3</v>
      </c>
      <c r="I92" s="388">
        <v>14.9</v>
      </c>
      <c r="J92" s="389">
        <v>14.9</v>
      </c>
      <c r="K92" s="392" t="s">
        <v>262</v>
      </c>
    </row>
    <row r="93" spans="1:11" ht="14.4" customHeight="1" thickBot="1" x14ac:dyDescent="0.35">
      <c r="A93" s="405" t="s">
        <v>347</v>
      </c>
      <c r="B93" s="383">
        <v>0</v>
      </c>
      <c r="C93" s="383">
        <v>1.29</v>
      </c>
      <c r="D93" s="384">
        <v>1.29</v>
      </c>
      <c r="E93" s="393" t="s">
        <v>262</v>
      </c>
      <c r="F93" s="383">
        <v>0</v>
      </c>
      <c r="G93" s="384">
        <v>0</v>
      </c>
      <c r="H93" s="386">
        <v>0</v>
      </c>
      <c r="I93" s="383">
        <v>0</v>
      </c>
      <c r="J93" s="384">
        <v>0</v>
      </c>
      <c r="K93" s="394" t="s">
        <v>262</v>
      </c>
    </row>
    <row r="94" spans="1:11" ht="14.4" customHeight="1" thickBot="1" x14ac:dyDescent="0.35">
      <c r="A94" s="405" t="s">
        <v>348</v>
      </c>
      <c r="B94" s="383">
        <v>0</v>
      </c>
      <c r="C94" s="383">
        <v>61.441000000000003</v>
      </c>
      <c r="D94" s="384">
        <v>61.441000000000003</v>
      </c>
      <c r="E94" s="393" t="s">
        <v>262</v>
      </c>
      <c r="F94" s="383">
        <v>0</v>
      </c>
      <c r="G94" s="384">
        <v>0</v>
      </c>
      <c r="H94" s="386">
        <v>12.3</v>
      </c>
      <c r="I94" s="383">
        <v>14.9</v>
      </c>
      <c r="J94" s="384">
        <v>14.9</v>
      </c>
      <c r="K94" s="394" t="s">
        <v>262</v>
      </c>
    </row>
    <row r="95" spans="1:11" ht="14.4" customHeight="1" thickBot="1" x14ac:dyDescent="0.35">
      <c r="A95" s="405" t="s">
        <v>349</v>
      </c>
      <c r="B95" s="383">
        <v>0</v>
      </c>
      <c r="C95" s="383">
        <v>0.71499999999999997</v>
      </c>
      <c r="D95" s="384">
        <v>0.71499999999999997</v>
      </c>
      <c r="E95" s="393" t="s">
        <v>262</v>
      </c>
      <c r="F95" s="383">
        <v>0</v>
      </c>
      <c r="G95" s="384">
        <v>0</v>
      </c>
      <c r="H95" s="386">
        <v>0</v>
      </c>
      <c r="I95" s="383">
        <v>0</v>
      </c>
      <c r="J95" s="384">
        <v>0</v>
      </c>
      <c r="K95" s="394" t="s">
        <v>262</v>
      </c>
    </row>
    <row r="96" spans="1:11" ht="14.4" customHeight="1" thickBot="1" x14ac:dyDescent="0.35">
      <c r="A96" s="407" t="s">
        <v>350</v>
      </c>
      <c r="B96" s="383">
        <v>0</v>
      </c>
      <c r="C96" s="383">
        <v>16.7</v>
      </c>
      <c r="D96" s="384">
        <v>16.7</v>
      </c>
      <c r="E96" s="393" t="s">
        <v>262</v>
      </c>
      <c r="F96" s="383">
        <v>0</v>
      </c>
      <c r="G96" s="384">
        <v>0</v>
      </c>
      <c r="H96" s="386">
        <v>0</v>
      </c>
      <c r="I96" s="383">
        <v>0</v>
      </c>
      <c r="J96" s="384">
        <v>0</v>
      </c>
      <c r="K96" s="394" t="s">
        <v>262</v>
      </c>
    </row>
    <row r="97" spans="1:11" ht="14.4" customHeight="1" thickBot="1" x14ac:dyDescent="0.35">
      <c r="A97" s="405" t="s">
        <v>351</v>
      </c>
      <c r="B97" s="383">
        <v>0</v>
      </c>
      <c r="C97" s="383">
        <v>16.7</v>
      </c>
      <c r="D97" s="384">
        <v>16.7</v>
      </c>
      <c r="E97" s="393" t="s">
        <v>262</v>
      </c>
      <c r="F97" s="383">
        <v>0</v>
      </c>
      <c r="G97" s="384">
        <v>0</v>
      </c>
      <c r="H97" s="386">
        <v>0</v>
      </c>
      <c r="I97" s="383">
        <v>0</v>
      </c>
      <c r="J97" s="384">
        <v>0</v>
      </c>
      <c r="K97" s="394" t="s">
        <v>262</v>
      </c>
    </row>
    <row r="98" spans="1:11" ht="14.4" customHeight="1" thickBot="1" x14ac:dyDescent="0.35">
      <c r="A98" s="407" t="s">
        <v>352</v>
      </c>
      <c r="B98" s="383">
        <v>0</v>
      </c>
      <c r="C98" s="383">
        <v>2</v>
      </c>
      <c r="D98" s="384">
        <v>2</v>
      </c>
      <c r="E98" s="393" t="s">
        <v>272</v>
      </c>
      <c r="F98" s="383">
        <v>0</v>
      </c>
      <c r="G98" s="384">
        <v>0</v>
      </c>
      <c r="H98" s="386">
        <v>0</v>
      </c>
      <c r="I98" s="383">
        <v>0</v>
      </c>
      <c r="J98" s="384">
        <v>0</v>
      </c>
      <c r="K98" s="394" t="s">
        <v>262</v>
      </c>
    </row>
    <row r="99" spans="1:11" ht="14.4" customHeight="1" thickBot="1" x14ac:dyDescent="0.35">
      <c r="A99" s="405" t="s">
        <v>353</v>
      </c>
      <c r="B99" s="383">
        <v>0</v>
      </c>
      <c r="C99" s="383">
        <v>2</v>
      </c>
      <c r="D99" s="384">
        <v>2</v>
      </c>
      <c r="E99" s="393" t="s">
        <v>272</v>
      </c>
      <c r="F99" s="383">
        <v>0</v>
      </c>
      <c r="G99" s="384">
        <v>0</v>
      </c>
      <c r="H99" s="386">
        <v>0</v>
      </c>
      <c r="I99" s="383">
        <v>0</v>
      </c>
      <c r="J99" s="384">
        <v>0</v>
      </c>
      <c r="K99" s="394" t="s">
        <v>262</v>
      </c>
    </row>
    <row r="100" spans="1:11" ht="14.4" customHeight="1" thickBot="1" x14ac:dyDescent="0.35">
      <c r="A100" s="402" t="s">
        <v>354</v>
      </c>
      <c r="B100" s="383">
        <v>592.00136708171499</v>
      </c>
      <c r="C100" s="383">
        <v>658.07959000000096</v>
      </c>
      <c r="D100" s="384">
        <v>66.078222918284993</v>
      </c>
      <c r="E100" s="385">
        <v>1.111618362038</v>
      </c>
      <c r="F100" s="383">
        <v>388.00000000000102</v>
      </c>
      <c r="G100" s="384">
        <v>64.666666666666003</v>
      </c>
      <c r="H100" s="386">
        <v>33.029000000000003</v>
      </c>
      <c r="I100" s="383">
        <v>66.058000000000007</v>
      </c>
      <c r="J100" s="384">
        <v>1.391333333333</v>
      </c>
      <c r="K100" s="387">
        <v>0.17025257731900001</v>
      </c>
    </row>
    <row r="101" spans="1:11" ht="14.4" customHeight="1" thickBot="1" x14ac:dyDescent="0.35">
      <c r="A101" s="403" t="s">
        <v>355</v>
      </c>
      <c r="B101" s="383">
        <v>592.00136708171499</v>
      </c>
      <c r="C101" s="383">
        <v>605.89</v>
      </c>
      <c r="D101" s="384">
        <v>13.888632918284999</v>
      </c>
      <c r="E101" s="385">
        <v>1.0234604744010001</v>
      </c>
      <c r="F101" s="383">
        <v>388.00000000000102</v>
      </c>
      <c r="G101" s="384">
        <v>64.666666666666003</v>
      </c>
      <c r="H101" s="386">
        <v>33.029000000000003</v>
      </c>
      <c r="I101" s="383">
        <v>66.058000000000007</v>
      </c>
      <c r="J101" s="384">
        <v>1.391333333333</v>
      </c>
      <c r="K101" s="387">
        <v>0.17025257731900001</v>
      </c>
    </row>
    <row r="102" spans="1:11" ht="14.4" customHeight="1" thickBot="1" x14ac:dyDescent="0.35">
      <c r="A102" s="404" t="s">
        <v>356</v>
      </c>
      <c r="B102" s="388">
        <v>592.00136708171499</v>
      </c>
      <c r="C102" s="388">
        <v>605.89</v>
      </c>
      <c r="D102" s="389">
        <v>13.888632918284999</v>
      </c>
      <c r="E102" s="395">
        <v>1.0234604744010001</v>
      </c>
      <c r="F102" s="388">
        <v>388.00000000000102</v>
      </c>
      <c r="G102" s="389">
        <v>64.666666666666003</v>
      </c>
      <c r="H102" s="391">
        <v>33.029000000000003</v>
      </c>
      <c r="I102" s="388">
        <v>66.058000000000007</v>
      </c>
      <c r="J102" s="389">
        <v>1.391333333333</v>
      </c>
      <c r="K102" s="396">
        <v>0.17025257731900001</v>
      </c>
    </row>
    <row r="103" spans="1:11" ht="14.4" customHeight="1" thickBot="1" x14ac:dyDescent="0.35">
      <c r="A103" s="405" t="s">
        <v>357</v>
      </c>
      <c r="B103" s="383">
        <v>3.0000069277780002</v>
      </c>
      <c r="C103" s="383">
        <v>2.6920000000000002</v>
      </c>
      <c r="D103" s="384">
        <v>-0.30800692777799998</v>
      </c>
      <c r="E103" s="385">
        <v>0.89733126116200002</v>
      </c>
      <c r="F103" s="383">
        <v>3</v>
      </c>
      <c r="G103" s="384">
        <v>0.5</v>
      </c>
      <c r="H103" s="386">
        <v>0.23100000000000001</v>
      </c>
      <c r="I103" s="383">
        <v>0.46200000000000002</v>
      </c>
      <c r="J103" s="384">
        <v>-3.7999999999999999E-2</v>
      </c>
      <c r="K103" s="387">
        <v>0.154</v>
      </c>
    </row>
    <row r="104" spans="1:11" ht="14.4" customHeight="1" thickBot="1" x14ac:dyDescent="0.35">
      <c r="A104" s="405" t="s">
        <v>358</v>
      </c>
      <c r="B104" s="383">
        <v>558.00128856688696</v>
      </c>
      <c r="C104" s="383">
        <v>572.92600000000004</v>
      </c>
      <c r="D104" s="384">
        <v>14.924711433113</v>
      </c>
      <c r="E104" s="385">
        <v>1.0267467329169999</v>
      </c>
      <c r="F104" s="383">
        <v>354.00000000000102</v>
      </c>
      <c r="G104" s="384">
        <v>59</v>
      </c>
      <c r="H104" s="386">
        <v>30.274000000000001</v>
      </c>
      <c r="I104" s="383">
        <v>60.548000000000002</v>
      </c>
      <c r="J104" s="384">
        <v>1.547999999999</v>
      </c>
      <c r="K104" s="387">
        <v>0.171039548022</v>
      </c>
    </row>
    <row r="105" spans="1:11" ht="14.4" customHeight="1" thickBot="1" x14ac:dyDescent="0.35">
      <c r="A105" s="405" t="s">
        <v>359</v>
      </c>
      <c r="B105" s="383">
        <v>9.0000207833359998</v>
      </c>
      <c r="C105" s="383">
        <v>8.7119999999999997</v>
      </c>
      <c r="D105" s="384">
        <v>-0.28802078333600001</v>
      </c>
      <c r="E105" s="385">
        <v>0.96799776464099996</v>
      </c>
      <c r="F105" s="383">
        <v>9</v>
      </c>
      <c r="G105" s="384">
        <v>1.5</v>
      </c>
      <c r="H105" s="386">
        <v>0.72599999999999998</v>
      </c>
      <c r="I105" s="383">
        <v>1.452</v>
      </c>
      <c r="J105" s="384">
        <v>-4.8000000000000001E-2</v>
      </c>
      <c r="K105" s="387">
        <v>0.16133333333300001</v>
      </c>
    </row>
    <row r="106" spans="1:11" ht="14.4" customHeight="1" thickBot="1" x14ac:dyDescent="0.35">
      <c r="A106" s="405" t="s">
        <v>360</v>
      </c>
      <c r="B106" s="383">
        <v>22.000050803712</v>
      </c>
      <c r="C106" s="383">
        <v>21.56</v>
      </c>
      <c r="D106" s="384">
        <v>-0.440050803712</v>
      </c>
      <c r="E106" s="385">
        <v>0.97999773693000003</v>
      </c>
      <c r="F106" s="383">
        <v>22</v>
      </c>
      <c r="G106" s="384">
        <v>3.6666666666659999</v>
      </c>
      <c r="H106" s="386">
        <v>1.798</v>
      </c>
      <c r="I106" s="383">
        <v>3.5960000000000001</v>
      </c>
      <c r="J106" s="384">
        <v>-7.0666666665999994E-2</v>
      </c>
      <c r="K106" s="387">
        <v>0.16345454545400001</v>
      </c>
    </row>
    <row r="107" spans="1:11" ht="14.4" customHeight="1" thickBot="1" x14ac:dyDescent="0.35">
      <c r="A107" s="403" t="s">
        <v>361</v>
      </c>
      <c r="B107" s="383">
        <v>0</v>
      </c>
      <c r="C107" s="383">
        <v>52.189590000000003</v>
      </c>
      <c r="D107" s="384">
        <v>52.189590000000003</v>
      </c>
      <c r="E107" s="393" t="s">
        <v>262</v>
      </c>
      <c r="F107" s="383">
        <v>0</v>
      </c>
      <c r="G107" s="384">
        <v>0</v>
      </c>
      <c r="H107" s="386">
        <v>0</v>
      </c>
      <c r="I107" s="383">
        <v>0</v>
      </c>
      <c r="J107" s="384">
        <v>0</v>
      </c>
      <c r="K107" s="394" t="s">
        <v>262</v>
      </c>
    </row>
    <row r="108" spans="1:11" ht="14.4" customHeight="1" thickBot="1" x14ac:dyDescent="0.35">
      <c r="A108" s="404" t="s">
        <v>362</v>
      </c>
      <c r="B108" s="388">
        <v>0</v>
      </c>
      <c r="C108" s="388">
        <v>48.737589999999997</v>
      </c>
      <c r="D108" s="389">
        <v>48.737589999999997</v>
      </c>
      <c r="E108" s="390" t="s">
        <v>262</v>
      </c>
      <c r="F108" s="388">
        <v>0</v>
      </c>
      <c r="G108" s="389">
        <v>0</v>
      </c>
      <c r="H108" s="391">
        <v>0</v>
      </c>
      <c r="I108" s="388">
        <v>0</v>
      </c>
      <c r="J108" s="389">
        <v>0</v>
      </c>
      <c r="K108" s="396">
        <v>2</v>
      </c>
    </row>
    <row r="109" spans="1:11" ht="14.4" customHeight="1" thickBot="1" x14ac:dyDescent="0.35">
      <c r="A109" s="405" t="s">
        <v>363</v>
      </c>
      <c r="B109" s="383">
        <v>0</v>
      </c>
      <c r="C109" s="383">
        <v>48.737589999999997</v>
      </c>
      <c r="D109" s="384">
        <v>48.737589999999997</v>
      </c>
      <c r="E109" s="393" t="s">
        <v>262</v>
      </c>
      <c r="F109" s="383">
        <v>0</v>
      </c>
      <c r="G109" s="384">
        <v>0</v>
      </c>
      <c r="H109" s="386">
        <v>0</v>
      </c>
      <c r="I109" s="383">
        <v>0</v>
      </c>
      <c r="J109" s="384">
        <v>0</v>
      </c>
      <c r="K109" s="387">
        <v>2</v>
      </c>
    </row>
    <row r="110" spans="1:11" ht="14.4" customHeight="1" thickBot="1" x14ac:dyDescent="0.35">
      <c r="A110" s="404" t="s">
        <v>364</v>
      </c>
      <c r="B110" s="388">
        <v>0</v>
      </c>
      <c r="C110" s="388">
        <v>3.452</v>
      </c>
      <c r="D110" s="389">
        <v>3.452</v>
      </c>
      <c r="E110" s="390" t="s">
        <v>272</v>
      </c>
      <c r="F110" s="388">
        <v>0</v>
      </c>
      <c r="G110" s="389">
        <v>0</v>
      </c>
      <c r="H110" s="391">
        <v>0</v>
      </c>
      <c r="I110" s="388">
        <v>0</v>
      </c>
      <c r="J110" s="389">
        <v>0</v>
      </c>
      <c r="K110" s="392" t="s">
        <v>262</v>
      </c>
    </row>
    <row r="111" spans="1:11" ht="14.4" customHeight="1" thickBot="1" x14ac:dyDescent="0.35">
      <c r="A111" s="405" t="s">
        <v>365</v>
      </c>
      <c r="B111" s="383">
        <v>0</v>
      </c>
      <c r="C111" s="383">
        <v>3.452</v>
      </c>
      <c r="D111" s="384">
        <v>3.452</v>
      </c>
      <c r="E111" s="393" t="s">
        <v>272</v>
      </c>
      <c r="F111" s="383">
        <v>0</v>
      </c>
      <c r="G111" s="384">
        <v>0</v>
      </c>
      <c r="H111" s="386">
        <v>0</v>
      </c>
      <c r="I111" s="383">
        <v>0</v>
      </c>
      <c r="J111" s="384">
        <v>0</v>
      </c>
      <c r="K111" s="394" t="s">
        <v>262</v>
      </c>
    </row>
    <row r="112" spans="1:11" ht="14.4" customHeight="1" thickBot="1" x14ac:dyDescent="0.35">
      <c r="A112" s="401" t="s">
        <v>366</v>
      </c>
      <c r="B112" s="383">
        <v>76658.757607431602</v>
      </c>
      <c r="C112" s="383">
        <v>79334.635899999994</v>
      </c>
      <c r="D112" s="384">
        <v>2675.87829256844</v>
      </c>
      <c r="E112" s="385">
        <v>1.034906361335</v>
      </c>
      <c r="F112" s="383">
        <v>81190.151613656693</v>
      </c>
      <c r="G112" s="384">
        <v>13531.6919356094</v>
      </c>
      <c r="H112" s="386">
        <v>8033.6277799999998</v>
      </c>
      <c r="I112" s="383">
        <v>16828.706200000001</v>
      </c>
      <c r="J112" s="384">
        <v>3297.0142643905601</v>
      </c>
      <c r="K112" s="387">
        <v>0.20727521584200001</v>
      </c>
    </row>
    <row r="113" spans="1:11" ht="14.4" customHeight="1" thickBot="1" x14ac:dyDescent="0.35">
      <c r="A113" s="402" t="s">
        <v>367</v>
      </c>
      <c r="B113" s="383">
        <v>76658.358927856199</v>
      </c>
      <c r="C113" s="383">
        <v>79249.965890000007</v>
      </c>
      <c r="D113" s="384">
        <v>2591.6069621438201</v>
      </c>
      <c r="E113" s="385">
        <v>1.033807232484</v>
      </c>
      <c r="F113" s="383">
        <v>81189.187590121306</v>
      </c>
      <c r="G113" s="384">
        <v>13531.531265020199</v>
      </c>
      <c r="H113" s="386">
        <v>8033.6277799999998</v>
      </c>
      <c r="I113" s="383">
        <v>16828.706200000001</v>
      </c>
      <c r="J113" s="384">
        <v>3297.1749349797801</v>
      </c>
      <c r="K113" s="387">
        <v>0.20727767698499999</v>
      </c>
    </row>
    <row r="114" spans="1:11" ht="14.4" customHeight="1" thickBot="1" x14ac:dyDescent="0.35">
      <c r="A114" s="403" t="s">
        <v>368</v>
      </c>
      <c r="B114" s="383">
        <v>76658.358927856199</v>
      </c>
      <c r="C114" s="383">
        <v>79249.965890000007</v>
      </c>
      <c r="D114" s="384">
        <v>2591.6069621438201</v>
      </c>
      <c r="E114" s="385">
        <v>1.033807232484</v>
      </c>
      <c r="F114" s="383">
        <v>81189.187590121306</v>
      </c>
      <c r="G114" s="384">
        <v>13531.531265020199</v>
      </c>
      <c r="H114" s="386">
        <v>8033.6277799999998</v>
      </c>
      <c r="I114" s="383">
        <v>16828.706200000001</v>
      </c>
      <c r="J114" s="384">
        <v>3297.1749349797801</v>
      </c>
      <c r="K114" s="387">
        <v>0.20727767698499999</v>
      </c>
    </row>
    <row r="115" spans="1:11" ht="14.4" customHeight="1" thickBot="1" x14ac:dyDescent="0.35">
      <c r="A115" s="404" t="s">
        <v>369</v>
      </c>
      <c r="B115" s="388">
        <v>127.804353982121</v>
      </c>
      <c r="C115" s="388">
        <v>113.94619</v>
      </c>
      <c r="D115" s="389">
        <v>-13.858163982121001</v>
      </c>
      <c r="E115" s="395">
        <v>0.89156735627200001</v>
      </c>
      <c r="F115" s="388">
        <v>116</v>
      </c>
      <c r="G115" s="389">
        <v>19.333333333333002</v>
      </c>
      <c r="H115" s="391">
        <v>1.9079999999999999</v>
      </c>
      <c r="I115" s="388">
        <v>5.4844200000000001</v>
      </c>
      <c r="J115" s="389">
        <v>-13.848913333333</v>
      </c>
      <c r="K115" s="396">
        <v>4.7279482758000001E-2</v>
      </c>
    </row>
    <row r="116" spans="1:11" ht="14.4" customHeight="1" thickBot="1" x14ac:dyDescent="0.35">
      <c r="A116" s="405" t="s">
        <v>370</v>
      </c>
      <c r="B116" s="383">
        <v>4.7717250071150001</v>
      </c>
      <c r="C116" s="383">
        <v>4.9590000000000002E-2</v>
      </c>
      <c r="D116" s="384">
        <v>-4.7221350071149999</v>
      </c>
      <c r="E116" s="385">
        <v>1.0392468117E-2</v>
      </c>
      <c r="F116" s="383">
        <v>0</v>
      </c>
      <c r="G116" s="384">
        <v>0</v>
      </c>
      <c r="H116" s="386">
        <v>0</v>
      </c>
      <c r="I116" s="383">
        <v>1.8839999999999999</v>
      </c>
      <c r="J116" s="384">
        <v>1.8839999999999999</v>
      </c>
      <c r="K116" s="394" t="s">
        <v>272</v>
      </c>
    </row>
    <row r="117" spans="1:11" ht="14.4" customHeight="1" thickBot="1" x14ac:dyDescent="0.35">
      <c r="A117" s="405" t="s">
        <v>371</v>
      </c>
      <c r="B117" s="383">
        <v>90.824934914175998</v>
      </c>
      <c r="C117" s="383">
        <v>110.7808</v>
      </c>
      <c r="D117" s="384">
        <v>19.955865085823</v>
      </c>
      <c r="E117" s="385">
        <v>1.219717912318</v>
      </c>
      <c r="F117" s="383">
        <v>111</v>
      </c>
      <c r="G117" s="384">
        <v>18.5</v>
      </c>
      <c r="H117" s="386">
        <v>1.9079999999999999</v>
      </c>
      <c r="I117" s="383">
        <v>1.9079999999999999</v>
      </c>
      <c r="J117" s="384">
        <v>-16.591999999999999</v>
      </c>
      <c r="K117" s="387">
        <v>1.7189189189E-2</v>
      </c>
    </row>
    <row r="118" spans="1:11" ht="14.4" customHeight="1" thickBot="1" x14ac:dyDescent="0.35">
      <c r="A118" s="405" t="s">
        <v>372</v>
      </c>
      <c r="B118" s="383">
        <v>32.207694060828999</v>
      </c>
      <c r="C118" s="383">
        <v>3.1158000000000001</v>
      </c>
      <c r="D118" s="384">
        <v>-29.091894060828999</v>
      </c>
      <c r="E118" s="385">
        <v>9.6740859314999997E-2</v>
      </c>
      <c r="F118" s="383">
        <v>5</v>
      </c>
      <c r="G118" s="384">
        <v>0.83333333333299997</v>
      </c>
      <c r="H118" s="386">
        <v>0</v>
      </c>
      <c r="I118" s="383">
        <v>1.69242</v>
      </c>
      <c r="J118" s="384">
        <v>0.85908666666599998</v>
      </c>
      <c r="K118" s="387">
        <v>0.33848400000000001</v>
      </c>
    </row>
    <row r="119" spans="1:11" ht="14.4" customHeight="1" thickBot="1" x14ac:dyDescent="0.35">
      <c r="A119" s="404" t="s">
        <v>373</v>
      </c>
      <c r="B119" s="388">
        <v>87.799603945247</v>
      </c>
      <c r="C119" s="388">
        <v>98.722800000000007</v>
      </c>
      <c r="D119" s="389">
        <v>10.923196054751999</v>
      </c>
      <c r="E119" s="395">
        <v>1.124410539044</v>
      </c>
      <c r="F119" s="388">
        <v>139.18759012133</v>
      </c>
      <c r="G119" s="389">
        <v>23.197931686888001</v>
      </c>
      <c r="H119" s="391">
        <v>6.3659499999999998</v>
      </c>
      <c r="I119" s="388">
        <v>5.7162800000000002</v>
      </c>
      <c r="J119" s="389">
        <v>-17.481651686888</v>
      </c>
      <c r="K119" s="396">
        <v>4.1068891235000002E-2</v>
      </c>
    </row>
    <row r="120" spans="1:11" ht="14.4" customHeight="1" thickBot="1" x14ac:dyDescent="0.35">
      <c r="A120" s="405" t="s">
        <v>374</v>
      </c>
      <c r="B120" s="383">
        <v>77.000007720686</v>
      </c>
      <c r="C120" s="383">
        <v>88.321200000000005</v>
      </c>
      <c r="D120" s="384">
        <v>11.321192279312999</v>
      </c>
      <c r="E120" s="385">
        <v>1.1470284564169999</v>
      </c>
      <c r="F120" s="383">
        <v>133.18759012133</v>
      </c>
      <c r="G120" s="384">
        <v>22.197931686888001</v>
      </c>
      <c r="H120" s="386">
        <v>6.3659499999999998</v>
      </c>
      <c r="I120" s="383">
        <v>12.67928</v>
      </c>
      <c r="J120" s="384">
        <v>-9.5186516868879991</v>
      </c>
      <c r="K120" s="387">
        <v>9.5198659187000004E-2</v>
      </c>
    </row>
    <row r="121" spans="1:11" ht="14.4" customHeight="1" thickBot="1" x14ac:dyDescent="0.35">
      <c r="A121" s="405" t="s">
        <v>375</v>
      </c>
      <c r="B121" s="383">
        <v>10.799596224561</v>
      </c>
      <c r="C121" s="383">
        <v>10.4016</v>
      </c>
      <c r="D121" s="384">
        <v>-0.39799622456099998</v>
      </c>
      <c r="E121" s="385">
        <v>0.96314711992099999</v>
      </c>
      <c r="F121" s="383">
        <v>6</v>
      </c>
      <c r="G121" s="384">
        <v>1</v>
      </c>
      <c r="H121" s="386">
        <v>0</v>
      </c>
      <c r="I121" s="383">
        <v>-6.9630000000000001</v>
      </c>
      <c r="J121" s="384">
        <v>-7.9630000000000001</v>
      </c>
      <c r="K121" s="387">
        <v>-1.1605000000000001</v>
      </c>
    </row>
    <row r="122" spans="1:11" ht="14.4" customHeight="1" thickBot="1" x14ac:dyDescent="0.35">
      <c r="A122" s="404" t="s">
        <v>376</v>
      </c>
      <c r="B122" s="388">
        <v>198.74732504530499</v>
      </c>
      <c r="C122" s="388">
        <v>256.11209000000002</v>
      </c>
      <c r="D122" s="389">
        <v>57.364764954694998</v>
      </c>
      <c r="E122" s="395">
        <v>1.2886316328609999</v>
      </c>
      <c r="F122" s="388">
        <v>293</v>
      </c>
      <c r="G122" s="389">
        <v>48.833333333333002</v>
      </c>
      <c r="H122" s="391">
        <v>67.020480000000006</v>
      </c>
      <c r="I122" s="388">
        <v>100.93485</v>
      </c>
      <c r="J122" s="389">
        <v>52.101516666666001</v>
      </c>
      <c r="K122" s="396">
        <v>0.34448754266199999</v>
      </c>
    </row>
    <row r="123" spans="1:11" ht="14.4" customHeight="1" thickBot="1" x14ac:dyDescent="0.35">
      <c r="A123" s="405" t="s">
        <v>377</v>
      </c>
      <c r="B123" s="383">
        <v>181.74732334073801</v>
      </c>
      <c r="C123" s="383">
        <v>183.27625</v>
      </c>
      <c r="D123" s="384">
        <v>1.5289266592620001</v>
      </c>
      <c r="E123" s="385">
        <v>1.00841237511</v>
      </c>
      <c r="F123" s="383">
        <v>268</v>
      </c>
      <c r="G123" s="384">
        <v>44.666666666666003</v>
      </c>
      <c r="H123" s="386">
        <v>36.391109999999998</v>
      </c>
      <c r="I123" s="383">
        <v>65.969710000000006</v>
      </c>
      <c r="J123" s="384">
        <v>21.303043333333001</v>
      </c>
      <c r="K123" s="387">
        <v>0.246155634328</v>
      </c>
    </row>
    <row r="124" spans="1:11" ht="14.4" customHeight="1" thickBot="1" x14ac:dyDescent="0.35">
      <c r="A124" s="405" t="s">
        <v>378</v>
      </c>
      <c r="B124" s="383">
        <v>17.000001704567001</v>
      </c>
      <c r="C124" s="383">
        <v>72.835840000000005</v>
      </c>
      <c r="D124" s="384">
        <v>55.835838295431998</v>
      </c>
      <c r="E124" s="385">
        <v>4.284460746873</v>
      </c>
      <c r="F124" s="383">
        <v>25</v>
      </c>
      <c r="G124" s="384">
        <v>4.1666666666659999</v>
      </c>
      <c r="H124" s="386">
        <v>30.629370000000002</v>
      </c>
      <c r="I124" s="383">
        <v>34.965139999999998</v>
      </c>
      <c r="J124" s="384">
        <v>30.798473333333</v>
      </c>
      <c r="K124" s="387">
        <v>1.3986056</v>
      </c>
    </row>
    <row r="125" spans="1:11" ht="14.4" customHeight="1" thickBot="1" x14ac:dyDescent="0.35">
      <c r="A125" s="404" t="s">
        <v>379</v>
      </c>
      <c r="B125" s="388">
        <v>76244.007644883503</v>
      </c>
      <c r="C125" s="388">
        <v>73952.724700000006</v>
      </c>
      <c r="D125" s="389">
        <v>-2291.28294488348</v>
      </c>
      <c r="E125" s="395">
        <v>0.96994802587499995</v>
      </c>
      <c r="F125" s="388">
        <v>80641</v>
      </c>
      <c r="G125" s="389">
        <v>13440.166666666701</v>
      </c>
      <c r="H125" s="391">
        <v>7958.2812199999998</v>
      </c>
      <c r="I125" s="388">
        <v>16716.06955</v>
      </c>
      <c r="J125" s="389">
        <v>3275.90288333333</v>
      </c>
      <c r="K125" s="396">
        <v>0.20728995858099999</v>
      </c>
    </row>
    <row r="126" spans="1:11" ht="14.4" customHeight="1" thickBot="1" x14ac:dyDescent="0.35">
      <c r="A126" s="405" t="s">
        <v>380</v>
      </c>
      <c r="B126" s="383">
        <v>35182.003527651897</v>
      </c>
      <c r="C126" s="383">
        <v>30927.348839999999</v>
      </c>
      <c r="D126" s="384">
        <v>-4254.6546876519096</v>
      </c>
      <c r="E126" s="385">
        <v>0.87906729972499997</v>
      </c>
      <c r="F126" s="383">
        <v>36607</v>
      </c>
      <c r="G126" s="384">
        <v>6101.1666666666697</v>
      </c>
      <c r="H126" s="386">
        <v>3422.3492299999998</v>
      </c>
      <c r="I126" s="383">
        <v>7001.7209800000001</v>
      </c>
      <c r="J126" s="384">
        <v>900.55431333333297</v>
      </c>
      <c r="K126" s="387">
        <v>0.19126727073999999</v>
      </c>
    </row>
    <row r="127" spans="1:11" ht="14.4" customHeight="1" thickBot="1" x14ac:dyDescent="0.35">
      <c r="A127" s="405" t="s">
        <v>381</v>
      </c>
      <c r="B127" s="383">
        <v>41062.004117231598</v>
      </c>
      <c r="C127" s="383">
        <v>43025.37586</v>
      </c>
      <c r="D127" s="384">
        <v>1963.3717427684101</v>
      </c>
      <c r="E127" s="385">
        <v>1.047814805559</v>
      </c>
      <c r="F127" s="383">
        <v>44034</v>
      </c>
      <c r="G127" s="384">
        <v>7339</v>
      </c>
      <c r="H127" s="386">
        <v>4535.93199</v>
      </c>
      <c r="I127" s="383">
        <v>9714.3485700000001</v>
      </c>
      <c r="J127" s="384">
        <v>2375.3485700000001</v>
      </c>
      <c r="K127" s="387">
        <v>0.22061017781700001</v>
      </c>
    </row>
    <row r="128" spans="1:11" ht="14.4" customHeight="1" thickBot="1" x14ac:dyDescent="0.35">
      <c r="A128" s="404" t="s">
        <v>382</v>
      </c>
      <c r="B128" s="388">
        <v>0</v>
      </c>
      <c r="C128" s="388">
        <v>4828.46011</v>
      </c>
      <c r="D128" s="389">
        <v>4828.46011</v>
      </c>
      <c r="E128" s="390" t="s">
        <v>262</v>
      </c>
      <c r="F128" s="388">
        <v>0</v>
      </c>
      <c r="G128" s="389">
        <v>0</v>
      </c>
      <c r="H128" s="391">
        <v>5.2130000000000003E-2</v>
      </c>
      <c r="I128" s="388">
        <v>0.50109999999999999</v>
      </c>
      <c r="J128" s="389">
        <v>0.50109999999999999</v>
      </c>
      <c r="K128" s="392" t="s">
        <v>262</v>
      </c>
    </row>
    <row r="129" spans="1:11" ht="14.4" customHeight="1" thickBot="1" x14ac:dyDescent="0.35">
      <c r="A129" s="405" t="s">
        <v>383</v>
      </c>
      <c r="B129" s="383">
        <v>0</v>
      </c>
      <c r="C129" s="383">
        <v>579.96258999999998</v>
      </c>
      <c r="D129" s="384">
        <v>579.96258999999998</v>
      </c>
      <c r="E129" s="393" t="s">
        <v>262</v>
      </c>
      <c r="F129" s="383">
        <v>0</v>
      </c>
      <c r="G129" s="384">
        <v>0</v>
      </c>
      <c r="H129" s="386">
        <v>0</v>
      </c>
      <c r="I129" s="383">
        <v>0</v>
      </c>
      <c r="J129" s="384">
        <v>0</v>
      </c>
      <c r="K129" s="394" t="s">
        <v>262</v>
      </c>
    </row>
    <row r="130" spans="1:11" ht="14.4" customHeight="1" thickBot="1" x14ac:dyDescent="0.35">
      <c r="A130" s="405" t="s">
        <v>384</v>
      </c>
      <c r="B130" s="383">
        <v>0</v>
      </c>
      <c r="C130" s="383">
        <v>4248.4975199999999</v>
      </c>
      <c r="D130" s="384">
        <v>4248.4975199999999</v>
      </c>
      <c r="E130" s="393" t="s">
        <v>262</v>
      </c>
      <c r="F130" s="383">
        <v>0</v>
      </c>
      <c r="G130" s="384">
        <v>0</v>
      </c>
      <c r="H130" s="386">
        <v>5.2130000000000003E-2</v>
      </c>
      <c r="I130" s="383">
        <v>0.50109999999999999</v>
      </c>
      <c r="J130" s="384">
        <v>0.50109999999999999</v>
      </c>
      <c r="K130" s="394" t="s">
        <v>262</v>
      </c>
    </row>
    <row r="131" spans="1:11" ht="14.4" customHeight="1" thickBot="1" x14ac:dyDescent="0.35">
      <c r="A131" s="402" t="s">
        <v>385</v>
      </c>
      <c r="B131" s="383">
        <v>0.39867957539400001</v>
      </c>
      <c r="C131" s="383">
        <v>84.670010000000005</v>
      </c>
      <c r="D131" s="384">
        <v>84.271330424604997</v>
      </c>
      <c r="E131" s="385">
        <v>212.37609154221099</v>
      </c>
      <c r="F131" s="383">
        <v>0.96402353535300001</v>
      </c>
      <c r="G131" s="384">
        <v>0.16067058922499999</v>
      </c>
      <c r="H131" s="386">
        <v>0</v>
      </c>
      <c r="I131" s="383">
        <v>0</v>
      </c>
      <c r="J131" s="384">
        <v>-0.16067058922499999</v>
      </c>
      <c r="K131" s="387">
        <v>0</v>
      </c>
    </row>
    <row r="132" spans="1:11" ht="14.4" customHeight="1" thickBot="1" x14ac:dyDescent="0.35">
      <c r="A132" s="408" t="s">
        <v>386</v>
      </c>
      <c r="B132" s="388">
        <v>0.39867957539400001</v>
      </c>
      <c r="C132" s="388">
        <v>84.670010000000005</v>
      </c>
      <c r="D132" s="389">
        <v>84.271330424604997</v>
      </c>
      <c r="E132" s="395">
        <v>212.37609154221099</v>
      </c>
      <c r="F132" s="388">
        <v>0.96402353535300001</v>
      </c>
      <c r="G132" s="389">
        <v>0.16067058922499999</v>
      </c>
      <c r="H132" s="391">
        <v>0</v>
      </c>
      <c r="I132" s="388">
        <v>0</v>
      </c>
      <c r="J132" s="389">
        <v>-0.16067058922499999</v>
      </c>
      <c r="K132" s="396">
        <v>0</v>
      </c>
    </row>
    <row r="133" spans="1:11" ht="14.4" customHeight="1" thickBot="1" x14ac:dyDescent="0.35">
      <c r="A133" s="404" t="s">
        <v>387</v>
      </c>
      <c r="B133" s="388">
        <v>0</v>
      </c>
      <c r="C133" s="388">
        <v>8.8000000000000003E-4</v>
      </c>
      <c r="D133" s="389">
        <v>8.8000000000000003E-4</v>
      </c>
      <c r="E133" s="390" t="s">
        <v>262</v>
      </c>
      <c r="F133" s="388">
        <v>0</v>
      </c>
      <c r="G133" s="389">
        <v>0</v>
      </c>
      <c r="H133" s="391">
        <v>0</v>
      </c>
      <c r="I133" s="388">
        <v>0</v>
      </c>
      <c r="J133" s="389">
        <v>0</v>
      </c>
      <c r="K133" s="392" t="s">
        <v>262</v>
      </c>
    </row>
    <row r="134" spans="1:11" ht="14.4" customHeight="1" thickBot="1" x14ac:dyDescent="0.35">
      <c r="A134" s="405" t="s">
        <v>388</v>
      </c>
      <c r="B134" s="383">
        <v>0</v>
      </c>
      <c r="C134" s="383">
        <v>8.8000000000000003E-4</v>
      </c>
      <c r="D134" s="384">
        <v>8.8000000000000003E-4</v>
      </c>
      <c r="E134" s="393" t="s">
        <v>262</v>
      </c>
      <c r="F134" s="383">
        <v>0</v>
      </c>
      <c r="G134" s="384">
        <v>0</v>
      </c>
      <c r="H134" s="386">
        <v>0</v>
      </c>
      <c r="I134" s="383">
        <v>0</v>
      </c>
      <c r="J134" s="384">
        <v>0</v>
      </c>
      <c r="K134" s="394" t="s">
        <v>262</v>
      </c>
    </row>
    <row r="135" spans="1:11" ht="14.4" customHeight="1" thickBot="1" x14ac:dyDescent="0.35">
      <c r="A135" s="404" t="s">
        <v>389</v>
      </c>
      <c r="B135" s="388">
        <v>0.39867957539400001</v>
      </c>
      <c r="C135" s="388">
        <v>84.669129999999996</v>
      </c>
      <c r="D135" s="389">
        <v>84.270450424605002</v>
      </c>
      <c r="E135" s="395">
        <v>212.37388425582299</v>
      </c>
      <c r="F135" s="388">
        <v>0.96402353535300001</v>
      </c>
      <c r="G135" s="389">
        <v>0.16067058922499999</v>
      </c>
      <c r="H135" s="391">
        <v>0</v>
      </c>
      <c r="I135" s="388">
        <v>0</v>
      </c>
      <c r="J135" s="389">
        <v>-0.16067058922499999</v>
      </c>
      <c r="K135" s="396">
        <v>0</v>
      </c>
    </row>
    <row r="136" spans="1:11" ht="14.4" customHeight="1" thickBot="1" x14ac:dyDescent="0.35">
      <c r="A136" s="405" t="s">
        <v>390</v>
      </c>
      <c r="B136" s="383">
        <v>0</v>
      </c>
      <c r="C136" s="383">
        <v>1.0980000000000001</v>
      </c>
      <c r="D136" s="384">
        <v>1.0980000000000001</v>
      </c>
      <c r="E136" s="393" t="s">
        <v>272</v>
      </c>
      <c r="F136" s="383">
        <v>0.96402353535300001</v>
      </c>
      <c r="G136" s="384">
        <v>0.16067058922499999</v>
      </c>
      <c r="H136" s="386">
        <v>0</v>
      </c>
      <c r="I136" s="383">
        <v>0</v>
      </c>
      <c r="J136" s="384">
        <v>-0.16067058922499999</v>
      </c>
      <c r="K136" s="387">
        <v>0</v>
      </c>
    </row>
    <row r="137" spans="1:11" ht="14.4" customHeight="1" thickBot="1" x14ac:dyDescent="0.35">
      <c r="A137" s="405" t="s">
        <v>391</v>
      </c>
      <c r="B137" s="383">
        <v>0</v>
      </c>
      <c r="C137" s="383">
        <v>3.388E-2</v>
      </c>
      <c r="D137" s="384">
        <v>3.388E-2</v>
      </c>
      <c r="E137" s="393" t="s">
        <v>272</v>
      </c>
      <c r="F137" s="383">
        <v>0</v>
      </c>
      <c r="G137" s="384">
        <v>0</v>
      </c>
      <c r="H137" s="386">
        <v>0</v>
      </c>
      <c r="I137" s="383">
        <v>0</v>
      </c>
      <c r="J137" s="384">
        <v>0</v>
      </c>
      <c r="K137" s="387">
        <v>2</v>
      </c>
    </row>
    <row r="138" spans="1:11" ht="14.4" customHeight="1" thickBot="1" x14ac:dyDescent="0.35">
      <c r="A138" s="405" t="s">
        <v>392</v>
      </c>
      <c r="B138" s="383">
        <v>0.39867957539400001</v>
      </c>
      <c r="C138" s="383">
        <v>83.53725</v>
      </c>
      <c r="D138" s="384">
        <v>83.138570424605007</v>
      </c>
      <c r="E138" s="385">
        <v>209.53481230467099</v>
      </c>
      <c r="F138" s="383">
        <v>0</v>
      </c>
      <c r="G138" s="384">
        <v>0</v>
      </c>
      <c r="H138" s="386">
        <v>0</v>
      </c>
      <c r="I138" s="383">
        <v>0</v>
      </c>
      <c r="J138" s="384">
        <v>0</v>
      </c>
      <c r="K138" s="394" t="s">
        <v>262</v>
      </c>
    </row>
    <row r="139" spans="1:11" ht="14.4" customHeight="1" thickBot="1" x14ac:dyDescent="0.35">
      <c r="A139" s="401" t="s">
        <v>393</v>
      </c>
      <c r="B139" s="383">
        <v>4041.08817957664</v>
      </c>
      <c r="C139" s="383">
        <v>4033.6904800000002</v>
      </c>
      <c r="D139" s="384">
        <v>-7.3976995766410001</v>
      </c>
      <c r="E139" s="385">
        <v>0.99816937932299998</v>
      </c>
      <c r="F139" s="383">
        <v>0</v>
      </c>
      <c r="G139" s="384">
        <v>0</v>
      </c>
      <c r="H139" s="386">
        <v>282.11207999999999</v>
      </c>
      <c r="I139" s="383">
        <v>575.95326999999997</v>
      </c>
      <c r="J139" s="384">
        <v>575.95326999999997</v>
      </c>
      <c r="K139" s="394" t="s">
        <v>272</v>
      </c>
    </row>
    <row r="140" spans="1:11" ht="14.4" customHeight="1" thickBot="1" x14ac:dyDescent="0.35">
      <c r="A140" s="406" t="s">
        <v>394</v>
      </c>
      <c r="B140" s="388">
        <v>4041.08817957664</v>
      </c>
      <c r="C140" s="388">
        <v>4033.6904800000002</v>
      </c>
      <c r="D140" s="389">
        <v>-7.3976995766410001</v>
      </c>
      <c r="E140" s="395">
        <v>0.99816937932299998</v>
      </c>
      <c r="F140" s="388">
        <v>0</v>
      </c>
      <c r="G140" s="389">
        <v>0</v>
      </c>
      <c r="H140" s="391">
        <v>282.11207999999999</v>
      </c>
      <c r="I140" s="388">
        <v>575.95326999999997</v>
      </c>
      <c r="J140" s="389">
        <v>575.95326999999997</v>
      </c>
      <c r="K140" s="392" t="s">
        <v>272</v>
      </c>
    </row>
    <row r="141" spans="1:11" ht="14.4" customHeight="1" thickBot="1" x14ac:dyDescent="0.35">
      <c r="A141" s="408" t="s">
        <v>40</v>
      </c>
      <c r="B141" s="388">
        <v>4041.08817957664</v>
      </c>
      <c r="C141" s="388">
        <v>4033.6904800000002</v>
      </c>
      <c r="D141" s="389">
        <v>-7.3976995766410001</v>
      </c>
      <c r="E141" s="395">
        <v>0.99816937932299998</v>
      </c>
      <c r="F141" s="388">
        <v>0</v>
      </c>
      <c r="G141" s="389">
        <v>0</v>
      </c>
      <c r="H141" s="391">
        <v>282.11207999999999</v>
      </c>
      <c r="I141" s="388">
        <v>575.95326999999997</v>
      </c>
      <c r="J141" s="389">
        <v>575.95326999999997</v>
      </c>
      <c r="K141" s="392" t="s">
        <v>272</v>
      </c>
    </row>
    <row r="142" spans="1:11" ht="14.4" customHeight="1" thickBot="1" x14ac:dyDescent="0.35">
      <c r="A142" s="407" t="s">
        <v>395</v>
      </c>
      <c r="B142" s="383">
        <v>0</v>
      </c>
      <c r="C142" s="383">
        <v>0</v>
      </c>
      <c r="D142" s="384">
        <v>0</v>
      </c>
      <c r="E142" s="385">
        <v>1</v>
      </c>
      <c r="F142" s="383">
        <v>0</v>
      </c>
      <c r="G142" s="384">
        <v>0</v>
      </c>
      <c r="H142" s="386">
        <v>7.8380000000000005E-2</v>
      </c>
      <c r="I142" s="383">
        <v>0.36151</v>
      </c>
      <c r="J142" s="384">
        <v>0.36151</v>
      </c>
      <c r="K142" s="394" t="s">
        <v>272</v>
      </c>
    </row>
    <row r="143" spans="1:11" ht="14.4" customHeight="1" thickBot="1" x14ac:dyDescent="0.35">
      <c r="A143" s="405" t="s">
        <v>396</v>
      </c>
      <c r="B143" s="383">
        <v>0</v>
      </c>
      <c r="C143" s="383">
        <v>0</v>
      </c>
      <c r="D143" s="384">
        <v>0</v>
      </c>
      <c r="E143" s="385">
        <v>1</v>
      </c>
      <c r="F143" s="383">
        <v>0</v>
      </c>
      <c r="G143" s="384">
        <v>0</v>
      </c>
      <c r="H143" s="386">
        <v>7.8380000000000005E-2</v>
      </c>
      <c r="I143" s="383">
        <v>0.36151</v>
      </c>
      <c r="J143" s="384">
        <v>0.36151</v>
      </c>
      <c r="K143" s="394" t="s">
        <v>272</v>
      </c>
    </row>
    <row r="144" spans="1:11" ht="14.4" customHeight="1" thickBot="1" x14ac:dyDescent="0.35">
      <c r="A144" s="404" t="s">
        <v>397</v>
      </c>
      <c r="B144" s="388">
        <v>5.426328931604</v>
      </c>
      <c r="C144" s="388">
        <v>4.3152200000000001</v>
      </c>
      <c r="D144" s="389">
        <v>-1.1111089316039999</v>
      </c>
      <c r="E144" s="395">
        <v>0.79523745323700001</v>
      </c>
      <c r="F144" s="388">
        <v>0</v>
      </c>
      <c r="G144" s="389">
        <v>0</v>
      </c>
      <c r="H144" s="391">
        <v>0.2205</v>
      </c>
      <c r="I144" s="388">
        <v>0.66149999999999998</v>
      </c>
      <c r="J144" s="389">
        <v>0.66149999999999998</v>
      </c>
      <c r="K144" s="392" t="s">
        <v>272</v>
      </c>
    </row>
    <row r="145" spans="1:11" ht="14.4" customHeight="1" thickBot="1" x14ac:dyDescent="0.35">
      <c r="A145" s="405" t="s">
        <v>398</v>
      </c>
      <c r="B145" s="383">
        <v>1.003213109881</v>
      </c>
      <c r="C145" s="383">
        <v>0.32269999999999999</v>
      </c>
      <c r="D145" s="384">
        <v>-0.680513109881</v>
      </c>
      <c r="E145" s="385">
        <v>0.32166645034899999</v>
      </c>
      <c r="F145" s="383">
        <v>0</v>
      </c>
      <c r="G145" s="384">
        <v>0</v>
      </c>
      <c r="H145" s="386">
        <v>0</v>
      </c>
      <c r="I145" s="383">
        <v>0</v>
      </c>
      <c r="J145" s="384">
        <v>0</v>
      </c>
      <c r="K145" s="387">
        <v>2</v>
      </c>
    </row>
    <row r="146" spans="1:11" ht="14.4" customHeight="1" thickBot="1" x14ac:dyDescent="0.35">
      <c r="A146" s="405" t="s">
        <v>399</v>
      </c>
      <c r="B146" s="383">
        <v>4.4231158217219999</v>
      </c>
      <c r="C146" s="383">
        <v>3.9925199999999998</v>
      </c>
      <c r="D146" s="384">
        <v>-0.43059582172200001</v>
      </c>
      <c r="E146" s="385">
        <v>0.90264875732799998</v>
      </c>
      <c r="F146" s="383">
        <v>0</v>
      </c>
      <c r="G146" s="384">
        <v>0</v>
      </c>
      <c r="H146" s="386">
        <v>0.2205</v>
      </c>
      <c r="I146" s="383">
        <v>0.66149999999999998</v>
      </c>
      <c r="J146" s="384">
        <v>0.66149999999999998</v>
      </c>
      <c r="K146" s="394" t="s">
        <v>272</v>
      </c>
    </row>
    <row r="147" spans="1:11" ht="14.4" customHeight="1" thickBot="1" x14ac:dyDescent="0.35">
      <c r="A147" s="404" t="s">
        <v>400</v>
      </c>
      <c r="B147" s="388">
        <v>38.268329360591999</v>
      </c>
      <c r="C147" s="388">
        <v>40.705010000000001</v>
      </c>
      <c r="D147" s="389">
        <v>2.4366806394070002</v>
      </c>
      <c r="E147" s="395">
        <v>1.0636735567010001</v>
      </c>
      <c r="F147" s="388">
        <v>0</v>
      </c>
      <c r="G147" s="389">
        <v>0</v>
      </c>
      <c r="H147" s="391">
        <v>3.3474200000000001</v>
      </c>
      <c r="I147" s="388">
        <v>6.3215300000000001</v>
      </c>
      <c r="J147" s="389">
        <v>6.3215300000000001</v>
      </c>
      <c r="K147" s="392" t="s">
        <v>272</v>
      </c>
    </row>
    <row r="148" spans="1:11" ht="14.4" customHeight="1" thickBot="1" x14ac:dyDescent="0.35">
      <c r="A148" s="405" t="s">
        <v>401</v>
      </c>
      <c r="B148" s="383">
        <v>38.268329360591999</v>
      </c>
      <c r="C148" s="383">
        <v>40.705010000000001</v>
      </c>
      <c r="D148" s="384">
        <v>2.4366806394070002</v>
      </c>
      <c r="E148" s="385">
        <v>1.0636735567010001</v>
      </c>
      <c r="F148" s="383">
        <v>0</v>
      </c>
      <c r="G148" s="384">
        <v>0</v>
      </c>
      <c r="H148" s="386">
        <v>3.3474200000000001</v>
      </c>
      <c r="I148" s="383">
        <v>6.3215300000000001</v>
      </c>
      <c r="J148" s="384">
        <v>6.3215300000000001</v>
      </c>
      <c r="K148" s="394" t="s">
        <v>272</v>
      </c>
    </row>
    <row r="149" spans="1:11" ht="14.4" customHeight="1" thickBot="1" x14ac:dyDescent="0.35">
      <c r="A149" s="404" t="s">
        <v>402</v>
      </c>
      <c r="B149" s="388">
        <v>1059.1884240224599</v>
      </c>
      <c r="C149" s="388">
        <v>1013.41859</v>
      </c>
      <c r="D149" s="389">
        <v>-45.769834022463002</v>
      </c>
      <c r="E149" s="395">
        <v>0.95678782642899995</v>
      </c>
      <c r="F149" s="388">
        <v>0</v>
      </c>
      <c r="G149" s="389">
        <v>0</v>
      </c>
      <c r="H149" s="391">
        <v>63.633940000000003</v>
      </c>
      <c r="I149" s="388">
        <v>130.3699</v>
      </c>
      <c r="J149" s="389">
        <v>130.3699</v>
      </c>
      <c r="K149" s="392" t="s">
        <v>272</v>
      </c>
    </row>
    <row r="150" spans="1:11" ht="14.4" customHeight="1" thickBot="1" x14ac:dyDescent="0.35">
      <c r="A150" s="405" t="s">
        <v>403</v>
      </c>
      <c r="B150" s="383">
        <v>1059.1884240224599</v>
      </c>
      <c r="C150" s="383">
        <v>1013.41859</v>
      </c>
      <c r="D150" s="384">
        <v>-45.769834022463002</v>
      </c>
      <c r="E150" s="385">
        <v>0.95678782642899995</v>
      </c>
      <c r="F150" s="383">
        <v>0</v>
      </c>
      <c r="G150" s="384">
        <v>0</v>
      </c>
      <c r="H150" s="386">
        <v>63.633940000000003</v>
      </c>
      <c r="I150" s="383">
        <v>130.3699</v>
      </c>
      <c r="J150" s="384">
        <v>130.3699</v>
      </c>
      <c r="K150" s="394" t="s">
        <v>272</v>
      </c>
    </row>
    <row r="151" spans="1:11" ht="14.4" customHeight="1" thickBot="1" x14ac:dyDescent="0.35">
      <c r="A151" s="404" t="s">
        <v>404</v>
      </c>
      <c r="B151" s="388">
        <v>2938.20509726198</v>
      </c>
      <c r="C151" s="388">
        <v>2975.2516599999999</v>
      </c>
      <c r="D151" s="389">
        <v>37.046562738018999</v>
      </c>
      <c r="E151" s="395">
        <v>1.0126085693510001</v>
      </c>
      <c r="F151" s="388">
        <v>0</v>
      </c>
      <c r="G151" s="389">
        <v>0</v>
      </c>
      <c r="H151" s="391">
        <v>214.83184</v>
      </c>
      <c r="I151" s="388">
        <v>438.23883000000001</v>
      </c>
      <c r="J151" s="389">
        <v>438.23883000000001</v>
      </c>
      <c r="K151" s="392" t="s">
        <v>272</v>
      </c>
    </row>
    <row r="152" spans="1:11" ht="14.4" customHeight="1" thickBot="1" x14ac:dyDescent="0.35">
      <c r="A152" s="405" t="s">
        <v>405</v>
      </c>
      <c r="B152" s="383">
        <v>2938.20509726198</v>
      </c>
      <c r="C152" s="383">
        <v>2975.2516599999999</v>
      </c>
      <c r="D152" s="384">
        <v>37.046562738018999</v>
      </c>
      <c r="E152" s="385">
        <v>1.0126085693510001</v>
      </c>
      <c r="F152" s="383">
        <v>0</v>
      </c>
      <c r="G152" s="384">
        <v>0</v>
      </c>
      <c r="H152" s="386">
        <v>214.83184</v>
      </c>
      <c r="I152" s="383">
        <v>438.23883000000001</v>
      </c>
      <c r="J152" s="384">
        <v>438.23883000000001</v>
      </c>
      <c r="K152" s="394" t="s">
        <v>272</v>
      </c>
    </row>
    <row r="153" spans="1:11" ht="14.4" customHeight="1" thickBot="1" x14ac:dyDescent="0.35">
      <c r="A153" s="409" t="s">
        <v>406</v>
      </c>
      <c r="B153" s="388">
        <v>0</v>
      </c>
      <c r="C153" s="388">
        <v>26.404199999999999</v>
      </c>
      <c r="D153" s="389">
        <v>26.404199999999999</v>
      </c>
      <c r="E153" s="390" t="s">
        <v>272</v>
      </c>
      <c r="F153" s="388">
        <v>0</v>
      </c>
      <c r="G153" s="389">
        <v>0</v>
      </c>
      <c r="H153" s="391">
        <v>3.11</v>
      </c>
      <c r="I153" s="388">
        <v>3.11</v>
      </c>
      <c r="J153" s="389">
        <v>3.11</v>
      </c>
      <c r="K153" s="392" t="s">
        <v>272</v>
      </c>
    </row>
    <row r="154" spans="1:11" ht="14.4" customHeight="1" thickBot="1" x14ac:dyDescent="0.35">
      <c r="A154" s="406" t="s">
        <v>407</v>
      </c>
      <c r="B154" s="388">
        <v>0</v>
      </c>
      <c r="C154" s="388">
        <v>26.404199999999999</v>
      </c>
      <c r="D154" s="389">
        <v>26.404199999999999</v>
      </c>
      <c r="E154" s="390" t="s">
        <v>272</v>
      </c>
      <c r="F154" s="388">
        <v>0</v>
      </c>
      <c r="G154" s="389">
        <v>0</v>
      </c>
      <c r="H154" s="391">
        <v>3.11</v>
      </c>
      <c r="I154" s="388">
        <v>3.11</v>
      </c>
      <c r="J154" s="389">
        <v>3.11</v>
      </c>
      <c r="K154" s="392" t="s">
        <v>272</v>
      </c>
    </row>
    <row r="155" spans="1:11" ht="14.4" customHeight="1" thickBot="1" x14ac:dyDescent="0.35">
      <c r="A155" s="408" t="s">
        <v>408</v>
      </c>
      <c r="B155" s="388">
        <v>0</v>
      </c>
      <c r="C155" s="388">
        <v>26.404199999999999</v>
      </c>
      <c r="D155" s="389">
        <v>26.404199999999999</v>
      </c>
      <c r="E155" s="390" t="s">
        <v>272</v>
      </c>
      <c r="F155" s="388">
        <v>0</v>
      </c>
      <c r="G155" s="389">
        <v>0</v>
      </c>
      <c r="H155" s="391">
        <v>3.11</v>
      </c>
      <c r="I155" s="388">
        <v>3.11</v>
      </c>
      <c r="J155" s="389">
        <v>3.11</v>
      </c>
      <c r="K155" s="392" t="s">
        <v>272</v>
      </c>
    </row>
    <row r="156" spans="1:11" ht="14.4" customHeight="1" thickBot="1" x14ac:dyDescent="0.35">
      <c r="A156" s="404" t="s">
        <v>409</v>
      </c>
      <c r="B156" s="388">
        <v>0</v>
      </c>
      <c r="C156" s="388">
        <v>26.404199999999999</v>
      </c>
      <c r="D156" s="389">
        <v>26.404199999999999</v>
      </c>
      <c r="E156" s="390" t="s">
        <v>272</v>
      </c>
      <c r="F156" s="388">
        <v>0</v>
      </c>
      <c r="G156" s="389">
        <v>0</v>
      </c>
      <c r="H156" s="391">
        <v>3.11</v>
      </c>
      <c r="I156" s="388">
        <v>3.11</v>
      </c>
      <c r="J156" s="389">
        <v>3.11</v>
      </c>
      <c r="K156" s="392" t="s">
        <v>272</v>
      </c>
    </row>
    <row r="157" spans="1:11" ht="14.4" customHeight="1" thickBot="1" x14ac:dyDescent="0.35">
      <c r="A157" s="405" t="s">
        <v>410</v>
      </c>
      <c r="B157" s="383">
        <v>0</v>
      </c>
      <c r="C157" s="383">
        <v>26.404199999999999</v>
      </c>
      <c r="D157" s="384">
        <v>26.404199999999999</v>
      </c>
      <c r="E157" s="393" t="s">
        <v>272</v>
      </c>
      <c r="F157" s="383">
        <v>0</v>
      </c>
      <c r="G157" s="384">
        <v>0</v>
      </c>
      <c r="H157" s="386">
        <v>3.11</v>
      </c>
      <c r="I157" s="383">
        <v>3.11</v>
      </c>
      <c r="J157" s="384">
        <v>3.11</v>
      </c>
      <c r="K157" s="394" t="s">
        <v>272</v>
      </c>
    </row>
    <row r="158" spans="1:11" ht="14.4" customHeight="1" thickBot="1" x14ac:dyDescent="0.35">
      <c r="A158" s="410"/>
      <c r="B158" s="383">
        <v>37087.182551648402</v>
      </c>
      <c r="C158" s="383">
        <v>39822.423719999999</v>
      </c>
      <c r="D158" s="384">
        <v>2735.2411683515802</v>
      </c>
      <c r="E158" s="385">
        <v>1.073751657046</v>
      </c>
      <c r="F158" s="383">
        <v>46295.835681344201</v>
      </c>
      <c r="G158" s="384">
        <v>7715.9726135573701</v>
      </c>
      <c r="H158" s="386">
        <v>4822.4952899999998</v>
      </c>
      <c r="I158" s="383">
        <v>10061.50409</v>
      </c>
      <c r="J158" s="384">
        <v>2345.5314764426298</v>
      </c>
      <c r="K158" s="387">
        <v>0.217330650628</v>
      </c>
    </row>
    <row r="159" spans="1:11" ht="14.4" customHeight="1" thickBot="1" x14ac:dyDescent="0.35">
      <c r="A159" s="411" t="s">
        <v>52</v>
      </c>
      <c r="B159" s="397">
        <v>37087.182551648402</v>
      </c>
      <c r="C159" s="397">
        <v>39822.423719999999</v>
      </c>
      <c r="D159" s="398">
        <v>2735.2411683515802</v>
      </c>
      <c r="E159" s="399" t="s">
        <v>272</v>
      </c>
      <c r="F159" s="397">
        <v>46295.835681344201</v>
      </c>
      <c r="G159" s="398">
        <v>7715.9726135573701</v>
      </c>
      <c r="H159" s="397">
        <v>4822.4952899999998</v>
      </c>
      <c r="I159" s="397">
        <v>10061.50409</v>
      </c>
      <c r="J159" s="398">
        <v>2345.5314764426298</v>
      </c>
      <c r="K159" s="400">
        <v>0.217330650628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44" t="s">
        <v>115</v>
      </c>
      <c r="B1" s="345"/>
      <c r="C1" s="345"/>
      <c r="D1" s="345"/>
      <c r="E1" s="345"/>
      <c r="F1" s="345"/>
      <c r="G1" s="315"/>
      <c r="H1" s="346"/>
      <c r="I1" s="346"/>
    </row>
    <row r="2" spans="1:10" ht="14.4" customHeight="1" thickBot="1" x14ac:dyDescent="0.35">
      <c r="A2" s="203" t="s">
        <v>261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307"/>
      <c r="C3" s="306">
        <v>2015</v>
      </c>
      <c r="D3" s="264">
        <v>2016</v>
      </c>
      <c r="E3" s="7"/>
      <c r="F3" s="323">
        <v>2017</v>
      </c>
      <c r="G3" s="341"/>
      <c r="H3" s="341"/>
      <c r="I3" s="324"/>
    </row>
    <row r="4" spans="1:10" ht="14.4" customHeight="1" thickBot="1" x14ac:dyDescent="0.35">
      <c r="A4" s="268" t="s">
        <v>0</v>
      </c>
      <c r="B4" s="269" t="s">
        <v>200</v>
      </c>
      <c r="C4" s="342" t="s">
        <v>59</v>
      </c>
      <c r="D4" s="343"/>
      <c r="E4" s="270"/>
      <c r="F4" s="265" t="s">
        <v>59</v>
      </c>
      <c r="G4" s="266" t="s">
        <v>60</v>
      </c>
      <c r="H4" s="266" t="s">
        <v>54</v>
      </c>
      <c r="I4" s="267" t="s">
        <v>61</v>
      </c>
    </row>
    <row r="5" spans="1:10" ht="14.4" customHeight="1" x14ac:dyDescent="0.3">
      <c r="A5" s="412" t="s">
        <v>411</v>
      </c>
      <c r="B5" s="413" t="s">
        <v>412</v>
      </c>
      <c r="C5" s="414" t="s">
        <v>413</v>
      </c>
      <c r="D5" s="414" t="s">
        <v>413</v>
      </c>
      <c r="E5" s="414"/>
      <c r="F5" s="414" t="s">
        <v>413</v>
      </c>
      <c r="G5" s="414" t="s">
        <v>413</v>
      </c>
      <c r="H5" s="414" t="s">
        <v>413</v>
      </c>
      <c r="I5" s="415" t="s">
        <v>413</v>
      </c>
      <c r="J5" s="416" t="s">
        <v>55</v>
      </c>
    </row>
    <row r="6" spans="1:10" ht="14.4" customHeight="1" x14ac:dyDescent="0.3">
      <c r="A6" s="412" t="s">
        <v>411</v>
      </c>
      <c r="B6" s="413" t="s">
        <v>270</v>
      </c>
      <c r="C6" s="414">
        <v>29.040929999999999</v>
      </c>
      <c r="D6" s="414">
        <v>0.38868000000000014</v>
      </c>
      <c r="E6" s="414"/>
      <c r="F6" s="414">
        <v>15.69136</v>
      </c>
      <c r="G6" s="414">
        <v>16.666666666666668</v>
      </c>
      <c r="H6" s="414">
        <v>-0.97530666666666832</v>
      </c>
      <c r="I6" s="415">
        <v>0.94148159999999992</v>
      </c>
      <c r="J6" s="416" t="s">
        <v>1</v>
      </c>
    </row>
    <row r="7" spans="1:10" ht="14.4" customHeight="1" x14ac:dyDescent="0.3">
      <c r="A7" s="412" t="s">
        <v>411</v>
      </c>
      <c r="B7" s="413" t="s">
        <v>271</v>
      </c>
      <c r="C7" s="414" t="s">
        <v>413</v>
      </c>
      <c r="D7" s="414">
        <v>0</v>
      </c>
      <c r="E7" s="414"/>
      <c r="F7" s="414" t="s">
        <v>413</v>
      </c>
      <c r="G7" s="414" t="s">
        <v>413</v>
      </c>
      <c r="H7" s="414" t="s">
        <v>413</v>
      </c>
      <c r="I7" s="415" t="s">
        <v>413</v>
      </c>
      <c r="J7" s="416" t="s">
        <v>1</v>
      </c>
    </row>
    <row r="8" spans="1:10" ht="14.4" customHeight="1" x14ac:dyDescent="0.3">
      <c r="A8" s="412" t="s">
        <v>411</v>
      </c>
      <c r="B8" s="413" t="s">
        <v>414</v>
      </c>
      <c r="C8" s="414">
        <v>29.040929999999999</v>
      </c>
      <c r="D8" s="414">
        <v>0.38868000000000014</v>
      </c>
      <c r="E8" s="414"/>
      <c r="F8" s="414">
        <v>15.69136</v>
      </c>
      <c r="G8" s="414">
        <v>16.666666666666668</v>
      </c>
      <c r="H8" s="414">
        <v>-0.97530666666666832</v>
      </c>
      <c r="I8" s="415">
        <v>0.94148159999999992</v>
      </c>
      <c r="J8" s="416" t="s">
        <v>415</v>
      </c>
    </row>
    <row r="10" spans="1:10" ht="14.4" customHeight="1" x14ac:dyDescent="0.3">
      <c r="A10" s="412" t="s">
        <v>411</v>
      </c>
      <c r="B10" s="413" t="s">
        <v>412</v>
      </c>
      <c r="C10" s="414" t="s">
        <v>413</v>
      </c>
      <c r="D10" s="414" t="s">
        <v>413</v>
      </c>
      <c r="E10" s="414"/>
      <c r="F10" s="414" t="s">
        <v>413</v>
      </c>
      <c r="G10" s="414" t="s">
        <v>413</v>
      </c>
      <c r="H10" s="414" t="s">
        <v>413</v>
      </c>
      <c r="I10" s="415" t="s">
        <v>413</v>
      </c>
      <c r="J10" s="416" t="s">
        <v>55</v>
      </c>
    </row>
    <row r="11" spans="1:10" ht="14.4" customHeight="1" x14ac:dyDescent="0.3">
      <c r="A11" s="412" t="s">
        <v>416</v>
      </c>
      <c r="B11" s="413" t="s">
        <v>417</v>
      </c>
      <c r="C11" s="414" t="s">
        <v>413</v>
      </c>
      <c r="D11" s="414" t="s">
        <v>413</v>
      </c>
      <c r="E11" s="414"/>
      <c r="F11" s="414" t="s">
        <v>413</v>
      </c>
      <c r="G11" s="414" t="s">
        <v>413</v>
      </c>
      <c r="H11" s="414" t="s">
        <v>413</v>
      </c>
      <c r="I11" s="415" t="s">
        <v>413</v>
      </c>
      <c r="J11" s="416" t="s">
        <v>0</v>
      </c>
    </row>
    <row r="12" spans="1:10" ht="14.4" customHeight="1" x14ac:dyDescent="0.3">
      <c r="A12" s="412" t="s">
        <v>416</v>
      </c>
      <c r="B12" s="413" t="s">
        <v>270</v>
      </c>
      <c r="C12" s="414">
        <v>29.040929999999999</v>
      </c>
      <c r="D12" s="414">
        <v>0.38868000000000014</v>
      </c>
      <c r="E12" s="414"/>
      <c r="F12" s="414">
        <v>15.69136</v>
      </c>
      <c r="G12" s="414">
        <v>16.666666666666668</v>
      </c>
      <c r="H12" s="414">
        <v>-0.97530666666666832</v>
      </c>
      <c r="I12" s="415">
        <v>0.94148159999999992</v>
      </c>
      <c r="J12" s="416" t="s">
        <v>1</v>
      </c>
    </row>
    <row r="13" spans="1:10" ht="14.4" customHeight="1" x14ac:dyDescent="0.3">
      <c r="A13" s="412" t="s">
        <v>416</v>
      </c>
      <c r="B13" s="413" t="s">
        <v>271</v>
      </c>
      <c r="C13" s="414" t="s">
        <v>413</v>
      </c>
      <c r="D13" s="414">
        <v>0</v>
      </c>
      <c r="E13" s="414"/>
      <c r="F13" s="414" t="s">
        <v>413</v>
      </c>
      <c r="G13" s="414" t="s">
        <v>413</v>
      </c>
      <c r="H13" s="414" t="s">
        <v>413</v>
      </c>
      <c r="I13" s="415" t="s">
        <v>413</v>
      </c>
      <c r="J13" s="416" t="s">
        <v>1</v>
      </c>
    </row>
    <row r="14" spans="1:10" ht="14.4" customHeight="1" x14ac:dyDescent="0.3">
      <c r="A14" s="412" t="s">
        <v>416</v>
      </c>
      <c r="B14" s="413" t="s">
        <v>418</v>
      </c>
      <c r="C14" s="414">
        <v>29.040929999999999</v>
      </c>
      <c r="D14" s="414">
        <v>0.38868000000000014</v>
      </c>
      <c r="E14" s="414"/>
      <c r="F14" s="414">
        <v>15.69136</v>
      </c>
      <c r="G14" s="414">
        <v>16.666666666666668</v>
      </c>
      <c r="H14" s="414">
        <v>-0.97530666666666832</v>
      </c>
      <c r="I14" s="415">
        <v>0.94148159999999992</v>
      </c>
      <c r="J14" s="416" t="s">
        <v>419</v>
      </c>
    </row>
    <row r="15" spans="1:10" ht="14.4" customHeight="1" x14ac:dyDescent="0.3">
      <c r="A15" s="412" t="s">
        <v>413</v>
      </c>
      <c r="B15" s="413" t="s">
        <v>413</v>
      </c>
      <c r="C15" s="414" t="s">
        <v>413</v>
      </c>
      <c r="D15" s="414" t="s">
        <v>413</v>
      </c>
      <c r="E15" s="414"/>
      <c r="F15" s="414" t="s">
        <v>413</v>
      </c>
      <c r="G15" s="414" t="s">
        <v>413</v>
      </c>
      <c r="H15" s="414" t="s">
        <v>413</v>
      </c>
      <c r="I15" s="415" t="s">
        <v>413</v>
      </c>
      <c r="J15" s="416" t="s">
        <v>420</v>
      </c>
    </row>
    <row r="16" spans="1:10" ht="14.4" customHeight="1" x14ac:dyDescent="0.3">
      <c r="A16" s="412" t="s">
        <v>411</v>
      </c>
      <c r="B16" s="413" t="s">
        <v>414</v>
      </c>
      <c r="C16" s="414">
        <v>29.040929999999999</v>
      </c>
      <c r="D16" s="414">
        <v>0.38868000000000014</v>
      </c>
      <c r="E16" s="414"/>
      <c r="F16" s="414">
        <v>15.69136</v>
      </c>
      <c r="G16" s="414">
        <v>16.666666666666668</v>
      </c>
      <c r="H16" s="414">
        <v>-0.97530666666666832</v>
      </c>
      <c r="I16" s="415">
        <v>0.94148159999999992</v>
      </c>
      <c r="J16" s="416" t="s">
        <v>415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51" t="s">
        <v>131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4" ht="14.4" customHeight="1" thickBot="1" x14ac:dyDescent="0.35">
      <c r="A2" s="203" t="s">
        <v>261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47"/>
      <c r="D3" s="348"/>
      <c r="E3" s="348"/>
      <c r="F3" s="348"/>
      <c r="G3" s="348"/>
      <c r="H3" s="348"/>
      <c r="I3" s="348"/>
      <c r="J3" s="349" t="s">
        <v>112</v>
      </c>
      <c r="K3" s="350"/>
      <c r="L3" s="74">
        <f>IF(M3&lt;&gt;0,N3/M3,0)</f>
        <v>364.91535415407088</v>
      </c>
      <c r="M3" s="74">
        <f>SUBTOTAL(9,M5:M1048576)</f>
        <v>43</v>
      </c>
      <c r="N3" s="75">
        <f>SUBTOTAL(9,N5:N1048576)</f>
        <v>15691.360228625048</v>
      </c>
    </row>
    <row r="4" spans="1:14" s="181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119</v>
      </c>
      <c r="M4" s="420" t="s">
        <v>13</v>
      </c>
      <c r="N4" s="421" t="s">
        <v>127</v>
      </c>
    </row>
    <row r="5" spans="1:14" ht="14.4" customHeight="1" x14ac:dyDescent="0.3">
      <c r="A5" s="422" t="s">
        <v>411</v>
      </c>
      <c r="B5" s="423" t="s">
        <v>412</v>
      </c>
      <c r="C5" s="424" t="s">
        <v>416</v>
      </c>
      <c r="D5" s="425" t="s">
        <v>464</v>
      </c>
      <c r="E5" s="424" t="s">
        <v>421</v>
      </c>
      <c r="F5" s="425" t="s">
        <v>465</v>
      </c>
      <c r="G5" s="424" t="s">
        <v>422</v>
      </c>
      <c r="H5" s="424" t="s">
        <v>423</v>
      </c>
      <c r="I5" s="424" t="s">
        <v>424</v>
      </c>
      <c r="J5" s="424" t="s">
        <v>425</v>
      </c>
      <c r="K5" s="424" t="s">
        <v>426</v>
      </c>
      <c r="L5" s="426">
        <v>73.098504747977259</v>
      </c>
      <c r="M5" s="426">
        <v>3</v>
      </c>
      <c r="N5" s="427">
        <v>219.29551424393179</v>
      </c>
    </row>
    <row r="6" spans="1:14" ht="14.4" customHeight="1" x14ac:dyDescent="0.3">
      <c r="A6" s="428" t="s">
        <v>411</v>
      </c>
      <c r="B6" s="429" t="s">
        <v>412</v>
      </c>
      <c r="C6" s="430" t="s">
        <v>416</v>
      </c>
      <c r="D6" s="431" t="s">
        <v>464</v>
      </c>
      <c r="E6" s="430" t="s">
        <v>421</v>
      </c>
      <c r="F6" s="431" t="s">
        <v>465</v>
      </c>
      <c r="G6" s="430" t="s">
        <v>422</v>
      </c>
      <c r="H6" s="430" t="s">
        <v>427</v>
      </c>
      <c r="I6" s="430" t="s">
        <v>428</v>
      </c>
      <c r="J6" s="430" t="s">
        <v>429</v>
      </c>
      <c r="K6" s="430" t="s">
        <v>430</v>
      </c>
      <c r="L6" s="432">
        <v>15.360000000000001</v>
      </c>
      <c r="M6" s="432">
        <v>2</v>
      </c>
      <c r="N6" s="433">
        <v>30.720000000000002</v>
      </c>
    </row>
    <row r="7" spans="1:14" ht="14.4" customHeight="1" x14ac:dyDescent="0.3">
      <c r="A7" s="428" t="s">
        <v>411</v>
      </c>
      <c r="B7" s="429" t="s">
        <v>412</v>
      </c>
      <c r="C7" s="430" t="s">
        <v>416</v>
      </c>
      <c r="D7" s="431" t="s">
        <v>464</v>
      </c>
      <c r="E7" s="430" t="s">
        <v>421</v>
      </c>
      <c r="F7" s="431" t="s">
        <v>465</v>
      </c>
      <c r="G7" s="430" t="s">
        <v>422</v>
      </c>
      <c r="H7" s="430" t="s">
        <v>431</v>
      </c>
      <c r="I7" s="430" t="s">
        <v>432</v>
      </c>
      <c r="J7" s="430" t="s">
        <v>433</v>
      </c>
      <c r="K7" s="430" t="s">
        <v>434</v>
      </c>
      <c r="L7" s="432">
        <v>45.85014367241196</v>
      </c>
      <c r="M7" s="432">
        <v>2</v>
      </c>
      <c r="N7" s="433">
        <v>91.70028734482392</v>
      </c>
    </row>
    <row r="8" spans="1:14" ht="14.4" customHeight="1" x14ac:dyDescent="0.3">
      <c r="A8" s="428" t="s">
        <v>411</v>
      </c>
      <c r="B8" s="429" t="s">
        <v>412</v>
      </c>
      <c r="C8" s="430" t="s">
        <v>416</v>
      </c>
      <c r="D8" s="431" t="s">
        <v>464</v>
      </c>
      <c r="E8" s="430" t="s">
        <v>421</v>
      </c>
      <c r="F8" s="431" t="s">
        <v>465</v>
      </c>
      <c r="G8" s="430" t="s">
        <v>422</v>
      </c>
      <c r="H8" s="430" t="s">
        <v>435</v>
      </c>
      <c r="I8" s="430" t="s">
        <v>436</v>
      </c>
      <c r="J8" s="430" t="s">
        <v>437</v>
      </c>
      <c r="K8" s="430" t="s">
        <v>438</v>
      </c>
      <c r="L8" s="432">
        <v>28.410000000000018</v>
      </c>
      <c r="M8" s="432">
        <v>2</v>
      </c>
      <c r="N8" s="433">
        <v>56.820000000000036</v>
      </c>
    </row>
    <row r="9" spans="1:14" ht="14.4" customHeight="1" x14ac:dyDescent="0.3">
      <c r="A9" s="428" t="s">
        <v>411</v>
      </c>
      <c r="B9" s="429" t="s">
        <v>412</v>
      </c>
      <c r="C9" s="430" t="s">
        <v>416</v>
      </c>
      <c r="D9" s="431" t="s">
        <v>464</v>
      </c>
      <c r="E9" s="430" t="s">
        <v>421</v>
      </c>
      <c r="F9" s="431" t="s">
        <v>465</v>
      </c>
      <c r="G9" s="430" t="s">
        <v>422</v>
      </c>
      <c r="H9" s="430" t="s">
        <v>439</v>
      </c>
      <c r="I9" s="430" t="s">
        <v>440</v>
      </c>
      <c r="J9" s="430" t="s">
        <v>441</v>
      </c>
      <c r="K9" s="430"/>
      <c r="L9" s="432">
        <v>44.209999999999994</v>
      </c>
      <c r="M9" s="432">
        <v>2</v>
      </c>
      <c r="N9" s="433">
        <v>88.419999999999987</v>
      </c>
    </row>
    <row r="10" spans="1:14" ht="14.4" customHeight="1" x14ac:dyDescent="0.3">
      <c r="A10" s="428" t="s">
        <v>411</v>
      </c>
      <c r="B10" s="429" t="s">
        <v>412</v>
      </c>
      <c r="C10" s="430" t="s">
        <v>416</v>
      </c>
      <c r="D10" s="431" t="s">
        <v>464</v>
      </c>
      <c r="E10" s="430" t="s">
        <v>421</v>
      </c>
      <c r="F10" s="431" t="s">
        <v>465</v>
      </c>
      <c r="G10" s="430" t="s">
        <v>422</v>
      </c>
      <c r="H10" s="430" t="s">
        <v>442</v>
      </c>
      <c r="I10" s="430" t="s">
        <v>443</v>
      </c>
      <c r="J10" s="430" t="s">
        <v>444</v>
      </c>
      <c r="K10" s="430" t="s">
        <v>445</v>
      </c>
      <c r="L10" s="432">
        <v>78.64</v>
      </c>
      <c r="M10" s="432">
        <v>7</v>
      </c>
      <c r="N10" s="433">
        <v>550.48</v>
      </c>
    </row>
    <row r="11" spans="1:14" ht="14.4" customHeight="1" x14ac:dyDescent="0.3">
      <c r="A11" s="428" t="s">
        <v>411</v>
      </c>
      <c r="B11" s="429" t="s">
        <v>412</v>
      </c>
      <c r="C11" s="430" t="s">
        <v>416</v>
      </c>
      <c r="D11" s="431" t="s">
        <v>464</v>
      </c>
      <c r="E11" s="430" t="s">
        <v>421</v>
      </c>
      <c r="F11" s="431" t="s">
        <v>465</v>
      </c>
      <c r="G11" s="430" t="s">
        <v>422</v>
      </c>
      <c r="H11" s="430" t="s">
        <v>446</v>
      </c>
      <c r="I11" s="430" t="s">
        <v>447</v>
      </c>
      <c r="J11" s="430" t="s">
        <v>448</v>
      </c>
      <c r="K11" s="430" t="s">
        <v>449</v>
      </c>
      <c r="L11" s="432">
        <v>59.900000000000006</v>
      </c>
      <c r="M11" s="432">
        <v>3</v>
      </c>
      <c r="N11" s="433">
        <v>179.70000000000002</v>
      </c>
    </row>
    <row r="12" spans="1:14" ht="14.4" customHeight="1" x14ac:dyDescent="0.3">
      <c r="A12" s="428" t="s">
        <v>411</v>
      </c>
      <c r="B12" s="429" t="s">
        <v>412</v>
      </c>
      <c r="C12" s="430" t="s">
        <v>416</v>
      </c>
      <c r="D12" s="431" t="s">
        <v>464</v>
      </c>
      <c r="E12" s="430" t="s">
        <v>421</v>
      </c>
      <c r="F12" s="431" t="s">
        <v>465</v>
      </c>
      <c r="G12" s="430" t="s">
        <v>422</v>
      </c>
      <c r="H12" s="430" t="s">
        <v>450</v>
      </c>
      <c r="I12" s="430" t="s">
        <v>451</v>
      </c>
      <c r="J12" s="430" t="s">
        <v>452</v>
      </c>
      <c r="K12" s="430" t="s">
        <v>453</v>
      </c>
      <c r="L12" s="432">
        <v>25.980000000000008</v>
      </c>
      <c r="M12" s="432">
        <v>2</v>
      </c>
      <c r="N12" s="433">
        <v>51.960000000000015</v>
      </c>
    </row>
    <row r="13" spans="1:14" ht="14.4" customHeight="1" x14ac:dyDescent="0.3">
      <c r="A13" s="428" t="s">
        <v>411</v>
      </c>
      <c r="B13" s="429" t="s">
        <v>412</v>
      </c>
      <c r="C13" s="430" t="s">
        <v>416</v>
      </c>
      <c r="D13" s="431" t="s">
        <v>464</v>
      </c>
      <c r="E13" s="430" t="s">
        <v>421</v>
      </c>
      <c r="F13" s="431" t="s">
        <v>465</v>
      </c>
      <c r="G13" s="430" t="s">
        <v>422</v>
      </c>
      <c r="H13" s="430" t="s">
        <v>454</v>
      </c>
      <c r="I13" s="430" t="s">
        <v>440</v>
      </c>
      <c r="J13" s="430" t="s">
        <v>455</v>
      </c>
      <c r="K13" s="430"/>
      <c r="L13" s="432">
        <v>1129.2929194497385</v>
      </c>
      <c r="M13" s="432">
        <v>1</v>
      </c>
      <c r="N13" s="433">
        <v>1129.2929194497385</v>
      </c>
    </row>
    <row r="14" spans="1:14" ht="14.4" customHeight="1" x14ac:dyDescent="0.3">
      <c r="A14" s="428" t="s">
        <v>411</v>
      </c>
      <c r="B14" s="429" t="s">
        <v>412</v>
      </c>
      <c r="C14" s="430" t="s">
        <v>416</v>
      </c>
      <c r="D14" s="431" t="s">
        <v>464</v>
      </c>
      <c r="E14" s="430" t="s">
        <v>421</v>
      </c>
      <c r="F14" s="431" t="s">
        <v>465</v>
      </c>
      <c r="G14" s="430" t="s">
        <v>422</v>
      </c>
      <c r="H14" s="430" t="s">
        <v>456</v>
      </c>
      <c r="I14" s="430" t="s">
        <v>440</v>
      </c>
      <c r="J14" s="430" t="s">
        <v>457</v>
      </c>
      <c r="K14" s="430" t="s">
        <v>458</v>
      </c>
      <c r="L14" s="432">
        <v>8293.8270805502634</v>
      </c>
      <c r="M14" s="432">
        <v>1</v>
      </c>
      <c r="N14" s="433">
        <v>8293.8270805502634</v>
      </c>
    </row>
    <row r="15" spans="1:14" ht="14.4" customHeight="1" x14ac:dyDescent="0.3">
      <c r="A15" s="428" t="s">
        <v>411</v>
      </c>
      <c r="B15" s="429" t="s">
        <v>412</v>
      </c>
      <c r="C15" s="430" t="s">
        <v>416</v>
      </c>
      <c r="D15" s="431" t="s">
        <v>464</v>
      </c>
      <c r="E15" s="430" t="s">
        <v>421</v>
      </c>
      <c r="F15" s="431" t="s">
        <v>465</v>
      </c>
      <c r="G15" s="430" t="s">
        <v>422</v>
      </c>
      <c r="H15" s="430" t="s">
        <v>459</v>
      </c>
      <c r="I15" s="430" t="s">
        <v>440</v>
      </c>
      <c r="J15" s="430" t="s">
        <v>460</v>
      </c>
      <c r="K15" s="430" t="s">
        <v>458</v>
      </c>
      <c r="L15" s="432">
        <v>344.85031621687784</v>
      </c>
      <c r="M15" s="432">
        <v>14</v>
      </c>
      <c r="N15" s="433">
        <v>4827.9044270362901</v>
      </c>
    </row>
    <row r="16" spans="1:14" ht="14.4" customHeight="1" thickBot="1" x14ac:dyDescent="0.35">
      <c r="A16" s="434" t="s">
        <v>411</v>
      </c>
      <c r="B16" s="435" t="s">
        <v>412</v>
      </c>
      <c r="C16" s="436" t="s">
        <v>416</v>
      </c>
      <c r="D16" s="437" t="s">
        <v>464</v>
      </c>
      <c r="E16" s="436" t="s">
        <v>421</v>
      </c>
      <c r="F16" s="437" t="s">
        <v>465</v>
      </c>
      <c r="G16" s="436" t="s">
        <v>422</v>
      </c>
      <c r="H16" s="436" t="s">
        <v>461</v>
      </c>
      <c r="I16" s="436" t="s">
        <v>461</v>
      </c>
      <c r="J16" s="436" t="s">
        <v>462</v>
      </c>
      <c r="K16" s="436" t="s">
        <v>463</v>
      </c>
      <c r="L16" s="438">
        <v>42.81</v>
      </c>
      <c r="M16" s="438">
        <v>4</v>
      </c>
      <c r="N16" s="439">
        <v>171.24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3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52" t="s">
        <v>201</v>
      </c>
      <c r="B1" s="352"/>
      <c r="C1" s="352"/>
      <c r="D1" s="352"/>
      <c r="E1" s="352"/>
      <c r="F1" s="315"/>
      <c r="G1" s="315"/>
      <c r="H1" s="315"/>
      <c r="I1" s="315"/>
      <c r="J1" s="346"/>
      <c r="K1" s="346"/>
      <c r="L1" s="346"/>
      <c r="M1" s="346"/>
      <c r="N1" s="346"/>
      <c r="O1" s="346"/>
      <c r="P1" s="346"/>
      <c r="Q1" s="346"/>
    </row>
    <row r="2" spans="1:17" ht="14.4" customHeight="1" thickBot="1" x14ac:dyDescent="0.35">
      <c r="A2" s="203" t="s">
        <v>261</v>
      </c>
      <c r="B2" s="187"/>
      <c r="C2" s="187"/>
      <c r="D2" s="187"/>
      <c r="E2" s="187"/>
    </row>
    <row r="3" spans="1:17" ht="14.4" customHeight="1" thickBot="1" x14ac:dyDescent="0.35">
      <c r="A3" s="272" t="s">
        <v>3</v>
      </c>
      <c r="B3" s="276">
        <f>SUM(B6:B1048576)</f>
        <v>25</v>
      </c>
      <c r="C3" s="277">
        <f>SUM(C6:C1048576)</f>
        <v>0</v>
      </c>
      <c r="D3" s="277">
        <f>SUM(D6:D1048576)</f>
        <v>0</v>
      </c>
      <c r="E3" s="278">
        <f>SUM(E6:E1048576)</f>
        <v>0</v>
      </c>
      <c r="F3" s="275">
        <f>IF(SUM($B3:$E3)=0,"",B3/SUM($B3:$E3))</f>
        <v>1</v>
      </c>
      <c r="G3" s="273">
        <f t="shared" ref="G3:I3" si="0">IF(SUM($B3:$E3)=0,"",C3/SUM($B3:$E3))</f>
        <v>0</v>
      </c>
      <c r="H3" s="273">
        <f t="shared" si="0"/>
        <v>0</v>
      </c>
      <c r="I3" s="274">
        <f t="shared" si="0"/>
        <v>0</v>
      </c>
      <c r="J3" s="277">
        <f>SUM(J6:J1048576)</f>
        <v>10</v>
      </c>
      <c r="K3" s="277">
        <f>SUM(K6:K1048576)</f>
        <v>0</v>
      </c>
      <c r="L3" s="277">
        <f>SUM(L6:L1048576)</f>
        <v>0</v>
      </c>
      <c r="M3" s="278">
        <f>SUM(M6:M1048576)</f>
        <v>0</v>
      </c>
      <c r="N3" s="275">
        <f>IF(SUM($J3:$M3)=0,"",J3/SUM($J3:$M3))</f>
        <v>1</v>
      </c>
      <c r="O3" s="273">
        <f t="shared" ref="O3:Q3" si="1">IF(SUM($J3:$M3)=0,"",K3/SUM($J3:$M3))</f>
        <v>0</v>
      </c>
      <c r="P3" s="273">
        <f t="shared" si="1"/>
        <v>0</v>
      </c>
      <c r="Q3" s="274">
        <f t="shared" si="1"/>
        <v>0</v>
      </c>
    </row>
    <row r="4" spans="1:17" ht="14.4" customHeight="1" thickBot="1" x14ac:dyDescent="0.35">
      <c r="A4" s="271"/>
      <c r="B4" s="356" t="s">
        <v>203</v>
      </c>
      <c r="C4" s="357"/>
      <c r="D4" s="357"/>
      <c r="E4" s="358"/>
      <c r="F4" s="353" t="s">
        <v>208</v>
      </c>
      <c r="G4" s="354"/>
      <c r="H4" s="354"/>
      <c r="I4" s="355"/>
      <c r="J4" s="356" t="s">
        <v>209</v>
      </c>
      <c r="K4" s="357"/>
      <c r="L4" s="357"/>
      <c r="M4" s="358"/>
      <c r="N4" s="353" t="s">
        <v>210</v>
      </c>
      <c r="O4" s="354"/>
      <c r="P4" s="354"/>
      <c r="Q4" s="355"/>
    </row>
    <row r="5" spans="1:17" ht="14.4" customHeight="1" thickBot="1" x14ac:dyDescent="0.35">
      <c r="A5" s="440" t="s">
        <v>202</v>
      </c>
      <c r="B5" s="441" t="s">
        <v>204</v>
      </c>
      <c r="C5" s="441" t="s">
        <v>205</v>
      </c>
      <c r="D5" s="441" t="s">
        <v>206</v>
      </c>
      <c r="E5" s="442" t="s">
        <v>207</v>
      </c>
      <c r="F5" s="443" t="s">
        <v>204</v>
      </c>
      <c r="G5" s="444" t="s">
        <v>205</v>
      </c>
      <c r="H5" s="444" t="s">
        <v>206</v>
      </c>
      <c r="I5" s="445" t="s">
        <v>207</v>
      </c>
      <c r="J5" s="441" t="s">
        <v>204</v>
      </c>
      <c r="K5" s="441" t="s">
        <v>205</v>
      </c>
      <c r="L5" s="441" t="s">
        <v>206</v>
      </c>
      <c r="M5" s="442" t="s">
        <v>207</v>
      </c>
      <c r="N5" s="443" t="s">
        <v>204</v>
      </c>
      <c r="O5" s="444" t="s">
        <v>205</v>
      </c>
      <c r="P5" s="444" t="s">
        <v>206</v>
      </c>
      <c r="Q5" s="445" t="s">
        <v>207</v>
      </c>
    </row>
    <row r="6" spans="1:17" ht="14.4" customHeight="1" x14ac:dyDescent="0.3">
      <c r="A6" s="451" t="s">
        <v>466</v>
      </c>
      <c r="B6" s="455"/>
      <c r="C6" s="426"/>
      <c r="D6" s="426"/>
      <c r="E6" s="427"/>
      <c r="F6" s="453"/>
      <c r="G6" s="447"/>
      <c r="H6" s="447"/>
      <c r="I6" s="457"/>
      <c r="J6" s="455"/>
      <c r="K6" s="426"/>
      <c r="L6" s="426"/>
      <c r="M6" s="427"/>
      <c r="N6" s="453"/>
      <c r="O6" s="447"/>
      <c r="P6" s="447"/>
      <c r="Q6" s="448"/>
    </row>
    <row r="7" spans="1:17" ht="14.4" customHeight="1" thickBot="1" x14ac:dyDescent="0.35">
      <c r="A7" s="452" t="s">
        <v>467</v>
      </c>
      <c r="B7" s="456">
        <v>25</v>
      </c>
      <c r="C7" s="438"/>
      <c r="D7" s="438"/>
      <c r="E7" s="439"/>
      <c r="F7" s="454">
        <v>1</v>
      </c>
      <c r="G7" s="449">
        <v>0</v>
      </c>
      <c r="H7" s="449">
        <v>0</v>
      </c>
      <c r="I7" s="458">
        <v>0</v>
      </c>
      <c r="J7" s="456">
        <v>10</v>
      </c>
      <c r="K7" s="438"/>
      <c r="L7" s="438"/>
      <c r="M7" s="439"/>
      <c r="N7" s="454">
        <v>1</v>
      </c>
      <c r="O7" s="449">
        <v>0</v>
      </c>
      <c r="P7" s="449">
        <v>0</v>
      </c>
      <c r="Q7" s="4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2017-03-31T13:19:16Z</dcterms:modified>
</cp:coreProperties>
</file>