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K20" i="419" l="1"/>
  <c r="J20" i="419"/>
  <c r="I20" i="419"/>
  <c r="H20" i="419"/>
  <c r="G20" i="419"/>
  <c r="F20" i="419"/>
  <c r="E20" i="419"/>
  <c r="D20" i="419"/>
  <c r="C20" i="419"/>
  <c r="K19" i="419"/>
  <c r="J19" i="419"/>
  <c r="I19" i="419"/>
  <c r="H19" i="419"/>
  <c r="G19" i="419"/>
  <c r="F19" i="419"/>
  <c r="E19" i="419"/>
  <c r="D19" i="419"/>
  <c r="C19" i="419"/>
  <c r="K17" i="419"/>
  <c r="J17" i="419"/>
  <c r="I17" i="419"/>
  <c r="H17" i="419"/>
  <c r="G17" i="419"/>
  <c r="F17" i="419"/>
  <c r="E17" i="419"/>
  <c r="D17" i="419"/>
  <c r="C17" i="419"/>
  <c r="K16" i="419"/>
  <c r="J16" i="419"/>
  <c r="I16" i="419"/>
  <c r="H16" i="419"/>
  <c r="G16" i="419"/>
  <c r="F16" i="419"/>
  <c r="E16" i="419"/>
  <c r="D16" i="419"/>
  <c r="C16" i="419"/>
  <c r="K14" i="419"/>
  <c r="J14" i="419"/>
  <c r="I14" i="419"/>
  <c r="H14" i="419"/>
  <c r="G14" i="419"/>
  <c r="F14" i="419"/>
  <c r="E14" i="419"/>
  <c r="D14" i="419"/>
  <c r="C14" i="419"/>
  <c r="K13" i="419"/>
  <c r="J13" i="419"/>
  <c r="I13" i="419"/>
  <c r="H13" i="419"/>
  <c r="G13" i="419"/>
  <c r="F13" i="419"/>
  <c r="E13" i="419"/>
  <c r="D13" i="419"/>
  <c r="C13" i="419"/>
  <c r="K12" i="419"/>
  <c r="J12" i="419"/>
  <c r="I12" i="419"/>
  <c r="H12" i="419"/>
  <c r="G12" i="419"/>
  <c r="F12" i="419"/>
  <c r="E12" i="419"/>
  <c r="D12" i="419"/>
  <c r="C12" i="419"/>
  <c r="K11" i="419"/>
  <c r="J11" i="419"/>
  <c r="I11" i="419"/>
  <c r="H11" i="419"/>
  <c r="G11" i="419"/>
  <c r="F11" i="419"/>
  <c r="E11" i="419"/>
  <c r="D11" i="419"/>
  <c r="C11" i="419"/>
  <c r="E18" i="419" l="1"/>
  <c r="F18" i="419"/>
  <c r="G18" i="419"/>
  <c r="C18" i="419"/>
  <c r="K18" i="419"/>
  <c r="D18" i="419"/>
  <c r="H18" i="419"/>
  <c r="I18" i="419"/>
  <c r="J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W3" i="418" l="1"/>
  <c r="AV3" i="418"/>
  <c r="AU3" i="418"/>
  <c r="AT3" i="418"/>
  <c r="AS3" i="418"/>
  <c r="AR3" i="418"/>
  <c r="B25" i="419" l="1"/>
  <c r="B27" i="419" l="1"/>
  <c r="A8" i="414"/>
  <c r="A7" i="414"/>
  <c r="I21" i="419" l="1"/>
  <c r="I22" i="419" s="1"/>
  <c r="H21" i="419"/>
  <c r="G21" i="419"/>
  <c r="G22" i="419" s="1"/>
  <c r="H23" i="419" l="1"/>
  <c r="G23" i="419"/>
  <c r="H22" i="419"/>
  <c r="I23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K6" i="419"/>
  <c r="G6" i="419"/>
  <c r="E6" i="419"/>
  <c r="C6" i="419"/>
  <c r="J6" i="419"/>
  <c r="I6" i="419"/>
  <c r="H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N3" i="220"/>
  <c r="L3" i="220" s="1"/>
  <c r="C21" i="414"/>
  <c r="D21" i="414"/>
  <c r="Q3" i="345" l="1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<sst xmlns="http://schemas.openxmlformats.org/spreadsheetml/2006/main" count="12379" uniqueCount="1040">
  <si>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</si>
  <si>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</si>
  <si>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</si>
  <si>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</si>
  <si>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</si>
  <si>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</si>
  <si>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</si>
  <si>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</si>
  <si>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</si>
  <si>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</si>
  <si>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</si>
  <si>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</si>
  <si>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</si>
  <si>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</si>
  <si>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</si>
  <si>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</si>
  <si>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</si>
  <si>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</si>
  <si>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</si>
  <si>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</si>
  <si>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</si>
  <si>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</si>
  <si>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</si>
  <si>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</si>
  <si>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</si>
  <si>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</si>
  <si>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</si>
  <si>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</si>
  <si>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</si>
  <si>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</si>
  <si>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</si>
  <si>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</si>
  <si>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</si>
  <si>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</si>
  <si>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</si>
  <si>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</si>
  <si>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</si>
  <si>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</si>
  <si>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</si>
  <si>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</si>
  <si>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</si>
  <si>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</si>
  <si>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</si>
  <si>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</si>
  <si>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</si>
  <si>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</si>
  <si>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</si>
  <si>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</si>
  <si>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</si>
  <si>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</si>
  <si>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</si>
  <si>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</si>
  <si>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</si>
  <si>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</si>
  <si>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</si>
  <si>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</si>
  <si>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</si>
  <si>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</si>
  <si>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</si>
  <si>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</si>
  <si>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</si>
  <si>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</si>
  <si>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</si>
  <si>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</si>
  <si>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</si>
  <si>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</si>
  <si>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</si>
  <si>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</si>
  <si>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</si>
  <si>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</si>
  <si>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</si>
  <si>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</si>
  <si>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</si>
  <si>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</si>
  <si>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</si>
  <si>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</si>
  <si>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</si>
  <si>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</si>
  <si>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</si>
  <si>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</si>
  <si>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</si>
  <si>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</si>
  <si>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</si>
  <si>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</si>
  <si>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</si>
  <si>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</si>
  <si>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</si>
  <si>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</si>
  <si>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</si>
  <si>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</si>
  <si>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</si>
  <si>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</si>
  <si>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</si>
  <si>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</si>
  <si>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</si>
  <si>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</si>
  <si>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</si>
  <si>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</si>
  <si>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</si>
  <si>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</si>
  <si>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</si>
  <si>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</si>
  <si>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</si>
  <si>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</si>
  <si>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</si>
  <si>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</si>
  <si>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</si>
  <si>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</si>
  <si>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</si>
  <si>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</si>
  <si>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</si>
  <si>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</si>
  <si>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</si>
  <si>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</si>
  <si>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</si>
  <si>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</si>
  <si>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</si>
  <si>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</si>
  <si>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</si>
  <si>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</si>
  <si>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</si>
  <si>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</si>
  <si>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</si>
  <si>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</si>
  <si>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</si>
  <si>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</si>
  <si>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</si>
  <si>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</si>
  <si>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</si>
  <si>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</si>
  <si>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</si>
  <si>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</si>
  <si>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</si>
  <si>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</si>
  <si>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</si>
  <si>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</si>
  <si>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</si>
  <si>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</si>
  <si>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</si>
  <si>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</si>
  <si>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</si>
  <si>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</si>
  <si>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</si>
  <si>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</si>
  <si>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</si>
  <si>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</si>
  <si>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</si>
  <si>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</si>
  <si>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</si>
  <si>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</si>
  <si>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</si>
  <si>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</si>
  <si>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</si>
  <si>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</si>
  <si>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</si>
  <si>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</si>
  <si>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</si>
  <si>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</si>
  <si>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</si>
  <si>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</si>
  <si>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</si>
  <si>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</si>
  <si>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</si>
  <si>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</si>
  <si>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</si>
  <si>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</si>
  <si>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</si>
  <si>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</si>
  <si>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</si>
  <si>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</si>
  <si>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</si>
  <si>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</si>
  <si>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</si>
  <si>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</si>
  <si>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</si>
  <si>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</si>
  <si>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</si>
  <si>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</si>
  <si>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</si>
  <si>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</si>
  <si>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</si>
  <si>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</si>
  <si>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</si>
  <si>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</si>
  <si>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</si>
  <si>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</si>
  <si>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</si>
  <si>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</si>
  <si>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</si>
  <si>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</si>
  <si>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</si>
  <si>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</si>
  <si>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</si>
  <si>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</si>
  <si>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</si>
  <si>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</si>
  <si>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</si>
  <si>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</si>
  <si>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</si>
  <si>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</si>
  <si>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</si>
  <si>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</si>
  <si>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</si>
  <si>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</si>
  <si>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</si>
  <si>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</si>
  <si>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</si>
  <si>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</si>
  <si>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</si>
  <si>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</si>
  <si>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</si>
  <si>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</si>
  <si>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</si>
  <si>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</si>
  <si>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</si>
  <si>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</si>
  <si>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</si>
  <si>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</si>
  <si>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</si>
  <si>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</si>
  <si>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</si>
  <si>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</si>
  <si>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</si>
  <si>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</si>
  <si>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</si>
  <si>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</si>
  <si>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</si>
  <si>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</si>
  <si>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</si>
  <si>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</si>
  <si>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</si>
  <si>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</si>
  <si>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</si>
  <si>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</si>
  <si>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</si>
  <si>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</si>
  <si>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</si>
  <si>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</si>
  <si>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</si>
  <si>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</si>
  <si>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</si>
  <si>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</si>
  <si>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</si>
  <si>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</si>
  <si>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</si>
  <si>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</si>
  <si>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</si>
  <si>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</si>
  <si>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</si>
  <si>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</si>
  <si>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</si>
  <si>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</si>
  <si>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</si>
  <si>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</si>
  <si>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</si>
  <si>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</si>
  <si>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</si>
  <si>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</si>
  <si>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</si>
  <si>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</si>
  <si>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</si>
  <si>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</si>
  <si>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</si>
  <si>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</si>
  <si>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</si>
  <si>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</si>
  <si>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</si>
  <si>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</si>
  <si>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</si>
  <si>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</si>
  <si>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</si>
  <si>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</si>
  <si>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</si>
  <si>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</si>
  <si>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</si>
  <si>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</si>
  <si>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</si>
  <si>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</si>
  <si>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</si>
  <si>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</si>
  <si>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</si>
  <si>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</si>
  <si>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</si>
  <si>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</si>
  <si>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</si>
  <si>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</si>
  <si>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</si>
  <si>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</si>
  <si>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</si>
  <si>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</si>
  <si>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</si>
  <si>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</si>
  <si>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</si>
  <si>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</si>
  <si>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</si>
  <si>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51874005     inzerce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</si>
  <si>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</si>
  <si>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</si>
  <si>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</si>
  <si>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</si>
  <si>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</si>
  <si>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</si>
  <si>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</si>
  <si>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</si>
  <si>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</si>
  <si>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</si>
  <si>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</si>
  <si>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</si>
  <si>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</si>
  <si>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</si>
  <si>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</si>
  <si>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</si>
  <si>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</si>
  <si>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</si>
  <si>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</si>
  <si>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</si>
  <si>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</si>
  <si>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</si>
  <si>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</si>
  <si>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</si>
  <si>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</si>
  <si>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</si>
  <si>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</si>
  <si>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</si>
  <si>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</si>
  <si>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</si>
  <si>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</si>
  <si>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</si>
  <si>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</si>
  <si>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</si>
  <si>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</si>
  <si>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</si>
  <si>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</si>
  <si>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</si>
  <si>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</si>
  <si>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</si>
  <si>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</si>
  <si>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</si>
  <si>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</si>
  <si>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</si>
  <si>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</si>
  <si>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</si>
  <si>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</si>
  <si>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</si>
  <si>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</si>
  <si>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</si>
  <si>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</si>
  <si>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</si>
  <si>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</si>
  <si>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</si>
  <si>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</si>
  <si>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</si>
  <si>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</si>
  <si>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</si>
  <si>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</si>
  <si>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</si>
  <si>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</si>
  <si>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</si>
  <si>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</si>
  <si>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</si>
  <si>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</si>
  <si>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</si>
  <si>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</si>
  <si>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</si>
  <si>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</si>
  <si>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</si>
  <si>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</si>
  <si>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</si>
  <si>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</si>
  <si>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</si>
  <si>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</si>
  <si>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</si>
  <si>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</si>
  <si>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</si>
  <si>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</si>
  <si>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</si>
  <si>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</si>
  <si>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</si>
  <si>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</si>
  <si>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</si>
  <si>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</si>
  <si>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</si>
  <si>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</si>
  <si>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</si>
  <si>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</si>
  <si>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</si>
  <si>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</si>
  <si>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</si>
  <si>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</si>
  <si>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</si>
  <si>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</si>
  <si>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</si>
  <si>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</si>
  <si>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</si>
  <si>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</si>
  <si>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</si>
  <si>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</si>
  <si>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</si>
  <si>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</si>
  <si>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</si>
  <si>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</si>
  <si>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</si>
  <si>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</si>
  <si>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</t>
  </si>
  <si>
    <t>TBL 10X400MG</t>
  </si>
  <si>
    <t>APO-IBUPROFEN 400 MG</t>
  </si>
  <si>
    <t>POR TBL FLM 30X400MG</t>
  </si>
  <si>
    <t>ATARALGIN</t>
  </si>
  <si>
    <t>POR TBL NOB 20</t>
  </si>
  <si>
    <t>Carbosorb tbl.20-blistr</t>
  </si>
  <si>
    <t>ECOLAV Výplach očí 100ml</t>
  </si>
  <si>
    <t>100 ml</t>
  </si>
  <si>
    <t>ENDIARON</t>
  </si>
  <si>
    <t>POR TBL FLM 10X250MG</t>
  </si>
  <si>
    <t>ENTEROL</t>
  </si>
  <si>
    <t>POR CPS DUR 50X250MG</t>
  </si>
  <si>
    <t>CHOLAGOL</t>
  </si>
  <si>
    <t>GTT 1X10ML</t>
  </si>
  <si>
    <t>IBALGIN 400 (IBUPROFEN 400)</t>
  </si>
  <si>
    <t>TBL OBD 100X400MG</t>
  </si>
  <si>
    <t>IBALGIN 400 TBL 12</t>
  </si>
  <si>
    <t xml:space="preserve">POR TBL FLM 12X400MG </t>
  </si>
  <si>
    <t>IBALGIN 400 TBL 24</t>
  </si>
  <si>
    <t xml:space="preserve">POR TBL FLM 24X400MG </t>
  </si>
  <si>
    <t>IR OG. OPHTHALMO-SEPTONEX</t>
  </si>
  <si>
    <t>GTT OPH 1X10ML</t>
  </si>
  <si>
    <t>KL ETHANOLUM 96% 900 ml 728 g HVLP</t>
  </si>
  <si>
    <t>UN 1170</t>
  </si>
  <si>
    <t>KL ETHANOLUM B.DENAT SUD 200 l</t>
  </si>
  <si>
    <t>KL ETHANOLUM BENZINO DEN. 4 kg</t>
  </si>
  <si>
    <t>KL PRIPRAVEK</t>
  </si>
  <si>
    <t>MAGNESIUM 250 MG PHARMAVIT</t>
  </si>
  <si>
    <t>POR TBL EFF 20</t>
  </si>
  <si>
    <t>MO SUD</t>
  </si>
  <si>
    <t>NO-SPA</t>
  </si>
  <si>
    <t>POR TBL NOB 24X40MG</t>
  </si>
  <si>
    <t>OPHTHALMO-SEPTONEX</t>
  </si>
  <si>
    <t>UNG OPH 1X5GM</t>
  </si>
  <si>
    <t>Panthenol cps.60 x 40 mg ( dr.Muller)</t>
  </si>
  <si>
    <t>PARALEN 500</t>
  </si>
  <si>
    <t>POR TBL NOB 12X500MG</t>
  </si>
  <si>
    <t>POR TBL NOB 24X500MG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</si>
  <si>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</si>
  <si>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</si>
  <si>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</si>
  <si>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</si>
  <si>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</si>
  <si>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</si>
  <si>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</si>
  <si>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</si>
  <si>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</si>
  <si>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</si>
  <si>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</si>
  <si>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</si>
  <si>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</si>
  <si>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</si>
  <si>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</si>
  <si>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</si>
  <si>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</si>
  <si>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</si>
  <si>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</si>
  <si>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</si>
  <si>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</si>
  <si>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</si>
  <si>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</si>
  <si>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</si>
  <si>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</si>
  <si>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</si>
  <si>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</si>
  <si>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</si>
  <si>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</si>
  <si>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DE810</t>
  </si>
  <si>
    <t>A-Hu-Mo PSA, Clone ER-PR8, 0,2 ml</t>
  </si>
  <si>
    <t>DF790</t>
  </si>
  <si>
    <t>Alpha-1-Fetoprotein</t>
  </si>
  <si>
    <t>DH775</t>
  </si>
  <si>
    <t>AMACR Rabbit monoclonal 13H4 ASR 0,5ml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</si>
  <si>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</si>
  <si>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</si>
  <si>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</si>
  <si>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</si>
  <si>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</si>
  <si>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</si>
  <si>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DH377</t>
  </si>
  <si>
    <t>Bcl6 antibody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</si>
  <si>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</si>
  <si>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</si>
  <si>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</si>
  <si>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</si>
  <si>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</si>
  <si>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</si>
  <si>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DC167</t>
  </si>
  <si>
    <t>CD23,1B12 1ml</t>
  </si>
  <si>
    <t>DH830</t>
  </si>
  <si>
    <t>CDX2   (100mikrolitrů)</t>
  </si>
  <si>
    <t>DA551</t>
  </si>
  <si>
    <t>c-Myc Rabbit Monoclonal (Y69)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</si>
  <si>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</si>
  <si>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</si>
  <si>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</si>
  <si>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</si>
  <si>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</si>
  <si>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</si>
  <si>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</si>
  <si>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</si>
  <si>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</si>
  <si>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DE331</t>
  </si>
  <si>
    <t>EnVision+ System/HRP, Mouse (AEC+)</t>
  </si>
  <si>
    <t>DG755</t>
  </si>
  <si>
    <t>EnVision™ FLEX Plus, Mouse, High pH</t>
  </si>
  <si>
    <t>DE430</t>
  </si>
  <si>
    <t>EnVision™+/HRP, Dual Link  Rabbit/Mouse  110ml</t>
  </si>
  <si>
    <t>DB259</t>
  </si>
  <si>
    <t>Epstein-Barr Virus (EBER) PNA Probe/Fluorescein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</si>
  <si>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</si>
  <si>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</si>
  <si>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</si>
  <si>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</si>
  <si>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</si>
  <si>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</si>
  <si>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DH863</t>
  </si>
  <si>
    <t>FLEX Monoclonal Mo a Hu p63 Protein, Clone DAK-p63</t>
  </si>
  <si>
    <t>DB643</t>
  </si>
  <si>
    <t>Fluorescence Mounting Medium 15ml</t>
  </si>
  <si>
    <t>DF571</t>
  </si>
  <si>
    <t>Formaldehyd 36-38% p.a., 5 L</t>
  </si>
  <si>
    <t>DD838</t>
  </si>
  <si>
    <t>GeneProof Mycobacterium tuberculosis PCR Kit, 50reakcí</t>
  </si>
  <si>
    <t>DG208</t>
  </si>
  <si>
    <t>GIEMSA-ROMANOWSKI</t>
  </si>
  <si>
    <t>DD524</t>
  </si>
  <si>
    <t>GUM ARABIC 500G</t>
  </si>
  <si>
    <t>DH785</t>
  </si>
  <si>
    <t>Haematoxylin 100g</t>
  </si>
  <si>
    <t>DG025</t>
  </si>
  <si>
    <t>HER-2/neu (4B5) CE Br/Ga  antibody 50 testů</t>
  </si>
  <si>
    <t>DC982</t>
  </si>
  <si>
    <t>CHEMMATE Antibody Diluent, 250 ml</t>
  </si>
  <si>
    <t>DG814</t>
  </si>
  <si>
    <t>Chlorid železitý - Iron(III) chloride 100g</t>
  </si>
  <si>
    <t>DG887</t>
  </si>
  <si>
    <t>Immolase DNA Polymerase</t>
  </si>
  <si>
    <t>DC809</t>
  </si>
  <si>
    <t>kyselina JODISTA P.A. 25g</t>
  </si>
  <si>
    <t>DB434</t>
  </si>
  <si>
    <t>Liquid DAB+ 110ml</t>
  </si>
  <si>
    <t>DB309</t>
  </si>
  <si>
    <t>manganistan draselný p.a 250g</t>
  </si>
  <si>
    <t>DG209</t>
  </si>
  <si>
    <t>MAY-GRUNWALD</t>
  </si>
  <si>
    <t>DG229</t>
  </si>
  <si>
    <t>METHANOL P.A.</t>
  </si>
  <si>
    <t>DH850</t>
  </si>
  <si>
    <t>Mo a Cytomegalovirus, Clones CCH2 + DDG9</t>
  </si>
  <si>
    <t>DH861</t>
  </si>
  <si>
    <t>Mo a Hu Ki-67 Antigen, Clone MIB-1</t>
  </si>
  <si>
    <t>DC162</t>
  </si>
  <si>
    <t>Mo A-Hu CD20cy,L26/DK (1ml)</t>
  </si>
  <si>
    <t>DF213</t>
  </si>
  <si>
    <t>Mo A-Hu CD43,Clone DF-T1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</si>
  <si>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</si>
  <si>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</si>
  <si>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</si>
  <si>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</si>
  <si>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</si>
  <si>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</si>
  <si>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DF494</t>
  </si>
  <si>
    <t>Mo a-Hu Cytokeratin5/6 cl.D5/16 B4</t>
  </si>
  <si>
    <t>DE942</t>
  </si>
  <si>
    <t>Mo a-Hu D2-40, Clone D2-40, 1ml</t>
  </si>
  <si>
    <t>DA500</t>
  </si>
  <si>
    <t>Mo A-HU EMA,Clone E29, 12 ml</t>
  </si>
  <si>
    <t>DC956</t>
  </si>
  <si>
    <t>Mo A-Hu Melanosome HMB 45, 1ml</t>
  </si>
  <si>
    <t>DE893</t>
  </si>
  <si>
    <t>Mo a-Hu MUM1 Protein, Clone MUM1p</t>
  </si>
  <si>
    <t>DG575</t>
  </si>
  <si>
    <t>Mo-a-Hu SYNAPTOPHSYN clon DAK-SYNAP 1 ml</t>
  </si>
  <si>
    <t>DF419</t>
  </si>
  <si>
    <t>MyoD1 (EP212) antibody 0,1ml</t>
  </si>
  <si>
    <t>DC149</t>
  </si>
  <si>
    <t>Naphtol AS-D Chloroacetate 1g</t>
  </si>
  <si>
    <t>DH777</t>
  </si>
  <si>
    <t>NAPSIN A (Novocastra)</t>
  </si>
  <si>
    <t>DE758</t>
  </si>
  <si>
    <t>NCAM (CD56), 1 ml</t>
  </si>
  <si>
    <t>DB662</t>
  </si>
  <si>
    <t>NCL-CD5-4C7-L-CE          1ml</t>
  </si>
  <si>
    <t>DG903</t>
  </si>
  <si>
    <t>Neurofilament Protein Clone 2F11</t>
  </si>
  <si>
    <t>DD093</t>
  </si>
  <si>
    <t>Nuclear Fast Red solution</t>
  </si>
  <si>
    <t>DB377</t>
  </si>
  <si>
    <t>OptiView Amplification kit - 50 tests</t>
  </si>
  <si>
    <t>DB376</t>
  </si>
  <si>
    <t>OptiView DAB det. kit - 250 tests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</si>
  <si>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</si>
  <si>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</si>
  <si>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</si>
  <si>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</si>
  <si>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</si>
  <si>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</si>
  <si>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</si>
  <si>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</si>
  <si>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DA876</t>
  </si>
  <si>
    <t>Peroxid vodíku p.a.,vodný roztok 30%,</t>
  </si>
  <si>
    <t>DB111</t>
  </si>
  <si>
    <t>Poly-L-lysine solution</t>
  </si>
  <si>
    <t>DF481</t>
  </si>
  <si>
    <t>POP-4 Polymer for 3100 Genetic Analyzer</t>
  </si>
  <si>
    <t>DB011</t>
  </si>
  <si>
    <t>pRB antibody</t>
  </si>
  <si>
    <t>DF389</t>
  </si>
  <si>
    <t>Proteinase K (650 µl) (D-5005)</t>
  </si>
  <si>
    <t>DA417</t>
  </si>
  <si>
    <t>protilátka ALK (D5F3) - 50 tests</t>
  </si>
  <si>
    <t>DE971</t>
  </si>
  <si>
    <t>QIAamp DNA FFPE Tissue Kit</t>
  </si>
  <si>
    <t>DD140</t>
  </si>
  <si>
    <t>R2020 SigmaRNaseZAP</t>
  </si>
  <si>
    <t>DB375</t>
  </si>
  <si>
    <t>Rabbit Mono Neg Ctl Ig Antibody - 250 tests</t>
  </si>
  <si>
    <t>DH829</t>
  </si>
  <si>
    <t>Rabbit monoclonal [28-8]  PD-L1  50ul</t>
  </si>
  <si>
    <t>DD577</t>
  </si>
  <si>
    <t>RB A-HU T-Cell CD3/DK</t>
  </si>
  <si>
    <t>DE251</t>
  </si>
  <si>
    <t>Reaction buffer (2l)</t>
  </si>
  <si>
    <t>DG615</t>
  </si>
  <si>
    <t>Renal Cell Carcinoma Marker, clone SPM314- 6 ml</t>
  </si>
  <si>
    <t>DF396</t>
  </si>
  <si>
    <t>ROS1 (D4D6®) Rabbit mAb 100ul</t>
  </si>
  <si>
    <t>DB849</t>
  </si>
  <si>
    <t>ROZTOK KYS.CHROMSIROVE</t>
  </si>
  <si>
    <t>DC443</t>
  </si>
  <si>
    <t>ROZTOK SCHIFF</t>
  </si>
  <si>
    <t>DA238</t>
  </si>
  <si>
    <t>Tetraboritan sodný  p.a. 500g</t>
  </si>
  <si>
    <t>DG835</t>
  </si>
  <si>
    <t>Thermo-Start Taq DNA Polymerase, 2500 units</t>
  </si>
  <si>
    <t>DE392</t>
  </si>
  <si>
    <t>Trilogy 50 ml</t>
  </si>
  <si>
    <t>DC490</t>
  </si>
  <si>
    <t>TTF-1 Thyroid &amp; Lung Epithelial 6ml</t>
  </si>
  <si>
    <t>DA684</t>
  </si>
  <si>
    <t>Ultra CC1 (2 litry)</t>
  </si>
  <si>
    <t>DA730</t>
  </si>
  <si>
    <t>ULTRA LCS roche</t>
  </si>
  <si>
    <t>DB220</t>
  </si>
  <si>
    <t>Ultra view alkaline phosphatase red detection kit</t>
  </si>
  <si>
    <t>DA827</t>
  </si>
  <si>
    <t>Ultra view DAB detection kit</t>
  </si>
  <si>
    <t>DA342</t>
  </si>
  <si>
    <t>WEIGERT ROZTOK 1 l</t>
  </si>
  <si>
    <t>DE446</t>
  </si>
  <si>
    <t>Wilms Tumor 1 (WT1) Protein, klon 6F-H2,  1ml</t>
  </si>
  <si>
    <t>DH872</t>
  </si>
  <si>
    <t>ZytoDot ® 2C CISH Implementation Kit</t>
  </si>
  <si>
    <t>DH873</t>
  </si>
  <si>
    <t>ZytoDot ® 2C SPEC MYC Break Apart Probe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</si>
  <si>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</si>
  <si>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</si>
  <si>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</si>
  <si>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</si>
  <si>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</si>
  <si>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</si>
  <si>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ZC062</t>
  </si>
  <si>
    <t>Sklo krycí 24 x 50 mm, á 1000 ks BD2450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</si>
  <si>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</si>
  <si>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</si>
  <si>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</si>
  <si>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</si>
  <si>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</si>
  <si>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</si>
  <si>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</si>
  <si>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</si>
  <si>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</si>
  <si>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</si>
  <si>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ZI392</t>
  </si>
  <si>
    <t>Špička Capp ExpellPlus 10ul FT long, bal. 10 x 96 ks 5030060</t>
  </si>
  <si>
    <t>ZE157</t>
  </si>
  <si>
    <t>Špička epDuafilter Tips 0,1-10 ul M bal. á 960 ks 0030077512</t>
  </si>
  <si>
    <t>ZD594</t>
  </si>
  <si>
    <t>Špička epDualfilter Tips 2-100ul bal. á 960 ks 0030077547</t>
  </si>
  <si>
    <t>ZE821</t>
  </si>
  <si>
    <t>Špička eppendorf Tips 50-1000 ul á 2 x 500 ks 0030000919</t>
  </si>
  <si>
    <t>ZB581</t>
  </si>
  <si>
    <t>Špička loudovací 1-200ul bal. á 1000 ks U220600.1</t>
  </si>
  <si>
    <t>ZA863</t>
  </si>
  <si>
    <t>Špička žlutá pipetovací krátká manžeta 1105</t>
  </si>
  <si>
    <t>ZC054</t>
  </si>
  <si>
    <t>Válec odměrný vysoký sklo 100 ml d713880</t>
  </si>
  <si>
    <t>ZC078</t>
  </si>
  <si>
    <t>Válec odměrný vysoký sklo 50 ml 710920</t>
  </si>
  <si>
    <t>ZI765</t>
  </si>
  <si>
    <t>Zkumavka PS 15 ml sterilní se zátkou s kulatým dnem bal. á 20 ks Z1331000020115</t>
  </si>
  <si>
    <t>50115050</t>
  </si>
  <si>
    <t>obvazový materiál (Z502)</t>
  </si>
  <si>
    <t>ZA463</t>
  </si>
  <si>
    <t>Kompresa NT 10 x 20 cm/2 ks sterilní 26620</t>
  </si>
  <si>
    <t>ZB404</t>
  </si>
  <si>
    <t>Náplast cosmos 8 cm x 1 m 5403353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</si>
  <si>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</si>
  <si>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</si>
  <si>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</si>
  <si>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</si>
  <si>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</si>
  <si>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</si>
  <si>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</si>
  <si>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</si>
  <si>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ZN555</t>
  </si>
  <si>
    <t>Obvaz elastický síťový CareFix Finger/toe vel. L bal. á 20 ks 0161 L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</si>
  <si>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</si>
  <si>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</si>
  <si>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</si>
  <si>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</si>
  <si>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ZL789</t>
  </si>
  <si>
    <t>Obvaz sterilní hotový č. 2 A4091360</t>
  </si>
  <si>
    <t>ZA443</t>
  </si>
  <si>
    <t>Šátek trojcípý NT 136 x 96 x 96 cm 20002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</si>
  <si>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</si>
  <si>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</si>
  <si>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</si>
  <si>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</si>
  <si>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</si>
  <si>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</si>
  <si>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ZC757</t>
  </si>
  <si>
    <t>Čepelka skalpelová 24 BB524</t>
  </si>
  <si>
    <t>ZL454</t>
  </si>
  <si>
    <t>Kazeta na tkáně standard bez víčka zelená bal. á 4000 ks 3009</t>
  </si>
  <si>
    <t>ZB523</t>
  </si>
  <si>
    <t>Kazeta standard bez víčka-bílá 3001</t>
  </si>
  <si>
    <t>ZG830</t>
  </si>
  <si>
    <t>Nádoba barvící na mikroskla Hellendahl + víčko 2954 HAVA632499890004</t>
  </si>
  <si>
    <t>ZF159</t>
  </si>
  <si>
    <t>Nádoba na kontaminovaný odpad 1 l 15-0002</t>
  </si>
  <si>
    <t>ZJ035</t>
  </si>
  <si>
    <t>Papír bílý filtrační do cytocentrifugy á 200 ks 599 1022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</si>
  <si>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</si>
  <si>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</si>
  <si>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</si>
  <si>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</si>
  <si>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ZB370</t>
  </si>
  <si>
    <t>Pipeta pasteurova 1 ml nesterilní bal. á 500 ks 1501</t>
  </si>
  <si>
    <t>ZI960</t>
  </si>
  <si>
    <t>Strip 8-zkumavkový EU 0,2mil thin wall 8 tuibe strip B59901</t>
  </si>
  <si>
    <t>ZA746</t>
  </si>
  <si>
    <t>Stříkačka injekční 3-dílná 1 ml L tuberculin Omnifix Solo 9161406V</t>
  </si>
  <si>
    <t>ZH286</t>
  </si>
  <si>
    <t>Teploměr digitální s ohebným hrotem Thermoval Kids flex - voděodolný, nárazuvzdorný (91925) 9250532</t>
  </si>
  <si>
    <t>ZJ278</t>
  </si>
  <si>
    <t>Zkumavka PP 10 ml sterilní bal. á 200 ks FLME21150</t>
  </si>
  <si>
    <t>ZA816</t>
  </si>
  <si>
    <t>Zkumavka PS 15 ml sterilní modrá zátka bal. á 20 ks 400915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</si>
  <si>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</si>
  <si>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</si>
  <si>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</si>
  <si>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ZB558</t>
  </si>
  <si>
    <t>Žiletka mikrotomová á 50 ks JP-BR35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</si>
  <si>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</si>
  <si>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</si>
  <si>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</si>
  <si>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</si>
  <si>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</si>
  <si>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</si>
  <si>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</si>
  <si>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</si>
  <si>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</si>
  <si>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</si>
  <si>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</si>
  <si>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</si>
  <si>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</si>
  <si>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</si>
  <si>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</si>
  <si>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</si>
  <si>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</si>
  <si>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</si>
  <si>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ZK438</t>
  </si>
  <si>
    <t>Rukavice operační latexové s pudrem sempermed classic vel. 7,0 31282</t>
  </si>
  <si>
    <t>DA296</t>
  </si>
  <si>
    <t>EOSIN Y disodium salt - for microscopy 25g (?90%)</t>
  </si>
  <si>
    <t>DC166</t>
  </si>
  <si>
    <t>ETHANOL 99,5%,  P.A.</t>
  </si>
  <si>
    <t>DG156</t>
  </si>
  <si>
    <t>FERROKYANID DRASELNY P.A.</t>
  </si>
  <si>
    <t>DC681</t>
  </si>
  <si>
    <t>GOLD/III/CHLORIDE HYDRATE - 1g</t>
  </si>
  <si>
    <t>DH607</t>
  </si>
  <si>
    <t>DH062</t>
  </si>
  <si>
    <t>Haematoxylin 25g</t>
  </si>
  <si>
    <t>DG403</t>
  </si>
  <si>
    <t>Hydrogenfosforečnan sodný x12H2O</t>
  </si>
  <si>
    <t>DG163</t>
  </si>
  <si>
    <t>HYDROXID SODNY P.A.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</si>
  <si>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</si>
  <si>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</si>
  <si>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</si>
  <si>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</si>
  <si>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</si>
  <si>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</si>
  <si>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DE013</t>
  </si>
  <si>
    <t>OXID FOSFOREČNÝ</t>
  </si>
  <si>
    <t>DD038</t>
  </si>
  <si>
    <t>PERTEX 1000 ML</t>
  </si>
  <si>
    <t>DH004</t>
  </si>
  <si>
    <t>SÍRAN DRASELNO-HLINITÝ DODEKAHYDRÁT p.a.</t>
  </si>
  <si>
    <t>DG255</t>
  </si>
  <si>
    <t>TROMETAMOL(trishydroxymetylaminometan)</t>
  </si>
  <si>
    <t>DB661</t>
  </si>
  <si>
    <t>UHLIČITAN LITHNY P.A.</t>
  </si>
  <si>
    <t>Spotřeba zdravotnického materiálu - orientační přehled</t>
  </si>
  <si>
    <t>ON Data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</si>
  <si>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</si>
  <si>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</si>
  <si>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</si>
  <si>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</si>
  <si>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</si>
  <si>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</si>
  <si>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</si>
  <si>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</si>
  <si>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</si>
  <si>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</si>
  <si>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</si>
  <si>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</si>
  <si>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</si>
  <si>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</si>
  <si>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</si>
  <si>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</si>
  <si>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</si>
  <si>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</si>
  <si>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</si>
  <si>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</si>
  <si>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</si>
  <si>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</si>
  <si>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</si>
  <si>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</si>
  <si>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</si>
  <si>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</si>
  <si>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</si>
  <si>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</si>
  <si>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</si>
  <si>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</si>
  <si>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</si>
  <si>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</si>
  <si>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</si>
  <si>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</si>
  <si>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</si>
  <si>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</si>
  <si>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</si>
  <si>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</si>
  <si>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</si>
  <si>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</si>
  <si>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</si>
  <si>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</si>
  <si>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</si>
  <si>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</si>
  <si>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</si>
  <si>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</si>
  <si>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</si>
  <si>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</si>
  <si>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</si>
  <si>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</si>
  <si>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</si>
  <si>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</si>
  <si>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</si>
  <si>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</si>
  <si>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</si>
  <si>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</si>
  <si>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</si>
  <si>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</si>
  <si>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</si>
  <si>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</si>
  <si>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</si>
  <si>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</si>
  <si>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</si>
  <si>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</si>
  <si>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</si>
  <si>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</si>
  <si>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</si>
  <si>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</si>
  <si>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</si>
  <si>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</si>
  <si>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</si>
  <si>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</si>
  <si>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</si>
  <si>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</si>
  <si>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</si>
  <si>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</si>
  <si>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</si>
  <si>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</si>
  <si>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</si>
  <si>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</si>
  <si>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</si>
  <si>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</si>
  <si>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</si>
  <si>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</si>
  <si>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</si>
  <si>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</si>
  <si>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</si>
  <si>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</si>
  <si>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</si>
  <si>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</si>
  <si>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</si>
  <si>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</si>
  <si>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</si>
  <si>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</si>
  <si>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</si>
  <si>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</si>
  <si>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</si>
  <si>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</si>
  <si>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</si>
  <si>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</si>
  <si>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</si>
  <si>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</si>
  <si>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</si>
  <si>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</si>
  <si>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</si>
  <si>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</si>
  <si>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</si>
  <si>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</si>
  <si>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</si>
  <si>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</si>
  <si>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</si>
  <si>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</si>
  <si>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</si>
  <si>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</si>
  <si>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</si>
  <si>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</si>
  <si>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</si>
  <si>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</si>
  <si>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</si>
  <si>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</si>
  <si>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</si>
  <si>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</si>
  <si>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</si>
  <si>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</si>
  <si>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</si>
  <si>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</si>
  <si>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</si>
  <si>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</si>
  <si>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</si>
  <si>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</si>
  <si>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</si>
  <si>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</si>
  <si>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</si>
  <si>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</si>
  <si>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</si>
  <si>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</si>
  <si>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</si>
  <si>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</si>
  <si>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</si>
  <si>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</si>
  <si>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</si>
  <si>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</si>
  <si>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</si>
  <si>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</si>
  <si>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</si>
  <si>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</si>
  <si>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</si>
  <si>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</si>
  <si>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</si>
  <si>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</si>
  <si>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</si>
  <si>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</si>
  <si>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</si>
  <si>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</si>
  <si>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</si>
  <si>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</si>
  <si>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</si>
  <si>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</si>
  <si>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</si>
  <si>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</si>
  <si>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</si>
  <si>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</si>
  <si>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</si>
  <si>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</si>
  <si>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</si>
  <si>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</si>
  <si>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</si>
  <si>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</si>
  <si>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</si>
  <si>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</si>
  <si>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</si>
  <si>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</si>
  <si>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</si>
  <si>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</si>
  <si>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</si>
  <si>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</si>
  <si>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</si>
  <si>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</si>
  <si>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</si>
  <si>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</si>
  <si>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</si>
  <si>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</si>
  <si>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</si>
  <si>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</si>
  <si>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</si>
  <si>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</si>
  <si>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</si>
  <si>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</si>
  <si>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</si>
  <si>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</si>
  <si>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</si>
  <si>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</si>
  <si>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</si>
  <si>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</si>
  <si>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</si>
  <si>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</si>
  <si>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05</t>
  </si>
  <si>
    <t>06</t>
  </si>
  <si>
    <t>07</t>
  </si>
  <si>
    <t>08</t>
  </si>
  <si>
    <t>87417</t>
  </si>
  <si>
    <t>CYTOLOGICKÉ OTISKY A STĚRY -  ZA VÍCE NEŽ 10 PREPA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</si>
  <si>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</si>
  <si>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</si>
  <si>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</si>
  <si>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</si>
  <si>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</si>
  <si>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</si>
  <si>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</si>
  <si>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</si>
  <si>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</si>
  <si>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</si>
  <si>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</si>
  <si>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</si>
  <si>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87119</t>
  </si>
  <si>
    <t>PITVA FIXOVANÉHO MOZKU (NEUROPATOLOGICKÁ)</t>
  </si>
  <si>
    <t>26</t>
  </si>
  <si>
    <t>29</t>
  </si>
  <si>
    <t>30</t>
  </si>
  <si>
    <t>31</t>
  </si>
  <si>
    <t>32</t>
  </si>
  <si>
    <t>87229</t>
  </si>
  <si>
    <t>ENZYMOVÁ HISTOCHEMIE II. (ZA KAŽDÝ MARKER Z 1 BLOK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</si>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</sst>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9" fontId="32" fillId="0" borderId="77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173" fontId="32" fillId="0" borderId="97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98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5" xfId="0" applyNumberFormat="1" applyFont="1" applyFill="1" applyBorder="1"/>
    <xf numFmtId="9" fontId="32" fillId="0" borderId="11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59" fillId="0" borderId="75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0.90562756820803014</c:v>
                </c:pt>
                <c:pt idx="1">
                  <c:v>1.0562323186300908</c:v>
                </c:pt>
                <c:pt idx="2">
                  <c:v>1.1354595547136856</c:v>
                </c:pt>
                <c:pt idx="3">
                  <c:v>1.1010432903330665</c:v>
                </c:pt>
                <c:pt idx="4">
                  <c:v>1.1189830826907663</c:v>
                </c:pt>
                <c:pt idx="5">
                  <c:v>1.142494228373842</c:v>
                </c:pt>
                <c:pt idx="6">
                  <c:v>1.0359925888956381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9328"/>
        <c:axId val="-8223125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0.96722265397715967</c:v>
                </c:pt>
                <c:pt idx="1">
                  <c:v>0.96722265397715967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03888"/>
        <c:axId val="-822310416"/>
      </c:scatterChart>
      <c:catAx>
        <c:axId val="-82230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1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1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09328"/>
        <c:crosses val="autoZero"/>
        <c:crossBetween val="between"/>
      </c:valAx>
      <c:valAx>
        <c:axId val="-822303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0416"/>
        <c:crosses val="max"/>
        <c:crossBetween val="midCat"/>
      </c:valAx>
      <c:valAx>
        <c:axId val="-822310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038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24" t="s">
        <v>94</v>
      </c>
      <c r="B1" s="324"/>
    </row>
    <row r="2" spans="1:3" ht="14.4" customHeight="1" thickBot="1" x14ac:dyDescent="0.35">
      <c r="A2" s="203" t="s">
        <v>227</v>
      </c>
      <c r="B2" s="41"/>
    </row>
    <row r="3" spans="1:3" ht="14.4" customHeight="1" thickBot="1" x14ac:dyDescent="0.35">
      <c r="A3" s="320" t="s">
        <v>117</v>
      </c>
      <c r="B3" s="32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229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22" t="s">
        <v>95</v>
      </c>
      <c r="B10" s="321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3" t="s">
        <v>176</v>
      </c>
      <c r="C13" s="42" t="s">
        <v>186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810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23" t="s">
        <v>96</v>
      </c>
      <c r="B18" s="321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814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845</v>
      </c>
      <c r="C20" s="42" t="s">
        <v>189</v>
      </c>
    </row>
    <row r="21" spans="1:3" ht="14.4" customHeight="1" x14ac:dyDescent="0.3">
      <c r="A21" s="119" t="str">
        <f t="shared" si="4"/>
        <v>ZV Vykáz.-A Detail</v>
      </c>
      <c r="B21" s="66" t="s">
        <v>968</v>
      </c>
      <c r="C21" s="42" t="s">
        <v>108</v>
      </c>
    </row>
    <row r="22" spans="1:3" ht="14.4" customHeight="1" x14ac:dyDescent="0.3">
      <c r="A22" s="288" t="str">
        <f>HYPERLINK("#'"&amp;C22&amp;"'!A1",C22)</f>
        <v>ZV Vykáz.-A Det.Lék.</v>
      </c>
      <c r="B22" s="66" t="s">
        <v>969</v>
      </c>
      <c r="C22" s="42" t="s">
        <v>216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1039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116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57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1" t="s">
        <v>387</v>
      </c>
      <c r="B5" s="422" t="s">
        <v>388</v>
      </c>
      <c r="C5" s="423" t="s">
        <v>389</v>
      </c>
      <c r="D5" s="423" t="s">
        <v>389</v>
      </c>
      <c r="E5" s="423"/>
      <c r="F5" s="423" t="s">
        <v>389</v>
      </c>
      <c r="G5" s="423" t="s">
        <v>389</v>
      </c>
      <c r="H5" s="423" t="s">
        <v>389</v>
      </c>
      <c r="I5" s="424" t="s">
        <v>389</v>
      </c>
      <c r="J5" s="425" t="s">
        <v>55</v>
      </c>
    </row>
    <row r="6" spans="1:10" ht="14.4" customHeight="1" x14ac:dyDescent="0.3">
      <c r="A6" s="421" t="s">
        <v>387</v>
      </c>
      <c r="B6" s="422" t="s">
        <v>450</v>
      </c>
      <c r="C6" s="423">
        <v>1895.7094799999995</v>
      </c>
      <c r="D6" s="423">
        <v>2041.4319300000002</v>
      </c>
      <c r="E6" s="423"/>
      <c r="F6" s="423">
        <v>3016.3755799999994</v>
      </c>
      <c r="G6" s="423">
        <v>2321.9441562500001</v>
      </c>
      <c r="H6" s="423">
        <v>694.43142374999934</v>
      </c>
      <c r="I6" s="424">
        <v>1.2990732666333906</v>
      </c>
      <c r="J6" s="425" t="s">
        <v>1</v>
      </c>
    </row>
    <row r="7" spans="1:10" ht="14.4" customHeight="1" x14ac:dyDescent="0.3">
      <c r="A7" s="421" t="s">
        <v>387</v>
      </c>
      <c r="B7" s="422" t="s">
        <v>451</v>
      </c>
      <c r="C7" s="423">
        <v>380.71123000000006</v>
      </c>
      <c r="D7" s="423">
        <v>338.91728999999998</v>
      </c>
      <c r="E7" s="423"/>
      <c r="F7" s="423">
        <v>352.06320000000005</v>
      </c>
      <c r="G7" s="423">
        <v>367.5</v>
      </c>
      <c r="H7" s="423">
        <v>-15.436799999999948</v>
      </c>
      <c r="I7" s="424">
        <v>0.9579951020408165</v>
      </c>
      <c r="J7" s="425" t="s">
        <v>1</v>
      </c>
    </row>
    <row r="8" spans="1:10" ht="14.4" customHeight="1" x14ac:dyDescent="0.3">
      <c r="A8" s="421" t="s">
        <v>387</v>
      </c>
      <c r="B8" s="422" t="s">
        <v>452</v>
      </c>
      <c r="C8" s="423">
        <v>9.8909299999999991</v>
      </c>
      <c r="D8" s="423">
        <v>10.347390000000001</v>
      </c>
      <c r="E8" s="423"/>
      <c r="F8" s="423">
        <v>9.8043399999999998</v>
      </c>
      <c r="G8" s="423">
        <v>17.500000366210937</v>
      </c>
      <c r="H8" s="423">
        <v>-7.6956603662109373</v>
      </c>
      <c r="I8" s="424">
        <v>0.56024798827606048</v>
      </c>
      <c r="J8" s="425" t="s">
        <v>1</v>
      </c>
    </row>
    <row r="9" spans="1:10" ht="14.4" customHeight="1" x14ac:dyDescent="0.3">
      <c r="A9" s="421" t="s">
        <v>387</v>
      </c>
      <c r="B9" s="422" t="s">
        <v>453</v>
      </c>
      <c r="C9" s="423">
        <v>168.66166999999999</v>
      </c>
      <c r="D9" s="423">
        <v>166.27288999999999</v>
      </c>
      <c r="E9" s="423"/>
      <c r="F9" s="423">
        <v>136.97453000000002</v>
      </c>
      <c r="G9" s="423">
        <v>151.66665624999999</v>
      </c>
      <c r="H9" s="423">
        <v>-14.692126249999973</v>
      </c>
      <c r="I9" s="424">
        <v>0.90312883125884846</v>
      </c>
      <c r="J9" s="425" t="s">
        <v>1</v>
      </c>
    </row>
    <row r="10" spans="1:10" ht="14.4" customHeight="1" x14ac:dyDescent="0.3">
      <c r="A10" s="421" t="s">
        <v>387</v>
      </c>
      <c r="B10" s="422" t="s">
        <v>454</v>
      </c>
      <c r="C10" s="423">
        <v>4.8000000000000001E-2</v>
      </c>
      <c r="D10" s="423">
        <v>0</v>
      </c>
      <c r="E10" s="423"/>
      <c r="F10" s="423">
        <v>0.216</v>
      </c>
      <c r="G10" s="423">
        <v>0</v>
      </c>
      <c r="H10" s="423">
        <v>0.216</v>
      </c>
      <c r="I10" s="424" t="s">
        <v>389</v>
      </c>
      <c r="J10" s="425" t="s">
        <v>1</v>
      </c>
    </row>
    <row r="11" spans="1:10" ht="14.4" customHeight="1" x14ac:dyDescent="0.3">
      <c r="A11" s="421" t="s">
        <v>387</v>
      </c>
      <c r="B11" s="422" t="s">
        <v>455</v>
      </c>
      <c r="C11" s="423">
        <v>14.132000000000001</v>
      </c>
      <c r="D11" s="423">
        <v>15.458499999999999</v>
      </c>
      <c r="E11" s="423"/>
      <c r="F11" s="423">
        <v>20.953499999999998</v>
      </c>
      <c r="G11" s="423">
        <v>23.333333923339843</v>
      </c>
      <c r="H11" s="423">
        <v>-2.3798339233398451</v>
      </c>
      <c r="I11" s="424">
        <v>0.89800712015014073</v>
      </c>
      <c r="J11" s="425" t="s">
        <v>1</v>
      </c>
    </row>
    <row r="12" spans="1:10" ht="14.4" customHeight="1" x14ac:dyDescent="0.3">
      <c r="A12" s="421" t="s">
        <v>387</v>
      </c>
      <c r="B12" s="422" t="s">
        <v>392</v>
      </c>
      <c r="C12" s="423">
        <v>2469.1533099999992</v>
      </c>
      <c r="D12" s="423">
        <v>2572.4280000000003</v>
      </c>
      <c r="E12" s="423"/>
      <c r="F12" s="423">
        <v>3536.3871499999996</v>
      </c>
      <c r="G12" s="423">
        <v>2881.9441467895508</v>
      </c>
      <c r="H12" s="423">
        <v>654.44300321044875</v>
      </c>
      <c r="I12" s="424">
        <v>1.2270838607123911</v>
      </c>
      <c r="J12" s="425" t="s">
        <v>393</v>
      </c>
    </row>
    <row r="14" spans="1:10" ht="14.4" customHeight="1" x14ac:dyDescent="0.3">
      <c r="A14" s="421" t="s">
        <v>387</v>
      </c>
      <c r="B14" s="422" t="s">
        <v>388</v>
      </c>
      <c r="C14" s="423" t="s">
        <v>389</v>
      </c>
      <c r="D14" s="423" t="s">
        <v>389</v>
      </c>
      <c r="E14" s="423"/>
      <c r="F14" s="423" t="s">
        <v>389</v>
      </c>
      <c r="G14" s="423" t="s">
        <v>389</v>
      </c>
      <c r="H14" s="423" t="s">
        <v>389</v>
      </c>
      <c r="I14" s="424" t="s">
        <v>389</v>
      </c>
      <c r="J14" s="425" t="s">
        <v>55</v>
      </c>
    </row>
    <row r="15" spans="1:10" ht="14.4" customHeight="1" x14ac:dyDescent="0.3">
      <c r="A15" s="421" t="s">
        <v>394</v>
      </c>
      <c r="B15" s="422" t="s">
        <v>395</v>
      </c>
      <c r="C15" s="423" t="s">
        <v>389</v>
      </c>
      <c r="D15" s="423" t="s">
        <v>389</v>
      </c>
      <c r="E15" s="423"/>
      <c r="F15" s="423" t="s">
        <v>389</v>
      </c>
      <c r="G15" s="423" t="s">
        <v>389</v>
      </c>
      <c r="H15" s="423" t="s">
        <v>389</v>
      </c>
      <c r="I15" s="424" t="s">
        <v>389</v>
      </c>
      <c r="J15" s="425" t="s">
        <v>0</v>
      </c>
    </row>
    <row r="16" spans="1:10" ht="14.4" customHeight="1" x14ac:dyDescent="0.3">
      <c r="A16" s="421" t="s">
        <v>394</v>
      </c>
      <c r="B16" s="422" t="s">
        <v>450</v>
      </c>
      <c r="C16" s="423">
        <v>1762.0984599999995</v>
      </c>
      <c r="D16" s="423">
        <v>1933.0689400000001</v>
      </c>
      <c r="E16" s="423"/>
      <c r="F16" s="423">
        <v>2882.5386499999995</v>
      </c>
      <c r="G16" s="423">
        <v>2203</v>
      </c>
      <c r="H16" s="423">
        <v>679.53864999999951</v>
      </c>
      <c r="I16" s="424">
        <v>1.3084605764866089</v>
      </c>
      <c r="J16" s="425" t="s">
        <v>1</v>
      </c>
    </row>
    <row r="17" spans="1:10" ht="14.4" customHeight="1" x14ac:dyDescent="0.3">
      <c r="A17" s="421" t="s">
        <v>394</v>
      </c>
      <c r="B17" s="422" t="s">
        <v>451</v>
      </c>
      <c r="C17" s="423">
        <v>380.71123000000006</v>
      </c>
      <c r="D17" s="423">
        <v>338.91728999999998</v>
      </c>
      <c r="E17" s="423"/>
      <c r="F17" s="423">
        <v>352.06320000000005</v>
      </c>
      <c r="G17" s="423">
        <v>368</v>
      </c>
      <c r="H17" s="423">
        <v>-15.936799999999948</v>
      </c>
      <c r="I17" s="424">
        <v>0.9566934782608697</v>
      </c>
      <c r="J17" s="425" t="s">
        <v>1</v>
      </c>
    </row>
    <row r="18" spans="1:10" ht="14.4" customHeight="1" x14ac:dyDescent="0.3">
      <c r="A18" s="421" t="s">
        <v>394</v>
      </c>
      <c r="B18" s="422" t="s">
        <v>452</v>
      </c>
      <c r="C18" s="423">
        <v>6.6456099999999996</v>
      </c>
      <c r="D18" s="423">
        <v>8.46922</v>
      </c>
      <c r="E18" s="423"/>
      <c r="F18" s="423">
        <v>7.2013399999999992</v>
      </c>
      <c r="G18" s="423">
        <v>16</v>
      </c>
      <c r="H18" s="423">
        <v>-8.7986600000000017</v>
      </c>
      <c r="I18" s="424">
        <v>0.45008374999999995</v>
      </c>
      <c r="J18" s="425" t="s">
        <v>1</v>
      </c>
    </row>
    <row r="19" spans="1:10" ht="14.4" customHeight="1" x14ac:dyDescent="0.3">
      <c r="A19" s="421" t="s">
        <v>394</v>
      </c>
      <c r="B19" s="422" t="s">
        <v>453</v>
      </c>
      <c r="C19" s="423">
        <v>168.66166999999999</v>
      </c>
      <c r="D19" s="423">
        <v>166.27288999999999</v>
      </c>
      <c r="E19" s="423"/>
      <c r="F19" s="423">
        <v>136.97453000000002</v>
      </c>
      <c r="G19" s="423">
        <v>152</v>
      </c>
      <c r="H19" s="423">
        <v>-15.025469999999984</v>
      </c>
      <c r="I19" s="424">
        <v>0.90114822368421066</v>
      </c>
      <c r="J19" s="425" t="s">
        <v>1</v>
      </c>
    </row>
    <row r="20" spans="1:10" ht="14.4" customHeight="1" x14ac:dyDescent="0.3">
      <c r="A20" s="421" t="s">
        <v>394</v>
      </c>
      <c r="B20" s="422" t="s">
        <v>454</v>
      </c>
      <c r="C20" s="423">
        <v>4.8000000000000001E-2</v>
      </c>
      <c r="D20" s="423">
        <v>0</v>
      </c>
      <c r="E20" s="423"/>
      <c r="F20" s="423">
        <v>0.216</v>
      </c>
      <c r="G20" s="423">
        <v>0</v>
      </c>
      <c r="H20" s="423">
        <v>0.216</v>
      </c>
      <c r="I20" s="424" t="s">
        <v>389</v>
      </c>
      <c r="J20" s="425" t="s">
        <v>1</v>
      </c>
    </row>
    <row r="21" spans="1:10" ht="14.4" customHeight="1" x14ac:dyDescent="0.3">
      <c r="A21" s="421" t="s">
        <v>394</v>
      </c>
      <c r="B21" s="422" t="s">
        <v>455</v>
      </c>
      <c r="C21" s="423">
        <v>12.617000000000001</v>
      </c>
      <c r="D21" s="423">
        <v>14.890499999999999</v>
      </c>
      <c r="E21" s="423"/>
      <c r="F21" s="423">
        <v>18.1935</v>
      </c>
      <c r="G21" s="423">
        <v>23</v>
      </c>
      <c r="H21" s="423">
        <v>-4.8064999999999998</v>
      </c>
      <c r="I21" s="424">
        <v>0.79102173913043483</v>
      </c>
      <c r="J21" s="425" t="s">
        <v>1</v>
      </c>
    </row>
    <row r="22" spans="1:10" ht="14.4" customHeight="1" x14ac:dyDescent="0.3">
      <c r="A22" s="421" t="s">
        <v>394</v>
      </c>
      <c r="B22" s="422" t="s">
        <v>396</v>
      </c>
      <c r="C22" s="423">
        <v>2330.7819699999995</v>
      </c>
      <c r="D22" s="423">
        <v>2461.6188400000001</v>
      </c>
      <c r="E22" s="423"/>
      <c r="F22" s="423">
        <v>3397.1872199999993</v>
      </c>
      <c r="G22" s="423">
        <v>2761</v>
      </c>
      <c r="H22" s="423">
        <v>636.18721999999934</v>
      </c>
      <c r="I22" s="424">
        <v>1.2304191307497281</v>
      </c>
      <c r="J22" s="425" t="s">
        <v>397</v>
      </c>
    </row>
    <row r="23" spans="1:10" ht="14.4" customHeight="1" x14ac:dyDescent="0.3">
      <c r="A23" s="421" t="s">
        <v>389</v>
      </c>
      <c r="B23" s="422" t="s">
        <v>389</v>
      </c>
      <c r="C23" s="423" t="s">
        <v>389</v>
      </c>
      <c r="D23" s="423" t="s">
        <v>389</v>
      </c>
      <c r="E23" s="423"/>
      <c r="F23" s="423" t="s">
        <v>389</v>
      </c>
      <c r="G23" s="423" t="s">
        <v>389</v>
      </c>
      <c r="H23" s="423" t="s">
        <v>389</v>
      </c>
      <c r="I23" s="424" t="s">
        <v>389</v>
      </c>
      <c r="J23" s="425" t="s">
        <v>398</v>
      </c>
    </row>
    <row r="24" spans="1:10" ht="14.4" customHeight="1" x14ac:dyDescent="0.3">
      <c r="A24" s="421" t="s">
        <v>456</v>
      </c>
      <c r="B24" s="422" t="s">
        <v>457</v>
      </c>
      <c r="C24" s="423" t="s">
        <v>389</v>
      </c>
      <c r="D24" s="423" t="s">
        <v>389</v>
      </c>
      <c r="E24" s="423"/>
      <c r="F24" s="423" t="s">
        <v>389</v>
      </c>
      <c r="G24" s="423" t="s">
        <v>389</v>
      </c>
      <c r="H24" s="423" t="s">
        <v>389</v>
      </c>
      <c r="I24" s="424" t="s">
        <v>389</v>
      </c>
      <c r="J24" s="425" t="s">
        <v>0</v>
      </c>
    </row>
    <row r="25" spans="1:10" ht="14.4" customHeight="1" x14ac:dyDescent="0.3">
      <c r="A25" s="421" t="s">
        <v>456</v>
      </c>
      <c r="B25" s="422" t="s">
        <v>450</v>
      </c>
      <c r="C25" s="423">
        <v>133.61102</v>
      </c>
      <c r="D25" s="423">
        <v>108.36299000000001</v>
      </c>
      <c r="E25" s="423"/>
      <c r="F25" s="423">
        <v>133.83692999999997</v>
      </c>
      <c r="G25" s="423">
        <v>119</v>
      </c>
      <c r="H25" s="423">
        <v>14.836929999999967</v>
      </c>
      <c r="I25" s="424">
        <v>1.1246800840336131</v>
      </c>
      <c r="J25" s="425" t="s">
        <v>1</v>
      </c>
    </row>
    <row r="26" spans="1:10" ht="14.4" customHeight="1" x14ac:dyDescent="0.3">
      <c r="A26" s="421" t="s">
        <v>456</v>
      </c>
      <c r="B26" s="422" t="s">
        <v>452</v>
      </c>
      <c r="C26" s="423">
        <v>3.2453199999999995</v>
      </c>
      <c r="D26" s="423">
        <v>1.8781700000000001</v>
      </c>
      <c r="E26" s="423"/>
      <c r="F26" s="423">
        <v>2.6030000000000002</v>
      </c>
      <c r="G26" s="423">
        <v>2</v>
      </c>
      <c r="H26" s="423">
        <v>0.6030000000000002</v>
      </c>
      <c r="I26" s="424">
        <v>1.3015000000000001</v>
      </c>
      <c r="J26" s="425" t="s">
        <v>1</v>
      </c>
    </row>
    <row r="27" spans="1:10" ht="14.4" customHeight="1" x14ac:dyDescent="0.3">
      <c r="A27" s="421" t="s">
        <v>456</v>
      </c>
      <c r="B27" s="422" t="s">
        <v>455</v>
      </c>
      <c r="C27" s="423">
        <v>1.5149999999999999</v>
      </c>
      <c r="D27" s="423">
        <v>0.56799999999999995</v>
      </c>
      <c r="E27" s="423"/>
      <c r="F27" s="423">
        <v>2.76</v>
      </c>
      <c r="G27" s="423">
        <v>1</v>
      </c>
      <c r="H27" s="423">
        <v>1.7599999999999998</v>
      </c>
      <c r="I27" s="424">
        <v>2.76</v>
      </c>
      <c r="J27" s="425" t="s">
        <v>1</v>
      </c>
    </row>
    <row r="28" spans="1:10" ht="14.4" customHeight="1" x14ac:dyDescent="0.3">
      <c r="A28" s="421" t="s">
        <v>456</v>
      </c>
      <c r="B28" s="422" t="s">
        <v>458</v>
      </c>
      <c r="C28" s="423">
        <v>138.37133999999998</v>
      </c>
      <c r="D28" s="423">
        <v>110.80916000000001</v>
      </c>
      <c r="E28" s="423"/>
      <c r="F28" s="423">
        <v>139.19992999999997</v>
      </c>
      <c r="G28" s="423">
        <v>121</v>
      </c>
      <c r="H28" s="423">
        <v>18.199929999999966</v>
      </c>
      <c r="I28" s="424">
        <v>1.1504126446280989</v>
      </c>
      <c r="J28" s="425" t="s">
        <v>397</v>
      </c>
    </row>
    <row r="29" spans="1:10" ht="14.4" customHeight="1" x14ac:dyDescent="0.3">
      <c r="A29" s="421" t="s">
        <v>389</v>
      </c>
      <c r="B29" s="422" t="s">
        <v>389</v>
      </c>
      <c r="C29" s="423" t="s">
        <v>389</v>
      </c>
      <c r="D29" s="423" t="s">
        <v>389</v>
      </c>
      <c r="E29" s="423"/>
      <c r="F29" s="423" t="s">
        <v>389</v>
      </c>
      <c r="G29" s="423" t="s">
        <v>389</v>
      </c>
      <c r="H29" s="423" t="s">
        <v>389</v>
      </c>
      <c r="I29" s="424" t="s">
        <v>389</v>
      </c>
      <c r="J29" s="425" t="s">
        <v>398</v>
      </c>
    </row>
    <row r="30" spans="1:10" ht="14.4" customHeight="1" x14ac:dyDescent="0.3">
      <c r="A30" s="421" t="s">
        <v>387</v>
      </c>
      <c r="B30" s="422" t="s">
        <v>392</v>
      </c>
      <c r="C30" s="423">
        <v>2469.1533099999992</v>
      </c>
      <c r="D30" s="423">
        <v>2572.4280000000003</v>
      </c>
      <c r="E30" s="423"/>
      <c r="F30" s="423">
        <v>3536.3871499999996</v>
      </c>
      <c r="G30" s="423">
        <v>2882</v>
      </c>
      <c r="H30" s="423">
        <v>654.38714999999956</v>
      </c>
      <c r="I30" s="424">
        <v>1.2270600798056903</v>
      </c>
      <c r="J30" s="425" t="s">
        <v>393</v>
      </c>
    </row>
  </sheetData>
  <mergeCells count="3">
    <mergeCell ref="A1:I1"/>
    <mergeCell ref="F3:I3"/>
    <mergeCell ref="C4:D4"/>
  </mergeCells>
  <conditionalFormatting sqref="F13 F31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30">
    <cfRule type="expression" dxfId="17" priority="6">
      <formula>$H14&gt;0</formula>
    </cfRule>
  </conditionalFormatting>
  <conditionalFormatting sqref="A14:A30">
    <cfRule type="expression" dxfId="16" priority="5">
      <formula>AND($J14&lt;&gt;"mezeraKL",$J14&lt;&gt;"")</formula>
    </cfRule>
  </conditionalFormatting>
  <conditionalFormatting sqref="I14:I30">
    <cfRule type="expression" dxfId="15" priority="7">
      <formula>$I14&gt;1</formula>
    </cfRule>
  </conditionalFormatting>
  <conditionalFormatting sqref="B14:B30">
    <cfRule type="expression" dxfId="14" priority="4">
      <formula>OR($J14="NS",$J14="SumaNS",$J14="Účet")</formula>
    </cfRule>
  </conditionalFormatting>
  <conditionalFormatting sqref="A14:D30 F14:I30">
    <cfRule type="expression" dxfId="13" priority="8">
      <formula>AND($J14&lt;&gt;"",$J14&lt;&gt;"mezeraKL")</formula>
    </cfRule>
  </conditionalFormatting>
  <conditionalFormatting sqref="B14:D30 F14:I30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61" t="s">
        <v>810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57"/>
      <c r="D3" s="358"/>
      <c r="E3" s="358"/>
      <c r="F3" s="358"/>
      <c r="G3" s="358"/>
      <c r="H3" s="116" t="s">
        <v>112</v>
      </c>
      <c r="I3" s="74">
        <f>IF(J3&lt;&gt;0,K3/J3,0)</f>
        <v>13.130280224997669</v>
      </c>
      <c r="J3" s="74">
        <f>SUBTOTAL(9,J5:J1048576)</f>
        <v>229730</v>
      </c>
      <c r="K3" s="75">
        <f>SUBTOTAL(9,K5:K1048576)</f>
        <v>3016419.2760887146</v>
      </c>
    </row>
    <row r="4" spans="1:11" s="181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119</v>
      </c>
      <c r="J4" s="430" t="s">
        <v>13</v>
      </c>
      <c r="K4" s="431" t="s">
        <v>127</v>
      </c>
    </row>
    <row r="5" spans="1:11" ht="14.4" customHeight="1" x14ac:dyDescent="0.3">
      <c r="A5" s="432" t="s">
        <v>387</v>
      </c>
      <c r="B5" s="433" t="s">
        <v>388</v>
      </c>
      <c r="C5" s="434" t="s">
        <v>394</v>
      </c>
      <c r="D5" s="435" t="s">
        <v>395</v>
      </c>
      <c r="E5" s="434" t="s">
        <v>459</v>
      </c>
      <c r="F5" s="435" t="s">
        <v>460</v>
      </c>
      <c r="G5" s="434" t="s">
        <v>461</v>
      </c>
      <c r="H5" s="434" t="s">
        <v>462</v>
      </c>
      <c r="I5" s="437">
        <v>90.269996643066406</v>
      </c>
      <c r="J5" s="437">
        <v>10</v>
      </c>
      <c r="K5" s="438">
        <v>902.65997314453125</v>
      </c>
    </row>
    <row r="6" spans="1:11" ht="14.4" customHeight="1" x14ac:dyDescent="0.3">
      <c r="A6" s="439" t="s">
        <v>387</v>
      </c>
      <c r="B6" s="440" t="s">
        <v>388</v>
      </c>
      <c r="C6" s="441" t="s">
        <v>394</v>
      </c>
      <c r="D6" s="442" t="s">
        <v>395</v>
      </c>
      <c r="E6" s="441" t="s">
        <v>459</v>
      </c>
      <c r="F6" s="442" t="s">
        <v>460</v>
      </c>
      <c r="G6" s="441" t="s">
        <v>463</v>
      </c>
      <c r="H6" s="441" t="s">
        <v>464</v>
      </c>
      <c r="I6" s="444">
        <v>8601.080078125</v>
      </c>
      <c r="J6" s="444">
        <v>2</v>
      </c>
      <c r="K6" s="445">
        <v>17202.16015625</v>
      </c>
    </row>
    <row r="7" spans="1:11" ht="14.4" customHeight="1" x14ac:dyDescent="0.3">
      <c r="A7" s="439" t="s">
        <v>387</v>
      </c>
      <c r="B7" s="440" t="s">
        <v>388</v>
      </c>
      <c r="C7" s="441" t="s">
        <v>394</v>
      </c>
      <c r="D7" s="442" t="s">
        <v>395</v>
      </c>
      <c r="E7" s="441" t="s">
        <v>459</v>
      </c>
      <c r="F7" s="442" t="s">
        <v>460</v>
      </c>
      <c r="G7" s="441" t="s">
        <v>465</v>
      </c>
      <c r="H7" s="441" t="s">
        <v>466</v>
      </c>
      <c r="I7" s="444">
        <v>15827</v>
      </c>
      <c r="J7" s="444">
        <v>1</v>
      </c>
      <c r="K7" s="445">
        <v>15827</v>
      </c>
    </row>
    <row r="8" spans="1:11" ht="14.4" customHeight="1" x14ac:dyDescent="0.3">
      <c r="A8" s="439" t="s">
        <v>387</v>
      </c>
      <c r="B8" s="440" t="s">
        <v>388</v>
      </c>
      <c r="C8" s="441" t="s">
        <v>394</v>
      </c>
      <c r="D8" s="442" t="s">
        <v>395</v>
      </c>
      <c r="E8" s="441" t="s">
        <v>459</v>
      </c>
      <c r="F8" s="442" t="s">
        <v>460</v>
      </c>
      <c r="G8" s="441" t="s">
        <v>467</v>
      </c>
      <c r="H8" s="441" t="s">
        <v>468</v>
      </c>
      <c r="I8" s="444">
        <v>9861.759765625</v>
      </c>
      <c r="J8" s="444">
        <v>1</v>
      </c>
      <c r="K8" s="445">
        <v>9861.759765625</v>
      </c>
    </row>
    <row r="9" spans="1:11" ht="14.4" customHeight="1" x14ac:dyDescent="0.3">
      <c r="A9" s="439" t="s">
        <v>387</v>
      </c>
      <c r="B9" s="440" t="s">
        <v>388</v>
      </c>
      <c r="C9" s="441" t="s">
        <v>394</v>
      </c>
      <c r="D9" s="442" t="s">
        <v>395</v>
      </c>
      <c r="E9" s="441" t="s">
        <v>459</v>
      </c>
      <c r="F9" s="442" t="s">
        <v>460</v>
      </c>
      <c r="G9" s="441" t="s">
        <v>469</v>
      </c>
      <c r="H9" s="441" t="s">
        <v>470</v>
      </c>
      <c r="I9" s="444">
        <v>9200.8603515625</v>
      </c>
      <c r="J9" s="444">
        <v>1</v>
      </c>
      <c r="K9" s="445">
        <v>9200.8603515625</v>
      </c>
    </row>
    <row r="10" spans="1:11" ht="14.4" customHeight="1" x14ac:dyDescent="0.3">
      <c r="A10" s="439" t="s">
        <v>387</v>
      </c>
      <c r="B10" s="440" t="s">
        <v>388</v>
      </c>
      <c r="C10" s="441" t="s">
        <v>394</v>
      </c>
      <c r="D10" s="442" t="s">
        <v>395</v>
      </c>
      <c r="E10" s="441" t="s">
        <v>459</v>
      </c>
      <c r="F10" s="442" t="s">
        <v>460</v>
      </c>
      <c r="G10" s="441" t="s">
        <v>471</v>
      </c>
      <c r="H10" s="441" t="s">
        <v>472</v>
      </c>
      <c r="I10" s="444">
        <v>6048.10498046875</v>
      </c>
      <c r="J10" s="444">
        <v>2</v>
      </c>
      <c r="K10" s="445">
        <v>12096.2099609375</v>
      </c>
    </row>
    <row r="11" spans="1:11" ht="14.4" customHeight="1" x14ac:dyDescent="0.3">
      <c r="A11" s="439" t="s">
        <v>387</v>
      </c>
      <c r="B11" s="440" t="s">
        <v>388</v>
      </c>
      <c r="C11" s="441" t="s">
        <v>394</v>
      </c>
      <c r="D11" s="442" t="s">
        <v>395</v>
      </c>
      <c r="E11" s="441" t="s">
        <v>459</v>
      </c>
      <c r="F11" s="442" t="s">
        <v>460</v>
      </c>
      <c r="G11" s="441" t="s">
        <v>473</v>
      </c>
      <c r="H11" s="441" t="s">
        <v>474</v>
      </c>
      <c r="I11" s="444">
        <v>7462.06982421875</v>
      </c>
      <c r="J11" s="444">
        <v>1</v>
      </c>
      <c r="K11" s="445">
        <v>7462.06982421875</v>
      </c>
    </row>
    <row r="12" spans="1:11" ht="14.4" customHeight="1" x14ac:dyDescent="0.3">
      <c r="A12" s="439" t="s">
        <v>387</v>
      </c>
      <c r="B12" s="440" t="s">
        <v>388</v>
      </c>
      <c r="C12" s="441" t="s">
        <v>394</v>
      </c>
      <c r="D12" s="442" t="s">
        <v>395</v>
      </c>
      <c r="E12" s="441" t="s">
        <v>459</v>
      </c>
      <c r="F12" s="442" t="s">
        <v>460</v>
      </c>
      <c r="G12" s="441" t="s">
        <v>475</v>
      </c>
      <c r="H12" s="441" t="s">
        <v>476</v>
      </c>
      <c r="I12" s="444">
        <v>15195</v>
      </c>
      <c r="J12" s="444">
        <v>1</v>
      </c>
      <c r="K12" s="445">
        <v>15195</v>
      </c>
    </row>
    <row r="13" spans="1:11" ht="14.4" customHeight="1" x14ac:dyDescent="0.3">
      <c r="A13" s="439" t="s">
        <v>387</v>
      </c>
      <c r="B13" s="440" t="s">
        <v>388</v>
      </c>
      <c r="C13" s="441" t="s">
        <v>394</v>
      </c>
      <c r="D13" s="442" t="s">
        <v>395</v>
      </c>
      <c r="E13" s="441" t="s">
        <v>459</v>
      </c>
      <c r="F13" s="442" t="s">
        <v>460</v>
      </c>
      <c r="G13" s="441" t="s">
        <v>477</v>
      </c>
      <c r="H13" s="441" t="s">
        <v>478</v>
      </c>
      <c r="I13" s="444">
        <v>14452.2001953125</v>
      </c>
      <c r="J13" s="444">
        <v>1</v>
      </c>
      <c r="K13" s="445">
        <v>14452.2001953125</v>
      </c>
    </row>
    <row r="14" spans="1:11" ht="14.4" customHeight="1" x14ac:dyDescent="0.3">
      <c r="A14" s="439" t="s">
        <v>387</v>
      </c>
      <c r="B14" s="440" t="s">
        <v>388</v>
      </c>
      <c r="C14" s="441" t="s">
        <v>394</v>
      </c>
      <c r="D14" s="442" t="s">
        <v>395</v>
      </c>
      <c r="E14" s="441" t="s">
        <v>459</v>
      </c>
      <c r="F14" s="442" t="s">
        <v>460</v>
      </c>
      <c r="G14" s="441" t="s">
        <v>479</v>
      </c>
      <c r="H14" s="441" t="s">
        <v>480</v>
      </c>
      <c r="I14" s="444">
        <v>21740</v>
      </c>
      <c r="J14" s="444">
        <v>1</v>
      </c>
      <c r="K14" s="445">
        <v>21740</v>
      </c>
    </row>
    <row r="15" spans="1:11" ht="14.4" customHeight="1" x14ac:dyDescent="0.3">
      <c r="A15" s="439" t="s">
        <v>387</v>
      </c>
      <c r="B15" s="440" t="s">
        <v>388</v>
      </c>
      <c r="C15" s="441" t="s">
        <v>394</v>
      </c>
      <c r="D15" s="442" t="s">
        <v>395</v>
      </c>
      <c r="E15" s="441" t="s">
        <v>459</v>
      </c>
      <c r="F15" s="442" t="s">
        <v>460</v>
      </c>
      <c r="G15" s="441" t="s">
        <v>481</v>
      </c>
      <c r="H15" s="441" t="s">
        <v>482</v>
      </c>
      <c r="I15" s="444">
        <v>19664</v>
      </c>
      <c r="J15" s="444">
        <v>1</v>
      </c>
      <c r="K15" s="445">
        <v>19664</v>
      </c>
    </row>
    <row r="16" spans="1:11" ht="14.4" customHeight="1" x14ac:dyDescent="0.3">
      <c r="A16" s="439" t="s">
        <v>387</v>
      </c>
      <c r="B16" s="440" t="s">
        <v>388</v>
      </c>
      <c r="C16" s="441" t="s">
        <v>394</v>
      </c>
      <c r="D16" s="442" t="s">
        <v>395</v>
      </c>
      <c r="E16" s="441" t="s">
        <v>459</v>
      </c>
      <c r="F16" s="442" t="s">
        <v>460</v>
      </c>
      <c r="G16" s="441" t="s">
        <v>483</v>
      </c>
      <c r="H16" s="441" t="s">
        <v>484</v>
      </c>
      <c r="I16" s="444">
        <v>11876</v>
      </c>
      <c r="J16" s="444">
        <v>1</v>
      </c>
      <c r="K16" s="445">
        <v>11876</v>
      </c>
    </row>
    <row r="17" spans="1:11" ht="14.4" customHeight="1" x14ac:dyDescent="0.3">
      <c r="A17" s="439" t="s">
        <v>387</v>
      </c>
      <c r="B17" s="440" t="s">
        <v>388</v>
      </c>
      <c r="C17" s="441" t="s">
        <v>394</v>
      </c>
      <c r="D17" s="442" t="s">
        <v>395</v>
      </c>
      <c r="E17" s="441" t="s">
        <v>459</v>
      </c>
      <c r="F17" s="442" t="s">
        <v>460</v>
      </c>
      <c r="G17" s="441" t="s">
        <v>485</v>
      </c>
      <c r="H17" s="441" t="s">
        <v>486</v>
      </c>
      <c r="I17" s="444">
        <v>9146.3896484375</v>
      </c>
      <c r="J17" s="444">
        <v>1</v>
      </c>
      <c r="K17" s="445">
        <v>9146.3896484375</v>
      </c>
    </row>
    <row r="18" spans="1:11" ht="14.4" customHeight="1" x14ac:dyDescent="0.3">
      <c r="A18" s="439" t="s">
        <v>387</v>
      </c>
      <c r="B18" s="440" t="s">
        <v>388</v>
      </c>
      <c r="C18" s="441" t="s">
        <v>394</v>
      </c>
      <c r="D18" s="442" t="s">
        <v>395</v>
      </c>
      <c r="E18" s="441" t="s">
        <v>459</v>
      </c>
      <c r="F18" s="442" t="s">
        <v>460</v>
      </c>
      <c r="G18" s="441" t="s">
        <v>487</v>
      </c>
      <c r="H18" s="441" t="s">
        <v>488</v>
      </c>
      <c r="I18" s="444">
        <v>23986</v>
      </c>
      <c r="J18" s="444">
        <v>1</v>
      </c>
      <c r="K18" s="445">
        <v>23986</v>
      </c>
    </row>
    <row r="19" spans="1:11" ht="14.4" customHeight="1" x14ac:dyDescent="0.3">
      <c r="A19" s="439" t="s">
        <v>387</v>
      </c>
      <c r="B19" s="440" t="s">
        <v>388</v>
      </c>
      <c r="C19" s="441" t="s">
        <v>394</v>
      </c>
      <c r="D19" s="442" t="s">
        <v>395</v>
      </c>
      <c r="E19" s="441" t="s">
        <v>459</v>
      </c>
      <c r="F19" s="442" t="s">
        <v>460</v>
      </c>
      <c r="G19" s="441" t="s">
        <v>489</v>
      </c>
      <c r="H19" s="441" t="s">
        <v>490</v>
      </c>
      <c r="I19" s="444">
        <v>7369.080078125</v>
      </c>
      <c r="J19" s="444">
        <v>1</v>
      </c>
      <c r="K19" s="445">
        <v>7369.080078125</v>
      </c>
    </row>
    <row r="20" spans="1:11" ht="14.4" customHeight="1" x14ac:dyDescent="0.3">
      <c r="A20" s="439" t="s">
        <v>387</v>
      </c>
      <c r="B20" s="440" t="s">
        <v>388</v>
      </c>
      <c r="C20" s="441" t="s">
        <v>394</v>
      </c>
      <c r="D20" s="442" t="s">
        <v>395</v>
      </c>
      <c r="E20" s="441" t="s">
        <v>459</v>
      </c>
      <c r="F20" s="442" t="s">
        <v>460</v>
      </c>
      <c r="G20" s="441" t="s">
        <v>491</v>
      </c>
      <c r="H20" s="441" t="s">
        <v>492</v>
      </c>
      <c r="I20" s="444">
        <v>22801.26953125</v>
      </c>
      <c r="J20" s="444">
        <v>2</v>
      </c>
      <c r="K20" s="445">
        <v>45602.5390625</v>
      </c>
    </row>
    <row r="21" spans="1:11" ht="14.4" customHeight="1" x14ac:dyDescent="0.3">
      <c r="A21" s="439" t="s">
        <v>387</v>
      </c>
      <c r="B21" s="440" t="s">
        <v>388</v>
      </c>
      <c r="C21" s="441" t="s">
        <v>394</v>
      </c>
      <c r="D21" s="442" t="s">
        <v>395</v>
      </c>
      <c r="E21" s="441" t="s">
        <v>459</v>
      </c>
      <c r="F21" s="442" t="s">
        <v>460</v>
      </c>
      <c r="G21" s="441" t="s">
        <v>493</v>
      </c>
      <c r="H21" s="441" t="s">
        <v>494</v>
      </c>
      <c r="I21" s="444">
        <v>5591.39990234375</v>
      </c>
      <c r="J21" s="444">
        <v>1</v>
      </c>
      <c r="K21" s="445">
        <v>5591.39990234375</v>
      </c>
    </row>
    <row r="22" spans="1:11" ht="14.4" customHeight="1" x14ac:dyDescent="0.3">
      <c r="A22" s="439" t="s">
        <v>387</v>
      </c>
      <c r="B22" s="440" t="s">
        <v>388</v>
      </c>
      <c r="C22" s="441" t="s">
        <v>394</v>
      </c>
      <c r="D22" s="442" t="s">
        <v>395</v>
      </c>
      <c r="E22" s="441" t="s">
        <v>459</v>
      </c>
      <c r="F22" s="442" t="s">
        <v>460</v>
      </c>
      <c r="G22" s="441" t="s">
        <v>495</v>
      </c>
      <c r="H22" s="441" t="s">
        <v>496</v>
      </c>
      <c r="I22" s="444">
        <v>5837</v>
      </c>
      <c r="J22" s="444">
        <v>1</v>
      </c>
      <c r="K22" s="445">
        <v>5837</v>
      </c>
    </row>
    <row r="23" spans="1:11" ht="14.4" customHeight="1" x14ac:dyDescent="0.3">
      <c r="A23" s="439" t="s">
        <v>387</v>
      </c>
      <c r="B23" s="440" t="s">
        <v>388</v>
      </c>
      <c r="C23" s="441" t="s">
        <v>394</v>
      </c>
      <c r="D23" s="442" t="s">
        <v>395</v>
      </c>
      <c r="E23" s="441" t="s">
        <v>459</v>
      </c>
      <c r="F23" s="442" t="s">
        <v>460</v>
      </c>
      <c r="G23" s="441" t="s">
        <v>495</v>
      </c>
      <c r="H23" s="441" t="s">
        <v>497</v>
      </c>
      <c r="I23" s="444">
        <v>22204</v>
      </c>
      <c r="J23" s="444">
        <v>1</v>
      </c>
      <c r="K23" s="445">
        <v>22204</v>
      </c>
    </row>
    <row r="24" spans="1:11" ht="14.4" customHeight="1" x14ac:dyDescent="0.3">
      <c r="A24" s="439" t="s">
        <v>387</v>
      </c>
      <c r="B24" s="440" t="s">
        <v>388</v>
      </c>
      <c r="C24" s="441" t="s">
        <v>394</v>
      </c>
      <c r="D24" s="442" t="s">
        <v>395</v>
      </c>
      <c r="E24" s="441" t="s">
        <v>459</v>
      </c>
      <c r="F24" s="442" t="s">
        <v>460</v>
      </c>
      <c r="G24" s="441" t="s">
        <v>498</v>
      </c>
      <c r="H24" s="441" t="s">
        <v>499</v>
      </c>
      <c r="I24" s="444">
        <v>2372</v>
      </c>
      <c r="J24" s="444">
        <v>1</v>
      </c>
      <c r="K24" s="445">
        <v>2372</v>
      </c>
    </row>
    <row r="25" spans="1:11" ht="14.4" customHeight="1" x14ac:dyDescent="0.3">
      <c r="A25" s="439" t="s">
        <v>387</v>
      </c>
      <c r="B25" s="440" t="s">
        <v>388</v>
      </c>
      <c r="C25" s="441" t="s">
        <v>394</v>
      </c>
      <c r="D25" s="442" t="s">
        <v>395</v>
      </c>
      <c r="E25" s="441" t="s">
        <v>459</v>
      </c>
      <c r="F25" s="442" t="s">
        <v>460</v>
      </c>
      <c r="G25" s="441" t="s">
        <v>500</v>
      </c>
      <c r="H25" s="441" t="s">
        <v>501</v>
      </c>
      <c r="I25" s="444">
        <v>33982.8984375</v>
      </c>
      <c r="J25" s="444">
        <v>1</v>
      </c>
      <c r="K25" s="445">
        <v>33982.8984375</v>
      </c>
    </row>
    <row r="26" spans="1:11" ht="14.4" customHeight="1" x14ac:dyDescent="0.3">
      <c r="A26" s="439" t="s">
        <v>387</v>
      </c>
      <c r="B26" s="440" t="s">
        <v>388</v>
      </c>
      <c r="C26" s="441" t="s">
        <v>394</v>
      </c>
      <c r="D26" s="442" t="s">
        <v>395</v>
      </c>
      <c r="E26" s="441" t="s">
        <v>459</v>
      </c>
      <c r="F26" s="442" t="s">
        <v>460</v>
      </c>
      <c r="G26" s="441" t="s">
        <v>502</v>
      </c>
      <c r="H26" s="441" t="s">
        <v>503</v>
      </c>
      <c r="I26" s="444">
        <v>721.4666646321615</v>
      </c>
      <c r="J26" s="444">
        <v>20</v>
      </c>
      <c r="K26" s="445">
        <v>14451.02978515625</v>
      </c>
    </row>
    <row r="27" spans="1:11" ht="14.4" customHeight="1" x14ac:dyDescent="0.3">
      <c r="A27" s="439" t="s">
        <v>387</v>
      </c>
      <c r="B27" s="440" t="s">
        <v>388</v>
      </c>
      <c r="C27" s="441" t="s">
        <v>394</v>
      </c>
      <c r="D27" s="442" t="s">
        <v>395</v>
      </c>
      <c r="E27" s="441" t="s">
        <v>459</v>
      </c>
      <c r="F27" s="442" t="s">
        <v>460</v>
      </c>
      <c r="G27" s="441" t="s">
        <v>504</v>
      </c>
      <c r="H27" s="441" t="s">
        <v>505</v>
      </c>
      <c r="I27" s="444">
        <v>580.79998779296875</v>
      </c>
      <c r="J27" s="444">
        <v>2</v>
      </c>
      <c r="K27" s="445">
        <v>1161.5999755859375</v>
      </c>
    </row>
    <row r="28" spans="1:11" ht="14.4" customHeight="1" x14ac:dyDescent="0.3">
      <c r="A28" s="439" t="s">
        <v>387</v>
      </c>
      <c r="B28" s="440" t="s">
        <v>388</v>
      </c>
      <c r="C28" s="441" t="s">
        <v>394</v>
      </c>
      <c r="D28" s="442" t="s">
        <v>395</v>
      </c>
      <c r="E28" s="441" t="s">
        <v>459</v>
      </c>
      <c r="F28" s="442" t="s">
        <v>460</v>
      </c>
      <c r="G28" s="441" t="s">
        <v>506</v>
      </c>
      <c r="H28" s="441" t="s">
        <v>507</v>
      </c>
      <c r="I28" s="444">
        <v>10467</v>
      </c>
      <c r="J28" s="444">
        <v>1</v>
      </c>
      <c r="K28" s="445">
        <v>10467</v>
      </c>
    </row>
    <row r="29" spans="1:11" ht="14.4" customHeight="1" x14ac:dyDescent="0.3">
      <c r="A29" s="439" t="s">
        <v>387</v>
      </c>
      <c r="B29" s="440" t="s">
        <v>388</v>
      </c>
      <c r="C29" s="441" t="s">
        <v>394</v>
      </c>
      <c r="D29" s="442" t="s">
        <v>395</v>
      </c>
      <c r="E29" s="441" t="s">
        <v>459</v>
      </c>
      <c r="F29" s="442" t="s">
        <v>460</v>
      </c>
      <c r="G29" s="441" t="s">
        <v>508</v>
      </c>
      <c r="H29" s="441" t="s">
        <v>509</v>
      </c>
      <c r="I29" s="444">
        <v>39675.9951171875</v>
      </c>
      <c r="J29" s="444">
        <v>4</v>
      </c>
      <c r="K29" s="445">
        <v>158703.98046875</v>
      </c>
    </row>
    <row r="30" spans="1:11" ht="14.4" customHeight="1" x14ac:dyDescent="0.3">
      <c r="A30" s="439" t="s">
        <v>387</v>
      </c>
      <c r="B30" s="440" t="s">
        <v>388</v>
      </c>
      <c r="C30" s="441" t="s">
        <v>394</v>
      </c>
      <c r="D30" s="442" t="s">
        <v>395</v>
      </c>
      <c r="E30" s="441" t="s">
        <v>459</v>
      </c>
      <c r="F30" s="442" t="s">
        <v>460</v>
      </c>
      <c r="G30" s="441" t="s">
        <v>510</v>
      </c>
      <c r="H30" s="441" t="s">
        <v>511</v>
      </c>
      <c r="I30" s="444">
        <v>19735.020089285714</v>
      </c>
      <c r="J30" s="444">
        <v>8</v>
      </c>
      <c r="K30" s="445">
        <v>157880.140625</v>
      </c>
    </row>
    <row r="31" spans="1:11" ht="14.4" customHeight="1" x14ac:dyDescent="0.3">
      <c r="A31" s="439" t="s">
        <v>387</v>
      </c>
      <c r="B31" s="440" t="s">
        <v>388</v>
      </c>
      <c r="C31" s="441" t="s">
        <v>394</v>
      </c>
      <c r="D31" s="442" t="s">
        <v>395</v>
      </c>
      <c r="E31" s="441" t="s">
        <v>459</v>
      </c>
      <c r="F31" s="442" t="s">
        <v>460</v>
      </c>
      <c r="G31" s="441" t="s">
        <v>512</v>
      </c>
      <c r="H31" s="441" t="s">
        <v>513</v>
      </c>
      <c r="I31" s="444">
        <v>24375</v>
      </c>
      <c r="J31" s="444">
        <v>1</v>
      </c>
      <c r="K31" s="445">
        <v>24375</v>
      </c>
    </row>
    <row r="32" spans="1:11" ht="14.4" customHeight="1" x14ac:dyDescent="0.3">
      <c r="A32" s="439" t="s">
        <v>387</v>
      </c>
      <c r="B32" s="440" t="s">
        <v>388</v>
      </c>
      <c r="C32" s="441" t="s">
        <v>394</v>
      </c>
      <c r="D32" s="442" t="s">
        <v>395</v>
      </c>
      <c r="E32" s="441" t="s">
        <v>459</v>
      </c>
      <c r="F32" s="442" t="s">
        <v>460</v>
      </c>
      <c r="G32" s="441" t="s">
        <v>514</v>
      </c>
      <c r="H32" s="441" t="s">
        <v>515</v>
      </c>
      <c r="I32" s="444">
        <v>6670.1298828125</v>
      </c>
      <c r="J32" s="444">
        <v>7</v>
      </c>
      <c r="K32" s="445">
        <v>46690.880859375</v>
      </c>
    </row>
    <row r="33" spans="1:11" ht="14.4" customHeight="1" x14ac:dyDescent="0.3">
      <c r="A33" s="439" t="s">
        <v>387</v>
      </c>
      <c r="B33" s="440" t="s">
        <v>388</v>
      </c>
      <c r="C33" s="441" t="s">
        <v>394</v>
      </c>
      <c r="D33" s="442" t="s">
        <v>395</v>
      </c>
      <c r="E33" s="441" t="s">
        <v>459</v>
      </c>
      <c r="F33" s="442" t="s">
        <v>460</v>
      </c>
      <c r="G33" s="441" t="s">
        <v>516</v>
      </c>
      <c r="H33" s="441" t="s">
        <v>517</v>
      </c>
      <c r="I33" s="444">
        <v>1362.4599609375</v>
      </c>
      <c r="J33" s="444">
        <v>2</v>
      </c>
      <c r="K33" s="445">
        <v>2724.919921875</v>
      </c>
    </row>
    <row r="34" spans="1:11" ht="14.4" customHeight="1" x14ac:dyDescent="0.3">
      <c r="A34" s="439" t="s">
        <v>387</v>
      </c>
      <c r="B34" s="440" t="s">
        <v>388</v>
      </c>
      <c r="C34" s="441" t="s">
        <v>394</v>
      </c>
      <c r="D34" s="442" t="s">
        <v>395</v>
      </c>
      <c r="E34" s="441" t="s">
        <v>459</v>
      </c>
      <c r="F34" s="442" t="s">
        <v>460</v>
      </c>
      <c r="G34" s="441" t="s">
        <v>518</v>
      </c>
      <c r="H34" s="441" t="s">
        <v>519</v>
      </c>
      <c r="I34" s="444">
        <v>7368.965087890625</v>
      </c>
      <c r="J34" s="444">
        <v>2</v>
      </c>
      <c r="K34" s="445">
        <v>14737.93017578125</v>
      </c>
    </row>
    <row r="35" spans="1:11" ht="14.4" customHeight="1" x14ac:dyDescent="0.3">
      <c r="A35" s="439" t="s">
        <v>387</v>
      </c>
      <c r="B35" s="440" t="s">
        <v>388</v>
      </c>
      <c r="C35" s="441" t="s">
        <v>394</v>
      </c>
      <c r="D35" s="442" t="s">
        <v>395</v>
      </c>
      <c r="E35" s="441" t="s">
        <v>459</v>
      </c>
      <c r="F35" s="442" t="s">
        <v>460</v>
      </c>
      <c r="G35" s="441" t="s">
        <v>520</v>
      </c>
      <c r="H35" s="441" t="s">
        <v>521</v>
      </c>
      <c r="I35" s="444">
        <v>8129.990234375</v>
      </c>
      <c r="J35" s="444">
        <v>1</v>
      </c>
      <c r="K35" s="445">
        <v>8129.990234375</v>
      </c>
    </row>
    <row r="36" spans="1:11" ht="14.4" customHeight="1" x14ac:dyDescent="0.3">
      <c r="A36" s="439" t="s">
        <v>387</v>
      </c>
      <c r="B36" s="440" t="s">
        <v>388</v>
      </c>
      <c r="C36" s="441" t="s">
        <v>394</v>
      </c>
      <c r="D36" s="442" t="s">
        <v>395</v>
      </c>
      <c r="E36" s="441" t="s">
        <v>459</v>
      </c>
      <c r="F36" s="442" t="s">
        <v>460</v>
      </c>
      <c r="G36" s="441" t="s">
        <v>522</v>
      </c>
      <c r="H36" s="441" t="s">
        <v>523</v>
      </c>
      <c r="I36" s="444">
        <v>1199</v>
      </c>
      <c r="J36" s="444">
        <v>1</v>
      </c>
      <c r="K36" s="445">
        <v>1199</v>
      </c>
    </row>
    <row r="37" spans="1:11" ht="14.4" customHeight="1" x14ac:dyDescent="0.3">
      <c r="A37" s="439" t="s">
        <v>387</v>
      </c>
      <c r="B37" s="440" t="s">
        <v>388</v>
      </c>
      <c r="C37" s="441" t="s">
        <v>394</v>
      </c>
      <c r="D37" s="442" t="s">
        <v>395</v>
      </c>
      <c r="E37" s="441" t="s">
        <v>459</v>
      </c>
      <c r="F37" s="442" t="s">
        <v>460</v>
      </c>
      <c r="G37" s="441" t="s">
        <v>524</v>
      </c>
      <c r="H37" s="441" t="s">
        <v>525</v>
      </c>
      <c r="I37" s="444">
        <v>461.00200398763019</v>
      </c>
      <c r="J37" s="444">
        <v>30</v>
      </c>
      <c r="K37" s="445">
        <v>13830.06005859375</v>
      </c>
    </row>
    <row r="38" spans="1:11" ht="14.4" customHeight="1" x14ac:dyDescent="0.3">
      <c r="A38" s="439" t="s">
        <v>387</v>
      </c>
      <c r="B38" s="440" t="s">
        <v>388</v>
      </c>
      <c r="C38" s="441" t="s">
        <v>394</v>
      </c>
      <c r="D38" s="442" t="s">
        <v>395</v>
      </c>
      <c r="E38" s="441" t="s">
        <v>459</v>
      </c>
      <c r="F38" s="442" t="s">
        <v>460</v>
      </c>
      <c r="G38" s="441" t="s">
        <v>526</v>
      </c>
      <c r="H38" s="441" t="s">
        <v>527</v>
      </c>
      <c r="I38" s="444">
        <v>20449</v>
      </c>
      <c r="J38" s="444">
        <v>1</v>
      </c>
      <c r="K38" s="445">
        <v>20449</v>
      </c>
    </row>
    <row r="39" spans="1:11" ht="14.4" customHeight="1" x14ac:dyDescent="0.3">
      <c r="A39" s="439" t="s">
        <v>387</v>
      </c>
      <c r="B39" s="440" t="s">
        <v>388</v>
      </c>
      <c r="C39" s="441" t="s">
        <v>394</v>
      </c>
      <c r="D39" s="442" t="s">
        <v>395</v>
      </c>
      <c r="E39" s="441" t="s">
        <v>459</v>
      </c>
      <c r="F39" s="442" t="s">
        <v>460</v>
      </c>
      <c r="G39" s="441" t="s">
        <v>528</v>
      </c>
      <c r="H39" s="441" t="s">
        <v>529</v>
      </c>
      <c r="I39" s="444">
        <v>646.1500244140625</v>
      </c>
      <c r="J39" s="444">
        <v>3</v>
      </c>
      <c r="K39" s="445">
        <v>1938.4599609375</v>
      </c>
    </row>
    <row r="40" spans="1:11" ht="14.4" customHeight="1" x14ac:dyDescent="0.3">
      <c r="A40" s="439" t="s">
        <v>387</v>
      </c>
      <c r="B40" s="440" t="s">
        <v>388</v>
      </c>
      <c r="C40" s="441" t="s">
        <v>394</v>
      </c>
      <c r="D40" s="442" t="s">
        <v>395</v>
      </c>
      <c r="E40" s="441" t="s">
        <v>459</v>
      </c>
      <c r="F40" s="442" t="s">
        <v>460</v>
      </c>
      <c r="G40" s="441" t="s">
        <v>530</v>
      </c>
      <c r="H40" s="441" t="s">
        <v>531</v>
      </c>
      <c r="I40" s="444">
        <v>2299.330078125</v>
      </c>
      <c r="J40" s="444">
        <v>1</v>
      </c>
      <c r="K40" s="445">
        <v>2299.330078125</v>
      </c>
    </row>
    <row r="41" spans="1:11" ht="14.4" customHeight="1" x14ac:dyDescent="0.3">
      <c r="A41" s="439" t="s">
        <v>387</v>
      </c>
      <c r="B41" s="440" t="s">
        <v>388</v>
      </c>
      <c r="C41" s="441" t="s">
        <v>394</v>
      </c>
      <c r="D41" s="442" t="s">
        <v>395</v>
      </c>
      <c r="E41" s="441" t="s">
        <v>459</v>
      </c>
      <c r="F41" s="442" t="s">
        <v>460</v>
      </c>
      <c r="G41" s="441" t="s">
        <v>532</v>
      </c>
      <c r="H41" s="441" t="s">
        <v>533</v>
      </c>
      <c r="I41" s="444">
        <v>12163.150390625</v>
      </c>
      <c r="J41" s="444">
        <v>1</v>
      </c>
      <c r="K41" s="445">
        <v>12163.150390625</v>
      </c>
    </row>
    <row r="42" spans="1:11" ht="14.4" customHeight="1" x14ac:dyDescent="0.3">
      <c r="A42" s="439" t="s">
        <v>387</v>
      </c>
      <c r="B42" s="440" t="s">
        <v>388</v>
      </c>
      <c r="C42" s="441" t="s">
        <v>394</v>
      </c>
      <c r="D42" s="442" t="s">
        <v>395</v>
      </c>
      <c r="E42" s="441" t="s">
        <v>459</v>
      </c>
      <c r="F42" s="442" t="s">
        <v>460</v>
      </c>
      <c r="G42" s="441" t="s">
        <v>534</v>
      </c>
      <c r="H42" s="441" t="s">
        <v>535</v>
      </c>
      <c r="I42" s="444">
        <v>48400</v>
      </c>
      <c r="J42" s="444">
        <v>6</v>
      </c>
      <c r="K42" s="445">
        <v>290400</v>
      </c>
    </row>
    <row r="43" spans="1:11" ht="14.4" customHeight="1" x14ac:dyDescent="0.3">
      <c r="A43" s="439" t="s">
        <v>387</v>
      </c>
      <c r="B43" s="440" t="s">
        <v>388</v>
      </c>
      <c r="C43" s="441" t="s">
        <v>394</v>
      </c>
      <c r="D43" s="442" t="s">
        <v>395</v>
      </c>
      <c r="E43" s="441" t="s">
        <v>459</v>
      </c>
      <c r="F43" s="442" t="s">
        <v>460</v>
      </c>
      <c r="G43" s="441" t="s">
        <v>536</v>
      </c>
      <c r="H43" s="441" t="s">
        <v>537</v>
      </c>
      <c r="I43" s="444">
        <v>7332.77001953125</v>
      </c>
      <c r="J43" s="444">
        <v>7</v>
      </c>
      <c r="K43" s="445">
        <v>51328.97998046875</v>
      </c>
    </row>
    <row r="44" spans="1:11" ht="14.4" customHeight="1" x14ac:dyDescent="0.3">
      <c r="A44" s="439" t="s">
        <v>387</v>
      </c>
      <c r="B44" s="440" t="s">
        <v>388</v>
      </c>
      <c r="C44" s="441" t="s">
        <v>394</v>
      </c>
      <c r="D44" s="442" t="s">
        <v>395</v>
      </c>
      <c r="E44" s="441" t="s">
        <v>459</v>
      </c>
      <c r="F44" s="442" t="s">
        <v>460</v>
      </c>
      <c r="G44" s="441" t="s">
        <v>538</v>
      </c>
      <c r="H44" s="441" t="s">
        <v>539</v>
      </c>
      <c r="I44" s="444">
        <v>1698.8399658203125</v>
      </c>
      <c r="J44" s="444">
        <v>1</v>
      </c>
      <c r="K44" s="445">
        <v>1698.8399658203125</v>
      </c>
    </row>
    <row r="45" spans="1:11" ht="14.4" customHeight="1" x14ac:dyDescent="0.3">
      <c r="A45" s="439" t="s">
        <v>387</v>
      </c>
      <c r="B45" s="440" t="s">
        <v>388</v>
      </c>
      <c r="C45" s="441" t="s">
        <v>394</v>
      </c>
      <c r="D45" s="442" t="s">
        <v>395</v>
      </c>
      <c r="E45" s="441" t="s">
        <v>459</v>
      </c>
      <c r="F45" s="442" t="s">
        <v>460</v>
      </c>
      <c r="G45" s="441" t="s">
        <v>540</v>
      </c>
      <c r="H45" s="441" t="s">
        <v>541</v>
      </c>
      <c r="I45" s="444">
        <v>7563</v>
      </c>
      <c r="J45" s="444">
        <v>1</v>
      </c>
      <c r="K45" s="445">
        <v>7563</v>
      </c>
    </row>
    <row r="46" spans="1:11" ht="14.4" customHeight="1" x14ac:dyDescent="0.3">
      <c r="A46" s="439" t="s">
        <v>387</v>
      </c>
      <c r="B46" s="440" t="s">
        <v>388</v>
      </c>
      <c r="C46" s="441" t="s">
        <v>394</v>
      </c>
      <c r="D46" s="442" t="s">
        <v>395</v>
      </c>
      <c r="E46" s="441" t="s">
        <v>459</v>
      </c>
      <c r="F46" s="442" t="s">
        <v>460</v>
      </c>
      <c r="G46" s="441" t="s">
        <v>542</v>
      </c>
      <c r="H46" s="441" t="s">
        <v>543</v>
      </c>
      <c r="I46" s="444">
        <v>1171.280029296875</v>
      </c>
      <c r="J46" s="444">
        <v>1</v>
      </c>
      <c r="K46" s="445">
        <v>1171.280029296875</v>
      </c>
    </row>
    <row r="47" spans="1:11" ht="14.4" customHeight="1" x14ac:dyDescent="0.3">
      <c r="A47" s="439" t="s">
        <v>387</v>
      </c>
      <c r="B47" s="440" t="s">
        <v>388</v>
      </c>
      <c r="C47" s="441" t="s">
        <v>394</v>
      </c>
      <c r="D47" s="442" t="s">
        <v>395</v>
      </c>
      <c r="E47" s="441" t="s">
        <v>459</v>
      </c>
      <c r="F47" s="442" t="s">
        <v>460</v>
      </c>
      <c r="G47" s="441" t="s">
        <v>544</v>
      </c>
      <c r="H47" s="441" t="s">
        <v>545</v>
      </c>
      <c r="I47" s="444">
        <v>4210.9462890625</v>
      </c>
      <c r="J47" s="444">
        <v>6</v>
      </c>
      <c r="K47" s="445">
        <v>25265.76025390625</v>
      </c>
    </row>
    <row r="48" spans="1:11" ht="14.4" customHeight="1" x14ac:dyDescent="0.3">
      <c r="A48" s="439" t="s">
        <v>387</v>
      </c>
      <c r="B48" s="440" t="s">
        <v>388</v>
      </c>
      <c r="C48" s="441" t="s">
        <v>394</v>
      </c>
      <c r="D48" s="442" t="s">
        <v>395</v>
      </c>
      <c r="E48" s="441" t="s">
        <v>459</v>
      </c>
      <c r="F48" s="442" t="s">
        <v>460</v>
      </c>
      <c r="G48" s="441" t="s">
        <v>546</v>
      </c>
      <c r="H48" s="441" t="s">
        <v>547</v>
      </c>
      <c r="I48" s="444">
        <v>543.28997802734375</v>
      </c>
      <c r="J48" s="444">
        <v>1</v>
      </c>
      <c r="K48" s="445">
        <v>543.28997802734375</v>
      </c>
    </row>
    <row r="49" spans="1:11" ht="14.4" customHeight="1" x14ac:dyDescent="0.3">
      <c r="A49" s="439" t="s">
        <v>387</v>
      </c>
      <c r="B49" s="440" t="s">
        <v>388</v>
      </c>
      <c r="C49" s="441" t="s">
        <v>394</v>
      </c>
      <c r="D49" s="442" t="s">
        <v>395</v>
      </c>
      <c r="E49" s="441" t="s">
        <v>459</v>
      </c>
      <c r="F49" s="442" t="s">
        <v>460</v>
      </c>
      <c r="G49" s="441" t="s">
        <v>548</v>
      </c>
      <c r="H49" s="441" t="s">
        <v>549</v>
      </c>
      <c r="I49" s="444">
        <v>439.22834777832031</v>
      </c>
      <c r="J49" s="444">
        <v>6</v>
      </c>
      <c r="K49" s="445">
        <v>2635.3699951171875</v>
      </c>
    </row>
    <row r="50" spans="1:11" ht="14.4" customHeight="1" x14ac:dyDescent="0.3">
      <c r="A50" s="439" t="s">
        <v>387</v>
      </c>
      <c r="B50" s="440" t="s">
        <v>388</v>
      </c>
      <c r="C50" s="441" t="s">
        <v>394</v>
      </c>
      <c r="D50" s="442" t="s">
        <v>395</v>
      </c>
      <c r="E50" s="441" t="s">
        <v>459</v>
      </c>
      <c r="F50" s="442" t="s">
        <v>460</v>
      </c>
      <c r="G50" s="441" t="s">
        <v>550</v>
      </c>
      <c r="H50" s="441" t="s">
        <v>551</v>
      </c>
      <c r="I50" s="444">
        <v>79.5</v>
      </c>
      <c r="J50" s="444">
        <v>3</v>
      </c>
      <c r="K50" s="445">
        <v>238.49000549316406</v>
      </c>
    </row>
    <row r="51" spans="1:11" ht="14.4" customHeight="1" x14ac:dyDescent="0.3">
      <c r="A51" s="439" t="s">
        <v>387</v>
      </c>
      <c r="B51" s="440" t="s">
        <v>388</v>
      </c>
      <c r="C51" s="441" t="s">
        <v>394</v>
      </c>
      <c r="D51" s="442" t="s">
        <v>395</v>
      </c>
      <c r="E51" s="441" t="s">
        <v>459</v>
      </c>
      <c r="F51" s="442" t="s">
        <v>460</v>
      </c>
      <c r="G51" s="441" t="s">
        <v>552</v>
      </c>
      <c r="H51" s="441" t="s">
        <v>553</v>
      </c>
      <c r="I51" s="444">
        <v>16788.75</v>
      </c>
      <c r="J51" s="444">
        <v>1</v>
      </c>
      <c r="K51" s="445">
        <v>16788.75</v>
      </c>
    </row>
    <row r="52" spans="1:11" ht="14.4" customHeight="1" x14ac:dyDescent="0.3">
      <c r="A52" s="439" t="s">
        <v>387</v>
      </c>
      <c r="B52" s="440" t="s">
        <v>388</v>
      </c>
      <c r="C52" s="441" t="s">
        <v>394</v>
      </c>
      <c r="D52" s="442" t="s">
        <v>395</v>
      </c>
      <c r="E52" s="441" t="s">
        <v>459</v>
      </c>
      <c r="F52" s="442" t="s">
        <v>460</v>
      </c>
      <c r="G52" s="441" t="s">
        <v>554</v>
      </c>
      <c r="H52" s="441" t="s">
        <v>555</v>
      </c>
      <c r="I52" s="444">
        <v>16788.150390625</v>
      </c>
      <c r="J52" s="444">
        <v>1</v>
      </c>
      <c r="K52" s="445">
        <v>16788.150390625</v>
      </c>
    </row>
    <row r="53" spans="1:11" ht="14.4" customHeight="1" x14ac:dyDescent="0.3">
      <c r="A53" s="439" t="s">
        <v>387</v>
      </c>
      <c r="B53" s="440" t="s">
        <v>388</v>
      </c>
      <c r="C53" s="441" t="s">
        <v>394</v>
      </c>
      <c r="D53" s="442" t="s">
        <v>395</v>
      </c>
      <c r="E53" s="441" t="s">
        <v>459</v>
      </c>
      <c r="F53" s="442" t="s">
        <v>460</v>
      </c>
      <c r="G53" s="441" t="s">
        <v>556</v>
      </c>
      <c r="H53" s="441" t="s">
        <v>557</v>
      </c>
      <c r="I53" s="444">
        <v>12824</v>
      </c>
      <c r="J53" s="444">
        <v>1</v>
      </c>
      <c r="K53" s="445">
        <v>12824</v>
      </c>
    </row>
    <row r="54" spans="1:11" ht="14.4" customHeight="1" x14ac:dyDescent="0.3">
      <c r="A54" s="439" t="s">
        <v>387</v>
      </c>
      <c r="B54" s="440" t="s">
        <v>388</v>
      </c>
      <c r="C54" s="441" t="s">
        <v>394</v>
      </c>
      <c r="D54" s="442" t="s">
        <v>395</v>
      </c>
      <c r="E54" s="441" t="s">
        <v>459</v>
      </c>
      <c r="F54" s="442" t="s">
        <v>460</v>
      </c>
      <c r="G54" s="441" t="s">
        <v>558</v>
      </c>
      <c r="H54" s="441" t="s">
        <v>559</v>
      </c>
      <c r="I54" s="444">
        <v>11713</v>
      </c>
      <c r="J54" s="444">
        <v>1</v>
      </c>
      <c r="K54" s="445">
        <v>11713</v>
      </c>
    </row>
    <row r="55" spans="1:11" ht="14.4" customHeight="1" x14ac:dyDescent="0.3">
      <c r="A55" s="439" t="s">
        <v>387</v>
      </c>
      <c r="B55" s="440" t="s">
        <v>388</v>
      </c>
      <c r="C55" s="441" t="s">
        <v>394</v>
      </c>
      <c r="D55" s="442" t="s">
        <v>395</v>
      </c>
      <c r="E55" s="441" t="s">
        <v>459</v>
      </c>
      <c r="F55" s="442" t="s">
        <v>460</v>
      </c>
      <c r="G55" s="441" t="s">
        <v>560</v>
      </c>
      <c r="H55" s="441" t="s">
        <v>561</v>
      </c>
      <c r="I55" s="444">
        <v>12712</v>
      </c>
      <c r="J55" s="444">
        <v>1</v>
      </c>
      <c r="K55" s="445">
        <v>12712</v>
      </c>
    </row>
    <row r="56" spans="1:11" ht="14.4" customHeight="1" x14ac:dyDescent="0.3">
      <c r="A56" s="439" t="s">
        <v>387</v>
      </c>
      <c r="B56" s="440" t="s">
        <v>388</v>
      </c>
      <c r="C56" s="441" t="s">
        <v>394</v>
      </c>
      <c r="D56" s="442" t="s">
        <v>395</v>
      </c>
      <c r="E56" s="441" t="s">
        <v>459</v>
      </c>
      <c r="F56" s="442" t="s">
        <v>460</v>
      </c>
      <c r="G56" s="441" t="s">
        <v>562</v>
      </c>
      <c r="H56" s="441" t="s">
        <v>563</v>
      </c>
      <c r="I56" s="444">
        <v>7284.2099609375</v>
      </c>
      <c r="J56" s="444">
        <v>1</v>
      </c>
      <c r="K56" s="445">
        <v>7284.2099609375</v>
      </c>
    </row>
    <row r="57" spans="1:11" ht="14.4" customHeight="1" x14ac:dyDescent="0.3">
      <c r="A57" s="439" t="s">
        <v>387</v>
      </c>
      <c r="B57" s="440" t="s">
        <v>388</v>
      </c>
      <c r="C57" s="441" t="s">
        <v>394</v>
      </c>
      <c r="D57" s="442" t="s">
        <v>395</v>
      </c>
      <c r="E57" s="441" t="s">
        <v>459</v>
      </c>
      <c r="F57" s="442" t="s">
        <v>460</v>
      </c>
      <c r="G57" s="441" t="s">
        <v>564</v>
      </c>
      <c r="H57" s="441" t="s">
        <v>565</v>
      </c>
      <c r="I57" s="444">
        <v>7369.080078125</v>
      </c>
      <c r="J57" s="444">
        <v>1</v>
      </c>
      <c r="K57" s="445">
        <v>7369.080078125</v>
      </c>
    </row>
    <row r="58" spans="1:11" ht="14.4" customHeight="1" x14ac:dyDescent="0.3">
      <c r="A58" s="439" t="s">
        <v>387</v>
      </c>
      <c r="B58" s="440" t="s">
        <v>388</v>
      </c>
      <c r="C58" s="441" t="s">
        <v>394</v>
      </c>
      <c r="D58" s="442" t="s">
        <v>395</v>
      </c>
      <c r="E58" s="441" t="s">
        <v>459</v>
      </c>
      <c r="F58" s="442" t="s">
        <v>460</v>
      </c>
      <c r="G58" s="441" t="s">
        <v>566</v>
      </c>
      <c r="H58" s="441" t="s">
        <v>567</v>
      </c>
      <c r="I58" s="444">
        <v>18541.01953125</v>
      </c>
      <c r="J58" s="444">
        <v>1</v>
      </c>
      <c r="K58" s="445">
        <v>18541.01953125</v>
      </c>
    </row>
    <row r="59" spans="1:11" ht="14.4" customHeight="1" x14ac:dyDescent="0.3">
      <c r="A59" s="439" t="s">
        <v>387</v>
      </c>
      <c r="B59" s="440" t="s">
        <v>388</v>
      </c>
      <c r="C59" s="441" t="s">
        <v>394</v>
      </c>
      <c r="D59" s="442" t="s">
        <v>395</v>
      </c>
      <c r="E59" s="441" t="s">
        <v>459</v>
      </c>
      <c r="F59" s="442" t="s">
        <v>460</v>
      </c>
      <c r="G59" s="441" t="s">
        <v>568</v>
      </c>
      <c r="H59" s="441" t="s">
        <v>569</v>
      </c>
      <c r="I59" s="444">
        <v>23230</v>
      </c>
      <c r="J59" s="444">
        <v>1</v>
      </c>
      <c r="K59" s="445">
        <v>23230</v>
      </c>
    </row>
    <row r="60" spans="1:11" ht="14.4" customHeight="1" x14ac:dyDescent="0.3">
      <c r="A60" s="439" t="s">
        <v>387</v>
      </c>
      <c r="B60" s="440" t="s">
        <v>388</v>
      </c>
      <c r="C60" s="441" t="s">
        <v>394</v>
      </c>
      <c r="D60" s="442" t="s">
        <v>395</v>
      </c>
      <c r="E60" s="441" t="s">
        <v>459</v>
      </c>
      <c r="F60" s="442" t="s">
        <v>460</v>
      </c>
      <c r="G60" s="441" t="s">
        <v>570</v>
      </c>
      <c r="H60" s="441" t="s">
        <v>571</v>
      </c>
      <c r="I60" s="444">
        <v>7369.080078125</v>
      </c>
      <c r="J60" s="444">
        <v>1</v>
      </c>
      <c r="K60" s="445">
        <v>7369.080078125</v>
      </c>
    </row>
    <row r="61" spans="1:11" ht="14.4" customHeight="1" x14ac:dyDescent="0.3">
      <c r="A61" s="439" t="s">
        <v>387</v>
      </c>
      <c r="B61" s="440" t="s">
        <v>388</v>
      </c>
      <c r="C61" s="441" t="s">
        <v>394</v>
      </c>
      <c r="D61" s="442" t="s">
        <v>395</v>
      </c>
      <c r="E61" s="441" t="s">
        <v>459</v>
      </c>
      <c r="F61" s="442" t="s">
        <v>460</v>
      </c>
      <c r="G61" s="441" t="s">
        <v>572</v>
      </c>
      <c r="H61" s="441" t="s">
        <v>573</v>
      </c>
      <c r="I61" s="444">
        <v>14488.599609375</v>
      </c>
      <c r="J61" s="444">
        <v>1</v>
      </c>
      <c r="K61" s="445">
        <v>14488.599609375</v>
      </c>
    </row>
    <row r="62" spans="1:11" ht="14.4" customHeight="1" x14ac:dyDescent="0.3">
      <c r="A62" s="439" t="s">
        <v>387</v>
      </c>
      <c r="B62" s="440" t="s">
        <v>388</v>
      </c>
      <c r="C62" s="441" t="s">
        <v>394</v>
      </c>
      <c r="D62" s="442" t="s">
        <v>395</v>
      </c>
      <c r="E62" s="441" t="s">
        <v>459</v>
      </c>
      <c r="F62" s="442" t="s">
        <v>460</v>
      </c>
      <c r="G62" s="441" t="s">
        <v>574</v>
      </c>
      <c r="H62" s="441" t="s">
        <v>575</v>
      </c>
      <c r="I62" s="444">
        <v>20057.279296875</v>
      </c>
      <c r="J62" s="444">
        <v>1</v>
      </c>
      <c r="K62" s="445">
        <v>20057.279296875</v>
      </c>
    </row>
    <row r="63" spans="1:11" ht="14.4" customHeight="1" x14ac:dyDescent="0.3">
      <c r="A63" s="439" t="s">
        <v>387</v>
      </c>
      <c r="B63" s="440" t="s">
        <v>388</v>
      </c>
      <c r="C63" s="441" t="s">
        <v>394</v>
      </c>
      <c r="D63" s="442" t="s">
        <v>395</v>
      </c>
      <c r="E63" s="441" t="s">
        <v>459</v>
      </c>
      <c r="F63" s="442" t="s">
        <v>460</v>
      </c>
      <c r="G63" s="441" t="s">
        <v>576</v>
      </c>
      <c r="H63" s="441" t="s">
        <v>577</v>
      </c>
      <c r="I63" s="444">
        <v>28745.0390625</v>
      </c>
      <c r="J63" s="444">
        <v>1</v>
      </c>
      <c r="K63" s="445">
        <v>28745.0390625</v>
      </c>
    </row>
    <row r="64" spans="1:11" ht="14.4" customHeight="1" x14ac:dyDescent="0.3">
      <c r="A64" s="439" t="s">
        <v>387</v>
      </c>
      <c r="B64" s="440" t="s">
        <v>388</v>
      </c>
      <c r="C64" s="441" t="s">
        <v>394</v>
      </c>
      <c r="D64" s="442" t="s">
        <v>395</v>
      </c>
      <c r="E64" s="441" t="s">
        <v>459</v>
      </c>
      <c r="F64" s="442" t="s">
        <v>460</v>
      </c>
      <c r="G64" s="441" t="s">
        <v>578</v>
      </c>
      <c r="H64" s="441" t="s">
        <v>579</v>
      </c>
      <c r="I64" s="444">
        <v>6629.60009765625</v>
      </c>
      <c r="J64" s="444">
        <v>1</v>
      </c>
      <c r="K64" s="445">
        <v>6629.60009765625</v>
      </c>
    </row>
    <row r="65" spans="1:11" ht="14.4" customHeight="1" x14ac:dyDescent="0.3">
      <c r="A65" s="439" t="s">
        <v>387</v>
      </c>
      <c r="B65" s="440" t="s">
        <v>388</v>
      </c>
      <c r="C65" s="441" t="s">
        <v>394</v>
      </c>
      <c r="D65" s="442" t="s">
        <v>395</v>
      </c>
      <c r="E65" s="441" t="s">
        <v>459</v>
      </c>
      <c r="F65" s="442" t="s">
        <v>460</v>
      </c>
      <c r="G65" s="441" t="s">
        <v>580</v>
      </c>
      <c r="H65" s="441" t="s">
        <v>581</v>
      </c>
      <c r="I65" s="444">
        <v>8650.2099609375</v>
      </c>
      <c r="J65" s="444">
        <v>1</v>
      </c>
      <c r="K65" s="445">
        <v>8650.2099609375</v>
      </c>
    </row>
    <row r="66" spans="1:11" ht="14.4" customHeight="1" x14ac:dyDescent="0.3">
      <c r="A66" s="439" t="s">
        <v>387</v>
      </c>
      <c r="B66" s="440" t="s">
        <v>388</v>
      </c>
      <c r="C66" s="441" t="s">
        <v>394</v>
      </c>
      <c r="D66" s="442" t="s">
        <v>395</v>
      </c>
      <c r="E66" s="441" t="s">
        <v>459</v>
      </c>
      <c r="F66" s="442" t="s">
        <v>460</v>
      </c>
      <c r="G66" s="441" t="s">
        <v>582</v>
      </c>
      <c r="H66" s="441" t="s">
        <v>583</v>
      </c>
      <c r="I66" s="444">
        <v>15093.5</v>
      </c>
      <c r="J66" s="444">
        <v>1</v>
      </c>
      <c r="K66" s="445">
        <v>15093.5</v>
      </c>
    </row>
    <row r="67" spans="1:11" ht="14.4" customHeight="1" x14ac:dyDescent="0.3">
      <c r="A67" s="439" t="s">
        <v>387</v>
      </c>
      <c r="B67" s="440" t="s">
        <v>388</v>
      </c>
      <c r="C67" s="441" t="s">
        <v>394</v>
      </c>
      <c r="D67" s="442" t="s">
        <v>395</v>
      </c>
      <c r="E67" s="441" t="s">
        <v>459</v>
      </c>
      <c r="F67" s="442" t="s">
        <v>460</v>
      </c>
      <c r="G67" s="441" t="s">
        <v>584</v>
      </c>
      <c r="H67" s="441" t="s">
        <v>585</v>
      </c>
      <c r="I67" s="444">
        <v>16542</v>
      </c>
      <c r="J67" s="444">
        <v>1</v>
      </c>
      <c r="K67" s="445">
        <v>16542</v>
      </c>
    </row>
    <row r="68" spans="1:11" ht="14.4" customHeight="1" x14ac:dyDescent="0.3">
      <c r="A68" s="439" t="s">
        <v>387</v>
      </c>
      <c r="B68" s="440" t="s">
        <v>388</v>
      </c>
      <c r="C68" s="441" t="s">
        <v>394</v>
      </c>
      <c r="D68" s="442" t="s">
        <v>395</v>
      </c>
      <c r="E68" s="441" t="s">
        <v>459</v>
      </c>
      <c r="F68" s="442" t="s">
        <v>460</v>
      </c>
      <c r="G68" s="441" t="s">
        <v>586</v>
      </c>
      <c r="H68" s="441" t="s">
        <v>587</v>
      </c>
      <c r="I68" s="444">
        <v>23642.19921875</v>
      </c>
      <c r="J68" s="444">
        <v>2</v>
      </c>
      <c r="K68" s="445">
        <v>47284.3984375</v>
      </c>
    </row>
    <row r="69" spans="1:11" ht="14.4" customHeight="1" x14ac:dyDescent="0.3">
      <c r="A69" s="439" t="s">
        <v>387</v>
      </c>
      <c r="B69" s="440" t="s">
        <v>388</v>
      </c>
      <c r="C69" s="441" t="s">
        <v>394</v>
      </c>
      <c r="D69" s="442" t="s">
        <v>395</v>
      </c>
      <c r="E69" s="441" t="s">
        <v>459</v>
      </c>
      <c r="F69" s="442" t="s">
        <v>460</v>
      </c>
      <c r="G69" s="441" t="s">
        <v>588</v>
      </c>
      <c r="H69" s="441" t="s">
        <v>589</v>
      </c>
      <c r="I69" s="444">
        <v>6047.89013671875</v>
      </c>
      <c r="J69" s="444">
        <v>1</v>
      </c>
      <c r="K69" s="445">
        <v>6047.89013671875</v>
      </c>
    </row>
    <row r="70" spans="1:11" ht="14.4" customHeight="1" x14ac:dyDescent="0.3">
      <c r="A70" s="439" t="s">
        <v>387</v>
      </c>
      <c r="B70" s="440" t="s">
        <v>388</v>
      </c>
      <c r="C70" s="441" t="s">
        <v>394</v>
      </c>
      <c r="D70" s="442" t="s">
        <v>395</v>
      </c>
      <c r="E70" s="441" t="s">
        <v>459</v>
      </c>
      <c r="F70" s="442" t="s">
        <v>460</v>
      </c>
      <c r="G70" s="441" t="s">
        <v>590</v>
      </c>
      <c r="H70" s="441" t="s">
        <v>591</v>
      </c>
      <c r="I70" s="444">
        <v>1449</v>
      </c>
      <c r="J70" s="444">
        <v>1</v>
      </c>
      <c r="K70" s="445">
        <v>1449</v>
      </c>
    </row>
    <row r="71" spans="1:11" ht="14.4" customHeight="1" x14ac:dyDescent="0.3">
      <c r="A71" s="439" t="s">
        <v>387</v>
      </c>
      <c r="B71" s="440" t="s">
        <v>388</v>
      </c>
      <c r="C71" s="441" t="s">
        <v>394</v>
      </c>
      <c r="D71" s="442" t="s">
        <v>395</v>
      </c>
      <c r="E71" s="441" t="s">
        <v>459</v>
      </c>
      <c r="F71" s="442" t="s">
        <v>460</v>
      </c>
      <c r="G71" s="441" t="s">
        <v>592</v>
      </c>
      <c r="H71" s="441" t="s">
        <v>593</v>
      </c>
      <c r="I71" s="444">
        <v>5009.39990234375</v>
      </c>
      <c r="J71" s="444">
        <v>9</v>
      </c>
      <c r="K71" s="445">
        <v>45084.599609375</v>
      </c>
    </row>
    <row r="72" spans="1:11" ht="14.4" customHeight="1" x14ac:dyDescent="0.3">
      <c r="A72" s="439" t="s">
        <v>387</v>
      </c>
      <c r="B72" s="440" t="s">
        <v>388</v>
      </c>
      <c r="C72" s="441" t="s">
        <v>394</v>
      </c>
      <c r="D72" s="442" t="s">
        <v>395</v>
      </c>
      <c r="E72" s="441" t="s">
        <v>459</v>
      </c>
      <c r="F72" s="442" t="s">
        <v>460</v>
      </c>
      <c r="G72" s="441" t="s">
        <v>594</v>
      </c>
      <c r="H72" s="441" t="s">
        <v>595</v>
      </c>
      <c r="I72" s="444">
        <v>24490.400390625</v>
      </c>
      <c r="J72" s="444">
        <v>2</v>
      </c>
      <c r="K72" s="445">
        <v>48980.80078125</v>
      </c>
    </row>
    <row r="73" spans="1:11" ht="14.4" customHeight="1" x14ac:dyDescent="0.3">
      <c r="A73" s="439" t="s">
        <v>387</v>
      </c>
      <c r="B73" s="440" t="s">
        <v>388</v>
      </c>
      <c r="C73" s="441" t="s">
        <v>394</v>
      </c>
      <c r="D73" s="442" t="s">
        <v>395</v>
      </c>
      <c r="E73" s="441" t="s">
        <v>459</v>
      </c>
      <c r="F73" s="442" t="s">
        <v>460</v>
      </c>
      <c r="G73" s="441" t="s">
        <v>596</v>
      </c>
      <c r="H73" s="441" t="s">
        <v>597</v>
      </c>
      <c r="I73" s="444">
        <v>7369</v>
      </c>
      <c r="J73" s="444">
        <v>1</v>
      </c>
      <c r="K73" s="445">
        <v>7369</v>
      </c>
    </row>
    <row r="74" spans="1:11" ht="14.4" customHeight="1" x14ac:dyDescent="0.3">
      <c r="A74" s="439" t="s">
        <v>387</v>
      </c>
      <c r="B74" s="440" t="s">
        <v>388</v>
      </c>
      <c r="C74" s="441" t="s">
        <v>394</v>
      </c>
      <c r="D74" s="442" t="s">
        <v>395</v>
      </c>
      <c r="E74" s="441" t="s">
        <v>459</v>
      </c>
      <c r="F74" s="442" t="s">
        <v>460</v>
      </c>
      <c r="G74" s="441" t="s">
        <v>598</v>
      </c>
      <c r="H74" s="441" t="s">
        <v>599</v>
      </c>
      <c r="I74" s="444">
        <v>617.09877929687502</v>
      </c>
      <c r="J74" s="444">
        <v>50</v>
      </c>
      <c r="K74" s="445">
        <v>30854.93994140625</v>
      </c>
    </row>
    <row r="75" spans="1:11" ht="14.4" customHeight="1" x14ac:dyDescent="0.3">
      <c r="A75" s="439" t="s">
        <v>387</v>
      </c>
      <c r="B75" s="440" t="s">
        <v>388</v>
      </c>
      <c r="C75" s="441" t="s">
        <v>394</v>
      </c>
      <c r="D75" s="442" t="s">
        <v>395</v>
      </c>
      <c r="E75" s="441" t="s">
        <v>459</v>
      </c>
      <c r="F75" s="442" t="s">
        <v>460</v>
      </c>
      <c r="G75" s="441" t="s">
        <v>600</v>
      </c>
      <c r="H75" s="441" t="s">
        <v>601</v>
      </c>
      <c r="I75" s="444">
        <v>19361.4609375</v>
      </c>
      <c r="J75" s="444">
        <v>1</v>
      </c>
      <c r="K75" s="445">
        <v>19361.4609375</v>
      </c>
    </row>
    <row r="76" spans="1:11" ht="14.4" customHeight="1" x14ac:dyDescent="0.3">
      <c r="A76" s="439" t="s">
        <v>387</v>
      </c>
      <c r="B76" s="440" t="s">
        <v>388</v>
      </c>
      <c r="C76" s="441" t="s">
        <v>394</v>
      </c>
      <c r="D76" s="442" t="s">
        <v>395</v>
      </c>
      <c r="E76" s="441" t="s">
        <v>459</v>
      </c>
      <c r="F76" s="442" t="s">
        <v>460</v>
      </c>
      <c r="G76" s="441" t="s">
        <v>602</v>
      </c>
      <c r="H76" s="441" t="s">
        <v>603</v>
      </c>
      <c r="I76" s="444">
        <v>17476</v>
      </c>
      <c r="J76" s="444">
        <v>1</v>
      </c>
      <c r="K76" s="445">
        <v>17476</v>
      </c>
    </row>
    <row r="77" spans="1:11" ht="14.4" customHeight="1" x14ac:dyDescent="0.3">
      <c r="A77" s="439" t="s">
        <v>387</v>
      </c>
      <c r="B77" s="440" t="s">
        <v>388</v>
      </c>
      <c r="C77" s="441" t="s">
        <v>394</v>
      </c>
      <c r="D77" s="442" t="s">
        <v>395</v>
      </c>
      <c r="E77" s="441" t="s">
        <v>459</v>
      </c>
      <c r="F77" s="442" t="s">
        <v>460</v>
      </c>
      <c r="G77" s="441" t="s">
        <v>604</v>
      </c>
      <c r="H77" s="441" t="s">
        <v>605</v>
      </c>
      <c r="I77" s="444">
        <v>151.49500274658203</v>
      </c>
      <c r="J77" s="444">
        <v>7</v>
      </c>
      <c r="K77" s="445">
        <v>1065.5299987792969</v>
      </c>
    </row>
    <row r="78" spans="1:11" ht="14.4" customHeight="1" x14ac:dyDescent="0.3">
      <c r="A78" s="439" t="s">
        <v>387</v>
      </c>
      <c r="B78" s="440" t="s">
        <v>388</v>
      </c>
      <c r="C78" s="441" t="s">
        <v>394</v>
      </c>
      <c r="D78" s="442" t="s">
        <v>395</v>
      </c>
      <c r="E78" s="441" t="s">
        <v>459</v>
      </c>
      <c r="F78" s="442" t="s">
        <v>460</v>
      </c>
      <c r="G78" s="441" t="s">
        <v>606</v>
      </c>
      <c r="H78" s="441" t="s">
        <v>607</v>
      </c>
      <c r="I78" s="444">
        <v>4831.919921875</v>
      </c>
      <c r="J78" s="444">
        <v>1</v>
      </c>
      <c r="K78" s="445">
        <v>4831.919921875</v>
      </c>
    </row>
    <row r="79" spans="1:11" ht="14.4" customHeight="1" x14ac:dyDescent="0.3">
      <c r="A79" s="439" t="s">
        <v>387</v>
      </c>
      <c r="B79" s="440" t="s">
        <v>388</v>
      </c>
      <c r="C79" s="441" t="s">
        <v>394</v>
      </c>
      <c r="D79" s="442" t="s">
        <v>395</v>
      </c>
      <c r="E79" s="441" t="s">
        <v>459</v>
      </c>
      <c r="F79" s="442" t="s">
        <v>460</v>
      </c>
      <c r="G79" s="441" t="s">
        <v>608</v>
      </c>
      <c r="H79" s="441" t="s">
        <v>609</v>
      </c>
      <c r="I79" s="444">
        <v>38833.03125</v>
      </c>
      <c r="J79" s="444">
        <v>1</v>
      </c>
      <c r="K79" s="445">
        <v>38833.03125</v>
      </c>
    </row>
    <row r="80" spans="1:11" ht="14.4" customHeight="1" x14ac:dyDescent="0.3">
      <c r="A80" s="439" t="s">
        <v>387</v>
      </c>
      <c r="B80" s="440" t="s">
        <v>388</v>
      </c>
      <c r="C80" s="441" t="s">
        <v>394</v>
      </c>
      <c r="D80" s="442" t="s">
        <v>395</v>
      </c>
      <c r="E80" s="441" t="s">
        <v>459</v>
      </c>
      <c r="F80" s="442" t="s">
        <v>460</v>
      </c>
      <c r="G80" s="441" t="s">
        <v>610</v>
      </c>
      <c r="H80" s="441" t="s">
        <v>611</v>
      </c>
      <c r="I80" s="444">
        <v>13278</v>
      </c>
      <c r="J80" s="444">
        <v>1</v>
      </c>
      <c r="K80" s="445">
        <v>13278</v>
      </c>
    </row>
    <row r="81" spans="1:11" ht="14.4" customHeight="1" x14ac:dyDescent="0.3">
      <c r="A81" s="439" t="s">
        <v>387</v>
      </c>
      <c r="B81" s="440" t="s">
        <v>388</v>
      </c>
      <c r="C81" s="441" t="s">
        <v>394</v>
      </c>
      <c r="D81" s="442" t="s">
        <v>395</v>
      </c>
      <c r="E81" s="441" t="s">
        <v>459</v>
      </c>
      <c r="F81" s="442" t="s">
        <v>460</v>
      </c>
      <c r="G81" s="441" t="s">
        <v>612</v>
      </c>
      <c r="H81" s="441" t="s">
        <v>613</v>
      </c>
      <c r="I81" s="444">
        <v>2813.5</v>
      </c>
      <c r="J81" s="444">
        <v>2</v>
      </c>
      <c r="K81" s="445">
        <v>5627</v>
      </c>
    </row>
    <row r="82" spans="1:11" ht="14.4" customHeight="1" x14ac:dyDescent="0.3">
      <c r="A82" s="439" t="s">
        <v>387</v>
      </c>
      <c r="B82" s="440" t="s">
        <v>388</v>
      </c>
      <c r="C82" s="441" t="s">
        <v>394</v>
      </c>
      <c r="D82" s="442" t="s">
        <v>395</v>
      </c>
      <c r="E82" s="441" t="s">
        <v>459</v>
      </c>
      <c r="F82" s="442" t="s">
        <v>460</v>
      </c>
      <c r="G82" s="441" t="s">
        <v>614</v>
      </c>
      <c r="H82" s="441" t="s">
        <v>615</v>
      </c>
      <c r="I82" s="444">
        <v>46887.5</v>
      </c>
      <c r="J82" s="444">
        <v>3</v>
      </c>
      <c r="K82" s="445">
        <v>140662.5</v>
      </c>
    </row>
    <row r="83" spans="1:11" ht="14.4" customHeight="1" x14ac:dyDescent="0.3">
      <c r="A83" s="439" t="s">
        <v>387</v>
      </c>
      <c r="B83" s="440" t="s">
        <v>388</v>
      </c>
      <c r="C83" s="441" t="s">
        <v>394</v>
      </c>
      <c r="D83" s="442" t="s">
        <v>395</v>
      </c>
      <c r="E83" s="441" t="s">
        <v>459</v>
      </c>
      <c r="F83" s="442" t="s">
        <v>460</v>
      </c>
      <c r="G83" s="441" t="s">
        <v>616</v>
      </c>
      <c r="H83" s="441" t="s">
        <v>617</v>
      </c>
      <c r="I83" s="444">
        <v>4821</v>
      </c>
      <c r="J83" s="444">
        <v>1</v>
      </c>
      <c r="K83" s="445">
        <v>4821</v>
      </c>
    </row>
    <row r="84" spans="1:11" ht="14.4" customHeight="1" x14ac:dyDescent="0.3">
      <c r="A84" s="439" t="s">
        <v>387</v>
      </c>
      <c r="B84" s="440" t="s">
        <v>388</v>
      </c>
      <c r="C84" s="441" t="s">
        <v>394</v>
      </c>
      <c r="D84" s="442" t="s">
        <v>395</v>
      </c>
      <c r="E84" s="441" t="s">
        <v>459</v>
      </c>
      <c r="F84" s="442" t="s">
        <v>460</v>
      </c>
      <c r="G84" s="441" t="s">
        <v>618</v>
      </c>
      <c r="H84" s="441" t="s">
        <v>619</v>
      </c>
      <c r="I84" s="444">
        <v>8941.7900390625</v>
      </c>
      <c r="J84" s="444">
        <v>1</v>
      </c>
      <c r="K84" s="445">
        <v>8941.7900390625</v>
      </c>
    </row>
    <row r="85" spans="1:11" ht="14.4" customHeight="1" x14ac:dyDescent="0.3">
      <c r="A85" s="439" t="s">
        <v>387</v>
      </c>
      <c r="B85" s="440" t="s">
        <v>388</v>
      </c>
      <c r="C85" s="441" t="s">
        <v>394</v>
      </c>
      <c r="D85" s="442" t="s">
        <v>395</v>
      </c>
      <c r="E85" s="441" t="s">
        <v>459</v>
      </c>
      <c r="F85" s="442" t="s">
        <v>460</v>
      </c>
      <c r="G85" s="441" t="s">
        <v>620</v>
      </c>
      <c r="H85" s="441" t="s">
        <v>621</v>
      </c>
      <c r="I85" s="444">
        <v>2057</v>
      </c>
      <c r="J85" s="444">
        <v>1</v>
      </c>
      <c r="K85" s="445">
        <v>2057</v>
      </c>
    </row>
    <row r="86" spans="1:11" ht="14.4" customHeight="1" x14ac:dyDescent="0.3">
      <c r="A86" s="439" t="s">
        <v>387</v>
      </c>
      <c r="B86" s="440" t="s">
        <v>388</v>
      </c>
      <c r="C86" s="441" t="s">
        <v>394</v>
      </c>
      <c r="D86" s="442" t="s">
        <v>395</v>
      </c>
      <c r="E86" s="441" t="s">
        <v>459</v>
      </c>
      <c r="F86" s="442" t="s">
        <v>460</v>
      </c>
      <c r="G86" s="441" t="s">
        <v>622</v>
      </c>
      <c r="H86" s="441" t="s">
        <v>623</v>
      </c>
      <c r="I86" s="444">
        <v>13857</v>
      </c>
      <c r="J86" s="444">
        <v>1</v>
      </c>
      <c r="K86" s="445">
        <v>13857</v>
      </c>
    </row>
    <row r="87" spans="1:11" ht="14.4" customHeight="1" x14ac:dyDescent="0.3">
      <c r="A87" s="439" t="s">
        <v>387</v>
      </c>
      <c r="B87" s="440" t="s">
        <v>388</v>
      </c>
      <c r="C87" s="441" t="s">
        <v>394</v>
      </c>
      <c r="D87" s="442" t="s">
        <v>395</v>
      </c>
      <c r="E87" s="441" t="s">
        <v>459</v>
      </c>
      <c r="F87" s="442" t="s">
        <v>460</v>
      </c>
      <c r="G87" s="441" t="s">
        <v>624</v>
      </c>
      <c r="H87" s="441" t="s">
        <v>625</v>
      </c>
      <c r="I87" s="444">
        <v>21599</v>
      </c>
      <c r="J87" s="444">
        <v>1</v>
      </c>
      <c r="K87" s="445">
        <v>21599</v>
      </c>
    </row>
    <row r="88" spans="1:11" ht="14.4" customHeight="1" x14ac:dyDescent="0.3">
      <c r="A88" s="439" t="s">
        <v>387</v>
      </c>
      <c r="B88" s="440" t="s">
        <v>388</v>
      </c>
      <c r="C88" s="441" t="s">
        <v>394</v>
      </c>
      <c r="D88" s="442" t="s">
        <v>395</v>
      </c>
      <c r="E88" s="441" t="s">
        <v>459</v>
      </c>
      <c r="F88" s="442" t="s">
        <v>460</v>
      </c>
      <c r="G88" s="441" t="s">
        <v>626</v>
      </c>
      <c r="H88" s="441" t="s">
        <v>627</v>
      </c>
      <c r="I88" s="444">
        <v>991.6300048828125</v>
      </c>
      <c r="J88" s="444">
        <v>13</v>
      </c>
      <c r="K88" s="445">
        <v>12891.199951171875</v>
      </c>
    </row>
    <row r="89" spans="1:11" ht="14.4" customHeight="1" x14ac:dyDescent="0.3">
      <c r="A89" s="439" t="s">
        <v>387</v>
      </c>
      <c r="B89" s="440" t="s">
        <v>388</v>
      </c>
      <c r="C89" s="441" t="s">
        <v>394</v>
      </c>
      <c r="D89" s="442" t="s">
        <v>395</v>
      </c>
      <c r="E89" s="441" t="s">
        <v>459</v>
      </c>
      <c r="F89" s="442" t="s">
        <v>460</v>
      </c>
      <c r="G89" s="441" t="s">
        <v>628</v>
      </c>
      <c r="H89" s="441" t="s">
        <v>629</v>
      </c>
      <c r="I89" s="444">
        <v>3980.93994140625</v>
      </c>
      <c r="J89" s="444">
        <v>1</v>
      </c>
      <c r="K89" s="445">
        <v>3980.93994140625</v>
      </c>
    </row>
    <row r="90" spans="1:11" ht="14.4" customHeight="1" x14ac:dyDescent="0.3">
      <c r="A90" s="439" t="s">
        <v>387</v>
      </c>
      <c r="B90" s="440" t="s">
        <v>388</v>
      </c>
      <c r="C90" s="441" t="s">
        <v>394</v>
      </c>
      <c r="D90" s="442" t="s">
        <v>395</v>
      </c>
      <c r="E90" s="441" t="s">
        <v>459</v>
      </c>
      <c r="F90" s="442" t="s">
        <v>460</v>
      </c>
      <c r="G90" s="441" t="s">
        <v>630</v>
      </c>
      <c r="H90" s="441" t="s">
        <v>631</v>
      </c>
      <c r="I90" s="444">
        <v>17606</v>
      </c>
      <c r="J90" s="444">
        <v>1</v>
      </c>
      <c r="K90" s="445">
        <v>17606</v>
      </c>
    </row>
    <row r="91" spans="1:11" ht="14.4" customHeight="1" x14ac:dyDescent="0.3">
      <c r="A91" s="439" t="s">
        <v>387</v>
      </c>
      <c r="B91" s="440" t="s">
        <v>388</v>
      </c>
      <c r="C91" s="441" t="s">
        <v>394</v>
      </c>
      <c r="D91" s="442" t="s">
        <v>395</v>
      </c>
      <c r="E91" s="441" t="s">
        <v>459</v>
      </c>
      <c r="F91" s="442" t="s">
        <v>460</v>
      </c>
      <c r="G91" s="441" t="s">
        <v>632</v>
      </c>
      <c r="H91" s="441" t="s">
        <v>633</v>
      </c>
      <c r="I91" s="444">
        <v>356.63700358072919</v>
      </c>
      <c r="J91" s="444">
        <v>10</v>
      </c>
      <c r="K91" s="445">
        <v>3566.3300170898437</v>
      </c>
    </row>
    <row r="92" spans="1:11" ht="14.4" customHeight="1" x14ac:dyDescent="0.3">
      <c r="A92" s="439" t="s">
        <v>387</v>
      </c>
      <c r="B92" s="440" t="s">
        <v>388</v>
      </c>
      <c r="C92" s="441" t="s">
        <v>394</v>
      </c>
      <c r="D92" s="442" t="s">
        <v>395</v>
      </c>
      <c r="E92" s="441" t="s">
        <v>459</v>
      </c>
      <c r="F92" s="442" t="s">
        <v>460</v>
      </c>
      <c r="G92" s="441" t="s">
        <v>634</v>
      </c>
      <c r="H92" s="441" t="s">
        <v>635</v>
      </c>
      <c r="I92" s="444">
        <v>871.22998046875</v>
      </c>
      <c r="J92" s="444">
        <v>1</v>
      </c>
      <c r="K92" s="445">
        <v>871.22998046875</v>
      </c>
    </row>
    <row r="93" spans="1:11" ht="14.4" customHeight="1" x14ac:dyDescent="0.3">
      <c r="A93" s="439" t="s">
        <v>387</v>
      </c>
      <c r="B93" s="440" t="s">
        <v>388</v>
      </c>
      <c r="C93" s="441" t="s">
        <v>394</v>
      </c>
      <c r="D93" s="442" t="s">
        <v>395</v>
      </c>
      <c r="E93" s="441" t="s">
        <v>459</v>
      </c>
      <c r="F93" s="442" t="s">
        <v>460</v>
      </c>
      <c r="G93" s="441" t="s">
        <v>636</v>
      </c>
      <c r="H93" s="441" t="s">
        <v>637</v>
      </c>
      <c r="I93" s="444">
        <v>281.92999267578125</v>
      </c>
      <c r="J93" s="444">
        <v>1</v>
      </c>
      <c r="K93" s="445">
        <v>281.92999267578125</v>
      </c>
    </row>
    <row r="94" spans="1:11" ht="14.4" customHeight="1" x14ac:dyDescent="0.3">
      <c r="A94" s="439" t="s">
        <v>387</v>
      </c>
      <c r="B94" s="440" t="s">
        <v>388</v>
      </c>
      <c r="C94" s="441" t="s">
        <v>394</v>
      </c>
      <c r="D94" s="442" t="s">
        <v>395</v>
      </c>
      <c r="E94" s="441" t="s">
        <v>459</v>
      </c>
      <c r="F94" s="442" t="s">
        <v>460</v>
      </c>
      <c r="G94" s="441" t="s">
        <v>638</v>
      </c>
      <c r="H94" s="441" t="s">
        <v>639</v>
      </c>
      <c r="I94" s="444">
        <v>41600</v>
      </c>
      <c r="J94" s="444">
        <v>1</v>
      </c>
      <c r="K94" s="445">
        <v>41600</v>
      </c>
    </row>
    <row r="95" spans="1:11" ht="14.4" customHeight="1" x14ac:dyDescent="0.3">
      <c r="A95" s="439" t="s">
        <v>387</v>
      </c>
      <c r="B95" s="440" t="s">
        <v>388</v>
      </c>
      <c r="C95" s="441" t="s">
        <v>394</v>
      </c>
      <c r="D95" s="442" t="s">
        <v>395</v>
      </c>
      <c r="E95" s="441" t="s">
        <v>459</v>
      </c>
      <c r="F95" s="442" t="s">
        <v>460</v>
      </c>
      <c r="G95" s="441" t="s">
        <v>640</v>
      </c>
      <c r="H95" s="441" t="s">
        <v>641</v>
      </c>
      <c r="I95" s="444">
        <v>1070.9000244140625</v>
      </c>
      <c r="J95" s="444">
        <v>1</v>
      </c>
      <c r="K95" s="445">
        <v>1070.9000244140625</v>
      </c>
    </row>
    <row r="96" spans="1:11" ht="14.4" customHeight="1" x14ac:dyDescent="0.3">
      <c r="A96" s="439" t="s">
        <v>387</v>
      </c>
      <c r="B96" s="440" t="s">
        <v>388</v>
      </c>
      <c r="C96" s="441" t="s">
        <v>394</v>
      </c>
      <c r="D96" s="442" t="s">
        <v>395</v>
      </c>
      <c r="E96" s="441" t="s">
        <v>459</v>
      </c>
      <c r="F96" s="442" t="s">
        <v>460</v>
      </c>
      <c r="G96" s="441" t="s">
        <v>642</v>
      </c>
      <c r="H96" s="441" t="s">
        <v>643</v>
      </c>
      <c r="I96" s="444">
        <v>9776.7998046875</v>
      </c>
      <c r="J96" s="444">
        <v>5</v>
      </c>
      <c r="K96" s="445">
        <v>48883.9990234375</v>
      </c>
    </row>
    <row r="97" spans="1:11" ht="14.4" customHeight="1" x14ac:dyDescent="0.3">
      <c r="A97" s="439" t="s">
        <v>387</v>
      </c>
      <c r="B97" s="440" t="s">
        <v>388</v>
      </c>
      <c r="C97" s="441" t="s">
        <v>394</v>
      </c>
      <c r="D97" s="442" t="s">
        <v>395</v>
      </c>
      <c r="E97" s="441" t="s">
        <v>459</v>
      </c>
      <c r="F97" s="442" t="s">
        <v>460</v>
      </c>
      <c r="G97" s="441" t="s">
        <v>644</v>
      </c>
      <c r="H97" s="441" t="s">
        <v>645</v>
      </c>
      <c r="I97" s="444">
        <v>7457.2099609375</v>
      </c>
      <c r="J97" s="444">
        <v>14</v>
      </c>
      <c r="K97" s="445">
        <v>104400.87109375</v>
      </c>
    </row>
    <row r="98" spans="1:11" ht="14.4" customHeight="1" x14ac:dyDescent="0.3">
      <c r="A98" s="439" t="s">
        <v>387</v>
      </c>
      <c r="B98" s="440" t="s">
        <v>388</v>
      </c>
      <c r="C98" s="441" t="s">
        <v>394</v>
      </c>
      <c r="D98" s="442" t="s">
        <v>395</v>
      </c>
      <c r="E98" s="441" t="s">
        <v>459</v>
      </c>
      <c r="F98" s="442" t="s">
        <v>460</v>
      </c>
      <c r="G98" s="441" t="s">
        <v>646</v>
      </c>
      <c r="H98" s="441" t="s">
        <v>647</v>
      </c>
      <c r="I98" s="444">
        <v>1645.300048828125</v>
      </c>
      <c r="J98" s="444">
        <v>36</v>
      </c>
      <c r="K98" s="445">
        <v>59230.72021484375</v>
      </c>
    </row>
    <row r="99" spans="1:11" ht="14.4" customHeight="1" x14ac:dyDescent="0.3">
      <c r="A99" s="439" t="s">
        <v>387</v>
      </c>
      <c r="B99" s="440" t="s">
        <v>388</v>
      </c>
      <c r="C99" s="441" t="s">
        <v>394</v>
      </c>
      <c r="D99" s="442" t="s">
        <v>395</v>
      </c>
      <c r="E99" s="441" t="s">
        <v>459</v>
      </c>
      <c r="F99" s="442" t="s">
        <v>460</v>
      </c>
      <c r="G99" s="441" t="s">
        <v>648</v>
      </c>
      <c r="H99" s="441" t="s">
        <v>649</v>
      </c>
      <c r="I99" s="444">
        <v>23232</v>
      </c>
      <c r="J99" s="444">
        <v>1</v>
      </c>
      <c r="K99" s="445">
        <v>23232</v>
      </c>
    </row>
    <row r="100" spans="1:11" ht="14.4" customHeight="1" x14ac:dyDescent="0.3">
      <c r="A100" s="439" t="s">
        <v>387</v>
      </c>
      <c r="B100" s="440" t="s">
        <v>388</v>
      </c>
      <c r="C100" s="441" t="s">
        <v>394</v>
      </c>
      <c r="D100" s="442" t="s">
        <v>395</v>
      </c>
      <c r="E100" s="441" t="s">
        <v>459</v>
      </c>
      <c r="F100" s="442" t="s">
        <v>460</v>
      </c>
      <c r="G100" s="441" t="s">
        <v>650</v>
      </c>
      <c r="H100" s="441" t="s">
        <v>651</v>
      </c>
      <c r="I100" s="444">
        <v>15652.5595703125</v>
      </c>
      <c r="J100" s="444">
        <v>12</v>
      </c>
      <c r="K100" s="445">
        <v>187830.71484375</v>
      </c>
    </row>
    <row r="101" spans="1:11" ht="14.4" customHeight="1" x14ac:dyDescent="0.3">
      <c r="A101" s="439" t="s">
        <v>387</v>
      </c>
      <c r="B101" s="440" t="s">
        <v>388</v>
      </c>
      <c r="C101" s="441" t="s">
        <v>394</v>
      </c>
      <c r="D101" s="442" t="s">
        <v>395</v>
      </c>
      <c r="E101" s="441" t="s">
        <v>459</v>
      </c>
      <c r="F101" s="442" t="s">
        <v>460</v>
      </c>
      <c r="G101" s="441" t="s">
        <v>652</v>
      </c>
      <c r="H101" s="441" t="s">
        <v>653</v>
      </c>
      <c r="I101" s="444">
        <v>1393.969970703125</v>
      </c>
      <c r="J101" s="444">
        <v>1</v>
      </c>
      <c r="K101" s="445">
        <v>1393.969970703125</v>
      </c>
    </row>
    <row r="102" spans="1:11" ht="14.4" customHeight="1" x14ac:dyDescent="0.3">
      <c r="A102" s="439" t="s">
        <v>387</v>
      </c>
      <c r="B102" s="440" t="s">
        <v>388</v>
      </c>
      <c r="C102" s="441" t="s">
        <v>394</v>
      </c>
      <c r="D102" s="442" t="s">
        <v>395</v>
      </c>
      <c r="E102" s="441" t="s">
        <v>459</v>
      </c>
      <c r="F102" s="442" t="s">
        <v>460</v>
      </c>
      <c r="G102" s="441" t="s">
        <v>654</v>
      </c>
      <c r="H102" s="441" t="s">
        <v>655</v>
      </c>
      <c r="I102" s="444">
        <v>18119</v>
      </c>
      <c r="J102" s="444">
        <v>1</v>
      </c>
      <c r="K102" s="445">
        <v>18119</v>
      </c>
    </row>
    <row r="103" spans="1:11" ht="14.4" customHeight="1" x14ac:dyDescent="0.3">
      <c r="A103" s="439" t="s">
        <v>387</v>
      </c>
      <c r="B103" s="440" t="s">
        <v>388</v>
      </c>
      <c r="C103" s="441" t="s">
        <v>394</v>
      </c>
      <c r="D103" s="442" t="s">
        <v>395</v>
      </c>
      <c r="E103" s="441" t="s">
        <v>459</v>
      </c>
      <c r="F103" s="442" t="s">
        <v>460</v>
      </c>
      <c r="G103" s="441" t="s">
        <v>656</v>
      </c>
      <c r="H103" s="441" t="s">
        <v>657</v>
      </c>
      <c r="I103" s="444">
        <v>5590.259765625</v>
      </c>
      <c r="J103" s="444">
        <v>1</v>
      </c>
      <c r="K103" s="445">
        <v>5590.259765625</v>
      </c>
    </row>
    <row r="104" spans="1:11" ht="14.4" customHeight="1" x14ac:dyDescent="0.3">
      <c r="A104" s="439" t="s">
        <v>387</v>
      </c>
      <c r="B104" s="440" t="s">
        <v>388</v>
      </c>
      <c r="C104" s="441" t="s">
        <v>394</v>
      </c>
      <c r="D104" s="442" t="s">
        <v>395</v>
      </c>
      <c r="E104" s="441" t="s">
        <v>459</v>
      </c>
      <c r="F104" s="442" t="s">
        <v>460</v>
      </c>
      <c r="G104" s="441" t="s">
        <v>658</v>
      </c>
      <c r="H104" s="441" t="s">
        <v>659</v>
      </c>
      <c r="I104" s="444">
        <v>11112.740234375</v>
      </c>
      <c r="J104" s="444">
        <v>1</v>
      </c>
      <c r="K104" s="445">
        <v>11112.740234375</v>
      </c>
    </row>
    <row r="105" spans="1:11" ht="14.4" customHeight="1" x14ac:dyDescent="0.3">
      <c r="A105" s="439" t="s">
        <v>387</v>
      </c>
      <c r="B105" s="440" t="s">
        <v>388</v>
      </c>
      <c r="C105" s="441" t="s">
        <v>394</v>
      </c>
      <c r="D105" s="442" t="s">
        <v>395</v>
      </c>
      <c r="E105" s="441" t="s">
        <v>660</v>
      </c>
      <c r="F105" s="442" t="s">
        <v>661</v>
      </c>
      <c r="G105" s="441" t="s">
        <v>662</v>
      </c>
      <c r="H105" s="441" t="s">
        <v>663</v>
      </c>
      <c r="I105" s="444">
        <v>15717.900390625</v>
      </c>
      <c r="J105" s="444">
        <v>7</v>
      </c>
      <c r="K105" s="445">
        <v>110025.302734375</v>
      </c>
    </row>
    <row r="106" spans="1:11" ht="14.4" customHeight="1" x14ac:dyDescent="0.3">
      <c r="A106" s="439" t="s">
        <v>387</v>
      </c>
      <c r="B106" s="440" t="s">
        <v>388</v>
      </c>
      <c r="C106" s="441" t="s">
        <v>394</v>
      </c>
      <c r="D106" s="442" t="s">
        <v>395</v>
      </c>
      <c r="E106" s="441" t="s">
        <v>660</v>
      </c>
      <c r="F106" s="442" t="s">
        <v>661</v>
      </c>
      <c r="G106" s="441" t="s">
        <v>664</v>
      </c>
      <c r="H106" s="441" t="s">
        <v>665</v>
      </c>
      <c r="I106" s="444">
        <v>1.9700000286102295</v>
      </c>
      <c r="J106" s="444">
        <v>1000</v>
      </c>
      <c r="K106" s="445">
        <v>1972.300048828125</v>
      </c>
    </row>
    <row r="107" spans="1:11" ht="14.4" customHeight="1" x14ac:dyDescent="0.3">
      <c r="A107" s="439" t="s">
        <v>387</v>
      </c>
      <c r="B107" s="440" t="s">
        <v>388</v>
      </c>
      <c r="C107" s="441" t="s">
        <v>394</v>
      </c>
      <c r="D107" s="442" t="s">
        <v>395</v>
      </c>
      <c r="E107" s="441" t="s">
        <v>660</v>
      </c>
      <c r="F107" s="442" t="s">
        <v>661</v>
      </c>
      <c r="G107" s="441" t="s">
        <v>666</v>
      </c>
      <c r="H107" s="441" t="s">
        <v>667</v>
      </c>
      <c r="I107" s="444">
        <v>0.27500000596046448</v>
      </c>
      <c r="J107" s="444">
        <v>13000</v>
      </c>
      <c r="K107" s="445">
        <v>3607.5999755859375</v>
      </c>
    </row>
    <row r="108" spans="1:11" ht="14.4" customHeight="1" x14ac:dyDescent="0.3">
      <c r="A108" s="439" t="s">
        <v>387</v>
      </c>
      <c r="B108" s="440" t="s">
        <v>388</v>
      </c>
      <c r="C108" s="441" t="s">
        <v>394</v>
      </c>
      <c r="D108" s="442" t="s">
        <v>395</v>
      </c>
      <c r="E108" s="441" t="s">
        <v>660</v>
      </c>
      <c r="F108" s="442" t="s">
        <v>661</v>
      </c>
      <c r="G108" s="441" t="s">
        <v>668</v>
      </c>
      <c r="H108" s="441" t="s">
        <v>669</v>
      </c>
      <c r="I108" s="444">
        <v>9.5500001907348633</v>
      </c>
      <c r="J108" s="444">
        <v>1000</v>
      </c>
      <c r="K108" s="445">
        <v>9554.6396484375</v>
      </c>
    </row>
    <row r="109" spans="1:11" ht="14.4" customHeight="1" x14ac:dyDescent="0.3">
      <c r="A109" s="439" t="s">
        <v>387</v>
      </c>
      <c r="B109" s="440" t="s">
        <v>388</v>
      </c>
      <c r="C109" s="441" t="s">
        <v>394</v>
      </c>
      <c r="D109" s="442" t="s">
        <v>395</v>
      </c>
      <c r="E109" s="441" t="s">
        <v>660</v>
      </c>
      <c r="F109" s="442" t="s">
        <v>661</v>
      </c>
      <c r="G109" s="441" t="s">
        <v>670</v>
      </c>
      <c r="H109" s="441" t="s">
        <v>671</v>
      </c>
      <c r="I109" s="444">
        <v>9.1700000762939453</v>
      </c>
      <c r="J109" s="444">
        <v>1000</v>
      </c>
      <c r="K109" s="445">
        <v>9168.580078125</v>
      </c>
    </row>
    <row r="110" spans="1:11" ht="14.4" customHeight="1" x14ac:dyDescent="0.3">
      <c r="A110" s="439" t="s">
        <v>387</v>
      </c>
      <c r="B110" s="440" t="s">
        <v>388</v>
      </c>
      <c r="C110" s="441" t="s">
        <v>394</v>
      </c>
      <c r="D110" s="442" t="s">
        <v>395</v>
      </c>
      <c r="E110" s="441" t="s">
        <v>660</v>
      </c>
      <c r="F110" s="442" t="s">
        <v>661</v>
      </c>
      <c r="G110" s="441" t="s">
        <v>672</v>
      </c>
      <c r="H110" s="441" t="s">
        <v>673</v>
      </c>
      <c r="I110" s="444">
        <v>0.65142855473927086</v>
      </c>
      <c r="J110" s="444">
        <v>90000</v>
      </c>
      <c r="K110" s="445">
        <v>58806</v>
      </c>
    </row>
    <row r="111" spans="1:11" ht="14.4" customHeight="1" x14ac:dyDescent="0.3">
      <c r="A111" s="439" t="s">
        <v>387</v>
      </c>
      <c r="B111" s="440" t="s">
        <v>388</v>
      </c>
      <c r="C111" s="441" t="s">
        <v>394</v>
      </c>
      <c r="D111" s="442" t="s">
        <v>395</v>
      </c>
      <c r="E111" s="441" t="s">
        <v>660</v>
      </c>
      <c r="F111" s="442" t="s">
        <v>661</v>
      </c>
      <c r="G111" s="441" t="s">
        <v>674</v>
      </c>
      <c r="H111" s="441" t="s">
        <v>675</v>
      </c>
      <c r="I111" s="444">
        <v>7.2633334795633955</v>
      </c>
      <c r="J111" s="444">
        <v>2160</v>
      </c>
      <c r="K111" s="445">
        <v>15688.51953125</v>
      </c>
    </row>
    <row r="112" spans="1:11" ht="14.4" customHeight="1" x14ac:dyDescent="0.3">
      <c r="A112" s="439" t="s">
        <v>387</v>
      </c>
      <c r="B112" s="440" t="s">
        <v>388</v>
      </c>
      <c r="C112" s="441" t="s">
        <v>394</v>
      </c>
      <c r="D112" s="442" t="s">
        <v>395</v>
      </c>
      <c r="E112" s="441" t="s">
        <v>660</v>
      </c>
      <c r="F112" s="442" t="s">
        <v>661</v>
      </c>
      <c r="G112" s="441" t="s">
        <v>676</v>
      </c>
      <c r="H112" s="441" t="s">
        <v>677</v>
      </c>
      <c r="I112" s="444">
        <v>6.0500001907348633</v>
      </c>
      <c r="J112" s="444">
        <v>14000</v>
      </c>
      <c r="K112" s="445">
        <v>84700</v>
      </c>
    </row>
    <row r="113" spans="1:11" ht="14.4" customHeight="1" x14ac:dyDescent="0.3">
      <c r="A113" s="439" t="s">
        <v>387</v>
      </c>
      <c r="B113" s="440" t="s">
        <v>388</v>
      </c>
      <c r="C113" s="441" t="s">
        <v>394</v>
      </c>
      <c r="D113" s="442" t="s">
        <v>395</v>
      </c>
      <c r="E113" s="441" t="s">
        <v>660</v>
      </c>
      <c r="F113" s="442" t="s">
        <v>661</v>
      </c>
      <c r="G113" s="441" t="s">
        <v>678</v>
      </c>
      <c r="H113" s="441" t="s">
        <v>679</v>
      </c>
      <c r="I113" s="444">
        <v>2.1099998950958252</v>
      </c>
      <c r="J113" s="444">
        <v>960</v>
      </c>
      <c r="K113" s="445">
        <v>2025.4000244140625</v>
      </c>
    </row>
    <row r="114" spans="1:11" ht="14.4" customHeight="1" x14ac:dyDescent="0.3">
      <c r="A114" s="439" t="s">
        <v>387</v>
      </c>
      <c r="B114" s="440" t="s">
        <v>388</v>
      </c>
      <c r="C114" s="441" t="s">
        <v>394</v>
      </c>
      <c r="D114" s="442" t="s">
        <v>395</v>
      </c>
      <c r="E114" s="441" t="s">
        <v>660</v>
      </c>
      <c r="F114" s="442" t="s">
        <v>661</v>
      </c>
      <c r="G114" s="441" t="s">
        <v>680</v>
      </c>
      <c r="H114" s="441" t="s">
        <v>681</v>
      </c>
      <c r="I114" s="444">
        <v>4.4000000953674316</v>
      </c>
      <c r="J114" s="444">
        <v>960</v>
      </c>
      <c r="K114" s="445">
        <v>4228.10009765625</v>
      </c>
    </row>
    <row r="115" spans="1:11" ht="14.4" customHeight="1" x14ac:dyDescent="0.3">
      <c r="A115" s="439" t="s">
        <v>387</v>
      </c>
      <c r="B115" s="440" t="s">
        <v>388</v>
      </c>
      <c r="C115" s="441" t="s">
        <v>394</v>
      </c>
      <c r="D115" s="442" t="s">
        <v>395</v>
      </c>
      <c r="E115" s="441" t="s">
        <v>660</v>
      </c>
      <c r="F115" s="442" t="s">
        <v>661</v>
      </c>
      <c r="G115" s="441" t="s">
        <v>682</v>
      </c>
      <c r="H115" s="441" t="s">
        <v>683</v>
      </c>
      <c r="I115" s="444">
        <v>4.2100000381469727</v>
      </c>
      <c r="J115" s="444">
        <v>960</v>
      </c>
      <c r="K115" s="445">
        <v>4037.2900390625</v>
      </c>
    </row>
    <row r="116" spans="1:11" ht="14.4" customHeight="1" x14ac:dyDescent="0.3">
      <c r="A116" s="439" t="s">
        <v>387</v>
      </c>
      <c r="B116" s="440" t="s">
        <v>388</v>
      </c>
      <c r="C116" s="441" t="s">
        <v>394</v>
      </c>
      <c r="D116" s="442" t="s">
        <v>395</v>
      </c>
      <c r="E116" s="441" t="s">
        <v>660</v>
      </c>
      <c r="F116" s="442" t="s">
        <v>661</v>
      </c>
      <c r="G116" s="441" t="s">
        <v>684</v>
      </c>
      <c r="H116" s="441" t="s">
        <v>685</v>
      </c>
      <c r="I116" s="444">
        <v>0.90000000596046448</v>
      </c>
      <c r="J116" s="444">
        <v>2000</v>
      </c>
      <c r="K116" s="445">
        <v>1807.739990234375</v>
      </c>
    </row>
    <row r="117" spans="1:11" ht="14.4" customHeight="1" x14ac:dyDescent="0.3">
      <c r="A117" s="439" t="s">
        <v>387</v>
      </c>
      <c r="B117" s="440" t="s">
        <v>388</v>
      </c>
      <c r="C117" s="441" t="s">
        <v>394</v>
      </c>
      <c r="D117" s="442" t="s">
        <v>395</v>
      </c>
      <c r="E117" s="441" t="s">
        <v>660</v>
      </c>
      <c r="F117" s="442" t="s">
        <v>661</v>
      </c>
      <c r="G117" s="441" t="s">
        <v>686</v>
      </c>
      <c r="H117" s="441" t="s">
        <v>687</v>
      </c>
      <c r="I117" s="444">
        <v>1.3700000047683716</v>
      </c>
      <c r="J117" s="444">
        <v>2000</v>
      </c>
      <c r="K117" s="445">
        <v>2732.179931640625</v>
      </c>
    </row>
    <row r="118" spans="1:11" ht="14.4" customHeight="1" x14ac:dyDescent="0.3">
      <c r="A118" s="439" t="s">
        <v>387</v>
      </c>
      <c r="B118" s="440" t="s">
        <v>388</v>
      </c>
      <c r="C118" s="441" t="s">
        <v>394</v>
      </c>
      <c r="D118" s="442" t="s">
        <v>395</v>
      </c>
      <c r="E118" s="441" t="s">
        <v>660</v>
      </c>
      <c r="F118" s="442" t="s">
        <v>661</v>
      </c>
      <c r="G118" s="441" t="s">
        <v>688</v>
      </c>
      <c r="H118" s="441" t="s">
        <v>689</v>
      </c>
      <c r="I118" s="444">
        <v>0.27000001072883606</v>
      </c>
      <c r="J118" s="444">
        <v>6000</v>
      </c>
      <c r="K118" s="445">
        <v>1597.2000122070312</v>
      </c>
    </row>
    <row r="119" spans="1:11" ht="14.4" customHeight="1" x14ac:dyDescent="0.3">
      <c r="A119" s="439" t="s">
        <v>387</v>
      </c>
      <c r="B119" s="440" t="s">
        <v>388</v>
      </c>
      <c r="C119" s="441" t="s">
        <v>394</v>
      </c>
      <c r="D119" s="442" t="s">
        <v>395</v>
      </c>
      <c r="E119" s="441" t="s">
        <v>660</v>
      </c>
      <c r="F119" s="442" t="s">
        <v>661</v>
      </c>
      <c r="G119" s="441" t="s">
        <v>690</v>
      </c>
      <c r="H119" s="441" t="s">
        <v>691</v>
      </c>
      <c r="I119" s="444">
        <v>83.050003051757813</v>
      </c>
      <c r="J119" s="444">
        <v>3</v>
      </c>
      <c r="K119" s="445">
        <v>249.16000366210937</v>
      </c>
    </row>
    <row r="120" spans="1:11" ht="14.4" customHeight="1" x14ac:dyDescent="0.3">
      <c r="A120" s="439" t="s">
        <v>387</v>
      </c>
      <c r="B120" s="440" t="s">
        <v>388</v>
      </c>
      <c r="C120" s="441" t="s">
        <v>394</v>
      </c>
      <c r="D120" s="442" t="s">
        <v>395</v>
      </c>
      <c r="E120" s="441" t="s">
        <v>660</v>
      </c>
      <c r="F120" s="442" t="s">
        <v>661</v>
      </c>
      <c r="G120" s="441" t="s">
        <v>692</v>
      </c>
      <c r="H120" s="441" t="s">
        <v>693</v>
      </c>
      <c r="I120" s="444">
        <v>88.379997253417969</v>
      </c>
      <c r="J120" s="444">
        <v>3</v>
      </c>
      <c r="K120" s="445">
        <v>265.1400146484375</v>
      </c>
    </row>
    <row r="121" spans="1:11" ht="14.4" customHeight="1" x14ac:dyDescent="0.3">
      <c r="A121" s="439" t="s">
        <v>387</v>
      </c>
      <c r="B121" s="440" t="s">
        <v>388</v>
      </c>
      <c r="C121" s="441" t="s">
        <v>394</v>
      </c>
      <c r="D121" s="442" t="s">
        <v>395</v>
      </c>
      <c r="E121" s="441" t="s">
        <v>660</v>
      </c>
      <c r="F121" s="442" t="s">
        <v>661</v>
      </c>
      <c r="G121" s="441" t="s">
        <v>694</v>
      </c>
      <c r="H121" s="441" t="s">
        <v>695</v>
      </c>
      <c r="I121" s="444">
        <v>2.8199999332427979</v>
      </c>
      <c r="J121" s="444">
        <v>500</v>
      </c>
      <c r="K121" s="445">
        <v>1410</v>
      </c>
    </row>
    <row r="122" spans="1:11" ht="14.4" customHeight="1" x14ac:dyDescent="0.3">
      <c r="A122" s="439" t="s">
        <v>387</v>
      </c>
      <c r="B122" s="440" t="s">
        <v>388</v>
      </c>
      <c r="C122" s="441" t="s">
        <v>394</v>
      </c>
      <c r="D122" s="442" t="s">
        <v>395</v>
      </c>
      <c r="E122" s="441" t="s">
        <v>696</v>
      </c>
      <c r="F122" s="442" t="s">
        <v>697</v>
      </c>
      <c r="G122" s="441" t="s">
        <v>698</v>
      </c>
      <c r="H122" s="441" t="s">
        <v>699</v>
      </c>
      <c r="I122" s="444">
        <v>3.0099999904632568</v>
      </c>
      <c r="J122" s="444">
        <v>40</v>
      </c>
      <c r="K122" s="445">
        <v>120.40000152587891</v>
      </c>
    </row>
    <row r="123" spans="1:11" ht="14.4" customHeight="1" x14ac:dyDescent="0.3">
      <c r="A123" s="439" t="s">
        <v>387</v>
      </c>
      <c r="B123" s="440" t="s">
        <v>388</v>
      </c>
      <c r="C123" s="441" t="s">
        <v>394</v>
      </c>
      <c r="D123" s="442" t="s">
        <v>395</v>
      </c>
      <c r="E123" s="441" t="s">
        <v>696</v>
      </c>
      <c r="F123" s="442" t="s">
        <v>697</v>
      </c>
      <c r="G123" s="441" t="s">
        <v>700</v>
      </c>
      <c r="H123" s="441" t="s">
        <v>701</v>
      </c>
      <c r="I123" s="444">
        <v>13.020000457763672</v>
      </c>
      <c r="J123" s="444">
        <v>16</v>
      </c>
      <c r="K123" s="445">
        <v>208.31999969482422</v>
      </c>
    </row>
    <row r="124" spans="1:11" ht="14.4" customHeight="1" x14ac:dyDescent="0.3">
      <c r="A124" s="439" t="s">
        <v>387</v>
      </c>
      <c r="B124" s="440" t="s">
        <v>388</v>
      </c>
      <c r="C124" s="441" t="s">
        <v>394</v>
      </c>
      <c r="D124" s="442" t="s">
        <v>395</v>
      </c>
      <c r="E124" s="441" t="s">
        <v>696</v>
      </c>
      <c r="F124" s="442" t="s">
        <v>697</v>
      </c>
      <c r="G124" s="441" t="s">
        <v>702</v>
      </c>
      <c r="H124" s="441" t="s">
        <v>703</v>
      </c>
      <c r="I124" s="444">
        <v>46.319999694824219</v>
      </c>
      <c r="J124" s="444">
        <v>20</v>
      </c>
      <c r="K124" s="445">
        <v>926.4000244140625</v>
      </c>
    </row>
    <row r="125" spans="1:11" ht="14.4" customHeight="1" x14ac:dyDescent="0.3">
      <c r="A125" s="439" t="s">
        <v>387</v>
      </c>
      <c r="B125" s="440" t="s">
        <v>388</v>
      </c>
      <c r="C125" s="441" t="s">
        <v>394</v>
      </c>
      <c r="D125" s="442" t="s">
        <v>395</v>
      </c>
      <c r="E125" s="441" t="s">
        <v>696</v>
      </c>
      <c r="F125" s="442" t="s">
        <v>697</v>
      </c>
      <c r="G125" s="441" t="s">
        <v>704</v>
      </c>
      <c r="H125" s="441" t="s">
        <v>705</v>
      </c>
      <c r="I125" s="444">
        <v>0.37999999523162842</v>
      </c>
      <c r="J125" s="444">
        <v>100</v>
      </c>
      <c r="K125" s="445">
        <v>38</v>
      </c>
    </row>
    <row r="126" spans="1:11" ht="14.4" customHeight="1" x14ac:dyDescent="0.3">
      <c r="A126" s="439" t="s">
        <v>387</v>
      </c>
      <c r="B126" s="440" t="s">
        <v>388</v>
      </c>
      <c r="C126" s="441" t="s">
        <v>394</v>
      </c>
      <c r="D126" s="442" t="s">
        <v>395</v>
      </c>
      <c r="E126" s="441" t="s">
        <v>696</v>
      </c>
      <c r="F126" s="442" t="s">
        <v>697</v>
      </c>
      <c r="G126" s="441" t="s">
        <v>706</v>
      </c>
      <c r="H126" s="441" t="s">
        <v>707</v>
      </c>
      <c r="I126" s="444">
        <v>6.929999828338623</v>
      </c>
      <c r="J126" s="444">
        <v>6</v>
      </c>
      <c r="K126" s="445">
        <v>41.580001831054688</v>
      </c>
    </row>
    <row r="127" spans="1:11" ht="14.4" customHeight="1" x14ac:dyDescent="0.3">
      <c r="A127" s="439" t="s">
        <v>387</v>
      </c>
      <c r="B127" s="440" t="s">
        <v>388</v>
      </c>
      <c r="C127" s="441" t="s">
        <v>394</v>
      </c>
      <c r="D127" s="442" t="s">
        <v>395</v>
      </c>
      <c r="E127" s="441" t="s">
        <v>696</v>
      </c>
      <c r="F127" s="442" t="s">
        <v>697</v>
      </c>
      <c r="G127" s="441" t="s">
        <v>708</v>
      </c>
      <c r="H127" s="441" t="s">
        <v>709</v>
      </c>
      <c r="I127" s="444">
        <v>8.1700000762939453</v>
      </c>
      <c r="J127" s="444">
        <v>4</v>
      </c>
      <c r="K127" s="445">
        <v>32.680000305175781</v>
      </c>
    </row>
    <row r="128" spans="1:11" ht="14.4" customHeight="1" x14ac:dyDescent="0.3">
      <c r="A128" s="439" t="s">
        <v>387</v>
      </c>
      <c r="B128" s="440" t="s">
        <v>388</v>
      </c>
      <c r="C128" s="441" t="s">
        <v>394</v>
      </c>
      <c r="D128" s="442" t="s">
        <v>395</v>
      </c>
      <c r="E128" s="441" t="s">
        <v>696</v>
      </c>
      <c r="F128" s="442" t="s">
        <v>697</v>
      </c>
      <c r="G128" s="441" t="s">
        <v>710</v>
      </c>
      <c r="H128" s="441" t="s">
        <v>711</v>
      </c>
      <c r="I128" s="444">
        <v>10.699999809265137</v>
      </c>
      <c r="J128" s="444">
        <v>60</v>
      </c>
      <c r="K128" s="445">
        <v>641.70001220703125</v>
      </c>
    </row>
    <row r="129" spans="1:11" ht="14.4" customHeight="1" x14ac:dyDescent="0.3">
      <c r="A129" s="439" t="s">
        <v>387</v>
      </c>
      <c r="B129" s="440" t="s">
        <v>388</v>
      </c>
      <c r="C129" s="441" t="s">
        <v>394</v>
      </c>
      <c r="D129" s="442" t="s">
        <v>395</v>
      </c>
      <c r="E129" s="441" t="s">
        <v>696</v>
      </c>
      <c r="F129" s="442" t="s">
        <v>697</v>
      </c>
      <c r="G129" s="441" t="s">
        <v>712</v>
      </c>
      <c r="H129" s="441" t="s">
        <v>713</v>
      </c>
      <c r="I129" s="444">
        <v>13.800000190734863</v>
      </c>
      <c r="J129" s="444">
        <v>20</v>
      </c>
      <c r="K129" s="445">
        <v>276</v>
      </c>
    </row>
    <row r="130" spans="1:11" ht="14.4" customHeight="1" x14ac:dyDescent="0.3">
      <c r="A130" s="439" t="s">
        <v>387</v>
      </c>
      <c r="B130" s="440" t="s">
        <v>388</v>
      </c>
      <c r="C130" s="441" t="s">
        <v>394</v>
      </c>
      <c r="D130" s="442" t="s">
        <v>395</v>
      </c>
      <c r="E130" s="441" t="s">
        <v>696</v>
      </c>
      <c r="F130" s="442" t="s">
        <v>697</v>
      </c>
      <c r="G130" s="441" t="s">
        <v>714</v>
      </c>
      <c r="H130" s="441" t="s">
        <v>715</v>
      </c>
      <c r="I130" s="444">
        <v>72.220001220703125</v>
      </c>
      <c r="J130" s="444">
        <v>1</v>
      </c>
      <c r="K130" s="445">
        <v>72.220001220703125</v>
      </c>
    </row>
    <row r="131" spans="1:11" ht="14.4" customHeight="1" x14ac:dyDescent="0.3">
      <c r="A131" s="439" t="s">
        <v>387</v>
      </c>
      <c r="B131" s="440" t="s">
        <v>388</v>
      </c>
      <c r="C131" s="441" t="s">
        <v>394</v>
      </c>
      <c r="D131" s="442" t="s">
        <v>395</v>
      </c>
      <c r="E131" s="441" t="s">
        <v>696</v>
      </c>
      <c r="F131" s="442" t="s">
        <v>697</v>
      </c>
      <c r="G131" s="441" t="s">
        <v>716</v>
      </c>
      <c r="H131" s="441" t="s">
        <v>717</v>
      </c>
      <c r="I131" s="444">
        <v>17.620000839233398</v>
      </c>
      <c r="J131" s="444">
        <v>3</v>
      </c>
      <c r="K131" s="445">
        <v>52.860000610351562</v>
      </c>
    </row>
    <row r="132" spans="1:11" ht="14.4" customHeight="1" x14ac:dyDescent="0.3">
      <c r="A132" s="439" t="s">
        <v>387</v>
      </c>
      <c r="B132" s="440" t="s">
        <v>388</v>
      </c>
      <c r="C132" s="441" t="s">
        <v>394</v>
      </c>
      <c r="D132" s="442" t="s">
        <v>395</v>
      </c>
      <c r="E132" s="441" t="s">
        <v>696</v>
      </c>
      <c r="F132" s="442" t="s">
        <v>697</v>
      </c>
      <c r="G132" s="441" t="s">
        <v>718</v>
      </c>
      <c r="H132" s="441" t="s">
        <v>719</v>
      </c>
      <c r="I132" s="444">
        <v>10.119999885559082</v>
      </c>
      <c r="J132" s="444">
        <v>5</v>
      </c>
      <c r="K132" s="445">
        <v>50.599998474121094</v>
      </c>
    </row>
    <row r="133" spans="1:11" ht="14.4" customHeight="1" x14ac:dyDescent="0.3">
      <c r="A133" s="439" t="s">
        <v>387</v>
      </c>
      <c r="B133" s="440" t="s">
        <v>388</v>
      </c>
      <c r="C133" s="441" t="s">
        <v>394</v>
      </c>
      <c r="D133" s="442" t="s">
        <v>395</v>
      </c>
      <c r="E133" s="441" t="s">
        <v>696</v>
      </c>
      <c r="F133" s="442" t="s">
        <v>697</v>
      </c>
      <c r="G133" s="441" t="s">
        <v>720</v>
      </c>
      <c r="H133" s="441" t="s">
        <v>721</v>
      </c>
      <c r="I133" s="444">
        <v>260.29998779296875</v>
      </c>
      <c r="J133" s="444">
        <v>17</v>
      </c>
      <c r="K133" s="445">
        <v>4425.0999755859375</v>
      </c>
    </row>
    <row r="134" spans="1:11" ht="14.4" customHeight="1" x14ac:dyDescent="0.3">
      <c r="A134" s="439" t="s">
        <v>387</v>
      </c>
      <c r="B134" s="440" t="s">
        <v>388</v>
      </c>
      <c r="C134" s="441" t="s">
        <v>394</v>
      </c>
      <c r="D134" s="442" t="s">
        <v>395</v>
      </c>
      <c r="E134" s="441" t="s">
        <v>722</v>
      </c>
      <c r="F134" s="442" t="s">
        <v>723</v>
      </c>
      <c r="G134" s="441" t="s">
        <v>724</v>
      </c>
      <c r="H134" s="441" t="s">
        <v>725</v>
      </c>
      <c r="I134" s="444">
        <v>182.86333211263022</v>
      </c>
      <c r="J134" s="444">
        <v>23</v>
      </c>
      <c r="K134" s="445">
        <v>4203.1999206542969</v>
      </c>
    </row>
    <row r="135" spans="1:11" ht="14.4" customHeight="1" x14ac:dyDescent="0.3">
      <c r="A135" s="439" t="s">
        <v>387</v>
      </c>
      <c r="B135" s="440" t="s">
        <v>388</v>
      </c>
      <c r="C135" s="441" t="s">
        <v>394</v>
      </c>
      <c r="D135" s="442" t="s">
        <v>395</v>
      </c>
      <c r="E135" s="441" t="s">
        <v>722</v>
      </c>
      <c r="F135" s="442" t="s">
        <v>723</v>
      </c>
      <c r="G135" s="441" t="s">
        <v>726</v>
      </c>
      <c r="H135" s="441" t="s">
        <v>727</v>
      </c>
      <c r="I135" s="444">
        <v>2.9033334255218506</v>
      </c>
      <c r="J135" s="444">
        <v>400</v>
      </c>
      <c r="K135" s="445">
        <v>1161.5999755859375</v>
      </c>
    </row>
    <row r="136" spans="1:11" ht="14.4" customHeight="1" x14ac:dyDescent="0.3">
      <c r="A136" s="439" t="s">
        <v>387</v>
      </c>
      <c r="B136" s="440" t="s">
        <v>388</v>
      </c>
      <c r="C136" s="441" t="s">
        <v>394</v>
      </c>
      <c r="D136" s="442" t="s">
        <v>395</v>
      </c>
      <c r="E136" s="441" t="s">
        <v>722</v>
      </c>
      <c r="F136" s="442" t="s">
        <v>723</v>
      </c>
      <c r="G136" s="441" t="s">
        <v>728</v>
      </c>
      <c r="H136" s="441" t="s">
        <v>729</v>
      </c>
      <c r="I136" s="444">
        <v>0.81999999284744263</v>
      </c>
      <c r="J136" s="444">
        <v>4000</v>
      </c>
      <c r="K136" s="445">
        <v>3291.199951171875</v>
      </c>
    </row>
    <row r="137" spans="1:11" ht="14.4" customHeight="1" x14ac:dyDescent="0.3">
      <c r="A137" s="439" t="s">
        <v>387</v>
      </c>
      <c r="B137" s="440" t="s">
        <v>388</v>
      </c>
      <c r="C137" s="441" t="s">
        <v>394</v>
      </c>
      <c r="D137" s="442" t="s">
        <v>395</v>
      </c>
      <c r="E137" s="441" t="s">
        <v>722</v>
      </c>
      <c r="F137" s="442" t="s">
        <v>723</v>
      </c>
      <c r="G137" s="441" t="s">
        <v>730</v>
      </c>
      <c r="H137" s="441" t="s">
        <v>731</v>
      </c>
      <c r="I137" s="444">
        <v>0.81000000238418579</v>
      </c>
      <c r="J137" s="444">
        <v>60000</v>
      </c>
      <c r="K137" s="445">
        <v>48701.26025390625</v>
      </c>
    </row>
    <row r="138" spans="1:11" ht="14.4" customHeight="1" x14ac:dyDescent="0.3">
      <c r="A138" s="439" t="s">
        <v>387</v>
      </c>
      <c r="B138" s="440" t="s">
        <v>388</v>
      </c>
      <c r="C138" s="441" t="s">
        <v>394</v>
      </c>
      <c r="D138" s="442" t="s">
        <v>395</v>
      </c>
      <c r="E138" s="441" t="s">
        <v>722</v>
      </c>
      <c r="F138" s="442" t="s">
        <v>723</v>
      </c>
      <c r="G138" s="441" t="s">
        <v>732</v>
      </c>
      <c r="H138" s="441" t="s">
        <v>733</v>
      </c>
      <c r="I138" s="444">
        <v>163.58999633789063</v>
      </c>
      <c r="J138" s="444">
        <v>2</v>
      </c>
      <c r="K138" s="445">
        <v>327.17999267578125</v>
      </c>
    </row>
    <row r="139" spans="1:11" ht="14.4" customHeight="1" x14ac:dyDescent="0.3">
      <c r="A139" s="439" t="s">
        <v>387</v>
      </c>
      <c r="B139" s="440" t="s">
        <v>388</v>
      </c>
      <c r="C139" s="441" t="s">
        <v>394</v>
      </c>
      <c r="D139" s="442" t="s">
        <v>395</v>
      </c>
      <c r="E139" s="441" t="s">
        <v>722</v>
      </c>
      <c r="F139" s="442" t="s">
        <v>723</v>
      </c>
      <c r="G139" s="441" t="s">
        <v>734</v>
      </c>
      <c r="H139" s="441" t="s">
        <v>735</v>
      </c>
      <c r="I139" s="444">
        <v>11.739999771118164</v>
      </c>
      <c r="J139" s="444">
        <v>2</v>
      </c>
      <c r="K139" s="445">
        <v>23.479999542236328</v>
      </c>
    </row>
    <row r="140" spans="1:11" ht="14.4" customHeight="1" x14ac:dyDescent="0.3">
      <c r="A140" s="439" t="s">
        <v>387</v>
      </c>
      <c r="B140" s="440" t="s">
        <v>388</v>
      </c>
      <c r="C140" s="441" t="s">
        <v>394</v>
      </c>
      <c r="D140" s="442" t="s">
        <v>395</v>
      </c>
      <c r="E140" s="441" t="s">
        <v>722</v>
      </c>
      <c r="F140" s="442" t="s">
        <v>723</v>
      </c>
      <c r="G140" s="441" t="s">
        <v>736</v>
      </c>
      <c r="H140" s="441" t="s">
        <v>737</v>
      </c>
      <c r="I140" s="444">
        <v>6.5875000953674316</v>
      </c>
      <c r="J140" s="444">
        <v>1400</v>
      </c>
      <c r="K140" s="445">
        <v>9185</v>
      </c>
    </row>
    <row r="141" spans="1:11" ht="14.4" customHeight="1" x14ac:dyDescent="0.3">
      <c r="A141" s="439" t="s">
        <v>387</v>
      </c>
      <c r="B141" s="440" t="s">
        <v>388</v>
      </c>
      <c r="C141" s="441" t="s">
        <v>394</v>
      </c>
      <c r="D141" s="442" t="s">
        <v>395</v>
      </c>
      <c r="E141" s="441" t="s">
        <v>722</v>
      </c>
      <c r="F141" s="442" t="s">
        <v>723</v>
      </c>
      <c r="G141" s="441" t="s">
        <v>738</v>
      </c>
      <c r="H141" s="441" t="s">
        <v>739</v>
      </c>
      <c r="I141" s="444">
        <v>90.209999084472656</v>
      </c>
      <c r="J141" s="444">
        <v>25</v>
      </c>
      <c r="K141" s="445">
        <v>2255.199951171875</v>
      </c>
    </row>
    <row r="142" spans="1:11" ht="14.4" customHeight="1" x14ac:dyDescent="0.3">
      <c r="A142" s="439" t="s">
        <v>387</v>
      </c>
      <c r="B142" s="440" t="s">
        <v>388</v>
      </c>
      <c r="C142" s="441" t="s">
        <v>394</v>
      </c>
      <c r="D142" s="442" t="s">
        <v>395</v>
      </c>
      <c r="E142" s="441" t="s">
        <v>722</v>
      </c>
      <c r="F142" s="442" t="s">
        <v>723</v>
      </c>
      <c r="G142" s="441" t="s">
        <v>740</v>
      </c>
      <c r="H142" s="441" t="s">
        <v>741</v>
      </c>
      <c r="I142" s="444">
        <v>2.059999942779541</v>
      </c>
      <c r="J142" s="444">
        <v>500</v>
      </c>
      <c r="K142" s="445">
        <v>1030.6800537109375</v>
      </c>
    </row>
    <row r="143" spans="1:11" ht="14.4" customHeight="1" x14ac:dyDescent="0.3">
      <c r="A143" s="439" t="s">
        <v>387</v>
      </c>
      <c r="B143" s="440" t="s">
        <v>388</v>
      </c>
      <c r="C143" s="441" t="s">
        <v>394</v>
      </c>
      <c r="D143" s="442" t="s">
        <v>395</v>
      </c>
      <c r="E143" s="441" t="s">
        <v>722</v>
      </c>
      <c r="F143" s="442" t="s">
        <v>723</v>
      </c>
      <c r="G143" s="441" t="s">
        <v>742</v>
      </c>
      <c r="H143" s="441" t="s">
        <v>743</v>
      </c>
      <c r="I143" s="444">
        <v>0.5899999737739563</v>
      </c>
      <c r="J143" s="444">
        <v>2000</v>
      </c>
      <c r="K143" s="445">
        <v>1184.4000244140625</v>
      </c>
    </row>
    <row r="144" spans="1:11" ht="14.4" customHeight="1" x14ac:dyDescent="0.3">
      <c r="A144" s="439" t="s">
        <v>387</v>
      </c>
      <c r="B144" s="440" t="s">
        <v>388</v>
      </c>
      <c r="C144" s="441" t="s">
        <v>394</v>
      </c>
      <c r="D144" s="442" t="s">
        <v>395</v>
      </c>
      <c r="E144" s="441" t="s">
        <v>722</v>
      </c>
      <c r="F144" s="442" t="s">
        <v>723</v>
      </c>
      <c r="G144" s="441" t="s">
        <v>744</v>
      </c>
      <c r="H144" s="441" t="s">
        <v>745</v>
      </c>
      <c r="I144" s="444">
        <v>1524.5999755859375</v>
      </c>
      <c r="J144" s="444">
        <v>1</v>
      </c>
      <c r="K144" s="445">
        <v>1524.5999755859375</v>
      </c>
    </row>
    <row r="145" spans="1:11" ht="14.4" customHeight="1" x14ac:dyDescent="0.3">
      <c r="A145" s="439" t="s">
        <v>387</v>
      </c>
      <c r="B145" s="440" t="s">
        <v>388</v>
      </c>
      <c r="C145" s="441" t="s">
        <v>394</v>
      </c>
      <c r="D145" s="442" t="s">
        <v>395</v>
      </c>
      <c r="E145" s="441" t="s">
        <v>722</v>
      </c>
      <c r="F145" s="442" t="s">
        <v>723</v>
      </c>
      <c r="G145" s="441" t="s">
        <v>746</v>
      </c>
      <c r="H145" s="441" t="s">
        <v>747</v>
      </c>
      <c r="I145" s="444">
        <v>2.75</v>
      </c>
      <c r="J145" s="444">
        <v>20</v>
      </c>
      <c r="K145" s="445">
        <v>55</v>
      </c>
    </row>
    <row r="146" spans="1:11" ht="14.4" customHeight="1" x14ac:dyDescent="0.3">
      <c r="A146" s="439" t="s">
        <v>387</v>
      </c>
      <c r="B146" s="440" t="s">
        <v>388</v>
      </c>
      <c r="C146" s="441" t="s">
        <v>394</v>
      </c>
      <c r="D146" s="442" t="s">
        <v>395</v>
      </c>
      <c r="E146" s="441" t="s">
        <v>722</v>
      </c>
      <c r="F146" s="442" t="s">
        <v>723</v>
      </c>
      <c r="G146" s="441" t="s">
        <v>748</v>
      </c>
      <c r="H146" s="441" t="s">
        <v>749</v>
      </c>
      <c r="I146" s="444">
        <v>156.08999633789062</v>
      </c>
      <c r="J146" s="444">
        <v>1</v>
      </c>
      <c r="K146" s="445">
        <v>156.08999633789062</v>
      </c>
    </row>
    <row r="147" spans="1:11" ht="14.4" customHeight="1" x14ac:dyDescent="0.3">
      <c r="A147" s="439" t="s">
        <v>387</v>
      </c>
      <c r="B147" s="440" t="s">
        <v>388</v>
      </c>
      <c r="C147" s="441" t="s">
        <v>394</v>
      </c>
      <c r="D147" s="442" t="s">
        <v>395</v>
      </c>
      <c r="E147" s="441" t="s">
        <v>722</v>
      </c>
      <c r="F147" s="442" t="s">
        <v>723</v>
      </c>
      <c r="G147" s="441" t="s">
        <v>750</v>
      </c>
      <c r="H147" s="441" t="s">
        <v>751</v>
      </c>
      <c r="I147" s="444">
        <v>1.9700000286102295</v>
      </c>
      <c r="J147" s="444">
        <v>200</v>
      </c>
      <c r="K147" s="445">
        <v>393.25</v>
      </c>
    </row>
    <row r="148" spans="1:11" ht="14.4" customHeight="1" x14ac:dyDescent="0.3">
      <c r="A148" s="439" t="s">
        <v>387</v>
      </c>
      <c r="B148" s="440" t="s">
        <v>388</v>
      </c>
      <c r="C148" s="441" t="s">
        <v>394</v>
      </c>
      <c r="D148" s="442" t="s">
        <v>395</v>
      </c>
      <c r="E148" s="441" t="s">
        <v>722</v>
      </c>
      <c r="F148" s="442" t="s">
        <v>723</v>
      </c>
      <c r="G148" s="441" t="s">
        <v>752</v>
      </c>
      <c r="H148" s="441" t="s">
        <v>753</v>
      </c>
      <c r="I148" s="444">
        <v>2.0499999523162842</v>
      </c>
      <c r="J148" s="444">
        <v>480</v>
      </c>
      <c r="K148" s="445">
        <v>986.0999755859375</v>
      </c>
    </row>
    <row r="149" spans="1:11" ht="14.4" customHeight="1" x14ac:dyDescent="0.3">
      <c r="A149" s="439" t="s">
        <v>387</v>
      </c>
      <c r="B149" s="440" t="s">
        <v>388</v>
      </c>
      <c r="C149" s="441" t="s">
        <v>394</v>
      </c>
      <c r="D149" s="442" t="s">
        <v>395</v>
      </c>
      <c r="E149" s="441" t="s">
        <v>722</v>
      </c>
      <c r="F149" s="442" t="s">
        <v>723</v>
      </c>
      <c r="G149" s="441" t="s">
        <v>754</v>
      </c>
      <c r="H149" s="441" t="s">
        <v>755</v>
      </c>
      <c r="I149" s="444">
        <v>21.229999542236328</v>
      </c>
      <c r="J149" s="444">
        <v>10</v>
      </c>
      <c r="K149" s="445">
        <v>212.30000305175781</v>
      </c>
    </row>
    <row r="150" spans="1:11" ht="14.4" customHeight="1" x14ac:dyDescent="0.3">
      <c r="A150" s="439" t="s">
        <v>387</v>
      </c>
      <c r="B150" s="440" t="s">
        <v>388</v>
      </c>
      <c r="C150" s="441" t="s">
        <v>394</v>
      </c>
      <c r="D150" s="442" t="s">
        <v>395</v>
      </c>
      <c r="E150" s="441" t="s">
        <v>722</v>
      </c>
      <c r="F150" s="442" t="s">
        <v>723</v>
      </c>
      <c r="G150" s="441" t="s">
        <v>754</v>
      </c>
      <c r="H150" s="441" t="s">
        <v>756</v>
      </c>
      <c r="I150" s="444">
        <v>21.229999542236328</v>
      </c>
      <c r="J150" s="444">
        <v>10</v>
      </c>
      <c r="K150" s="445">
        <v>212.30000305175781</v>
      </c>
    </row>
    <row r="151" spans="1:11" ht="14.4" customHeight="1" x14ac:dyDescent="0.3">
      <c r="A151" s="439" t="s">
        <v>387</v>
      </c>
      <c r="B151" s="440" t="s">
        <v>388</v>
      </c>
      <c r="C151" s="441" t="s">
        <v>394</v>
      </c>
      <c r="D151" s="442" t="s">
        <v>395</v>
      </c>
      <c r="E151" s="441" t="s">
        <v>722</v>
      </c>
      <c r="F151" s="442" t="s">
        <v>723</v>
      </c>
      <c r="G151" s="441" t="s">
        <v>757</v>
      </c>
      <c r="H151" s="441" t="s">
        <v>758</v>
      </c>
      <c r="I151" s="444">
        <v>56.221429007393972</v>
      </c>
      <c r="J151" s="444">
        <v>850</v>
      </c>
      <c r="K151" s="445">
        <v>47835.790283203125</v>
      </c>
    </row>
    <row r="152" spans="1:11" ht="14.4" customHeight="1" x14ac:dyDescent="0.3">
      <c r="A152" s="439" t="s">
        <v>387</v>
      </c>
      <c r="B152" s="440" t="s">
        <v>388</v>
      </c>
      <c r="C152" s="441" t="s">
        <v>394</v>
      </c>
      <c r="D152" s="442" t="s">
        <v>395</v>
      </c>
      <c r="E152" s="441" t="s">
        <v>759</v>
      </c>
      <c r="F152" s="442" t="s">
        <v>760</v>
      </c>
      <c r="G152" s="441" t="s">
        <v>761</v>
      </c>
      <c r="H152" s="441" t="s">
        <v>762</v>
      </c>
      <c r="I152" s="444">
        <v>0.54000002145767212</v>
      </c>
      <c r="J152" s="444">
        <v>400</v>
      </c>
      <c r="K152" s="445">
        <v>216</v>
      </c>
    </row>
    <row r="153" spans="1:11" ht="14.4" customHeight="1" x14ac:dyDescent="0.3">
      <c r="A153" s="439" t="s">
        <v>387</v>
      </c>
      <c r="B153" s="440" t="s">
        <v>388</v>
      </c>
      <c r="C153" s="441" t="s">
        <v>394</v>
      </c>
      <c r="D153" s="442" t="s">
        <v>395</v>
      </c>
      <c r="E153" s="441" t="s">
        <v>763</v>
      </c>
      <c r="F153" s="442" t="s">
        <v>764</v>
      </c>
      <c r="G153" s="441" t="s">
        <v>765</v>
      </c>
      <c r="H153" s="441" t="s">
        <v>766</v>
      </c>
      <c r="I153" s="444">
        <v>0.68999999761581421</v>
      </c>
      <c r="J153" s="444">
        <v>5400</v>
      </c>
      <c r="K153" s="445">
        <v>3726</v>
      </c>
    </row>
    <row r="154" spans="1:11" ht="14.4" customHeight="1" x14ac:dyDescent="0.3">
      <c r="A154" s="439" t="s">
        <v>387</v>
      </c>
      <c r="B154" s="440" t="s">
        <v>388</v>
      </c>
      <c r="C154" s="441" t="s">
        <v>394</v>
      </c>
      <c r="D154" s="442" t="s">
        <v>395</v>
      </c>
      <c r="E154" s="441" t="s">
        <v>763</v>
      </c>
      <c r="F154" s="442" t="s">
        <v>764</v>
      </c>
      <c r="G154" s="441" t="s">
        <v>767</v>
      </c>
      <c r="H154" s="441" t="s">
        <v>768</v>
      </c>
      <c r="I154" s="444">
        <v>0.68999999761581421</v>
      </c>
      <c r="J154" s="444">
        <v>7000</v>
      </c>
      <c r="K154" s="445">
        <v>4830</v>
      </c>
    </row>
    <row r="155" spans="1:11" ht="14.4" customHeight="1" x14ac:dyDescent="0.3">
      <c r="A155" s="439" t="s">
        <v>387</v>
      </c>
      <c r="B155" s="440" t="s">
        <v>388</v>
      </c>
      <c r="C155" s="441" t="s">
        <v>394</v>
      </c>
      <c r="D155" s="442" t="s">
        <v>395</v>
      </c>
      <c r="E155" s="441" t="s">
        <v>763</v>
      </c>
      <c r="F155" s="442" t="s">
        <v>764</v>
      </c>
      <c r="G155" s="441" t="s">
        <v>769</v>
      </c>
      <c r="H155" s="441" t="s">
        <v>770</v>
      </c>
      <c r="I155" s="444">
        <v>0.68999999761581421</v>
      </c>
      <c r="J155" s="444">
        <v>4200</v>
      </c>
      <c r="K155" s="445">
        <v>2898</v>
      </c>
    </row>
    <row r="156" spans="1:11" ht="14.4" customHeight="1" x14ac:dyDescent="0.3">
      <c r="A156" s="439" t="s">
        <v>387</v>
      </c>
      <c r="B156" s="440" t="s">
        <v>388</v>
      </c>
      <c r="C156" s="441" t="s">
        <v>394</v>
      </c>
      <c r="D156" s="442" t="s">
        <v>395</v>
      </c>
      <c r="E156" s="441" t="s">
        <v>763</v>
      </c>
      <c r="F156" s="442" t="s">
        <v>764</v>
      </c>
      <c r="G156" s="441" t="s">
        <v>771</v>
      </c>
      <c r="H156" s="441" t="s">
        <v>772</v>
      </c>
      <c r="I156" s="444">
        <v>10.550000190734863</v>
      </c>
      <c r="J156" s="444">
        <v>200</v>
      </c>
      <c r="K156" s="445">
        <v>2110.1499633789062</v>
      </c>
    </row>
    <row r="157" spans="1:11" ht="14.4" customHeight="1" x14ac:dyDescent="0.3">
      <c r="A157" s="439" t="s">
        <v>387</v>
      </c>
      <c r="B157" s="440" t="s">
        <v>388</v>
      </c>
      <c r="C157" s="441" t="s">
        <v>394</v>
      </c>
      <c r="D157" s="442" t="s">
        <v>395</v>
      </c>
      <c r="E157" s="441" t="s">
        <v>763</v>
      </c>
      <c r="F157" s="442" t="s">
        <v>764</v>
      </c>
      <c r="G157" s="441" t="s">
        <v>773</v>
      </c>
      <c r="H157" s="441" t="s">
        <v>774</v>
      </c>
      <c r="I157" s="444">
        <v>7.505000114440918</v>
      </c>
      <c r="J157" s="444">
        <v>170</v>
      </c>
      <c r="K157" s="445">
        <v>1275.6999969482422</v>
      </c>
    </row>
    <row r="158" spans="1:11" ht="14.4" customHeight="1" x14ac:dyDescent="0.3">
      <c r="A158" s="439" t="s">
        <v>387</v>
      </c>
      <c r="B158" s="440" t="s">
        <v>388</v>
      </c>
      <c r="C158" s="441" t="s">
        <v>394</v>
      </c>
      <c r="D158" s="442" t="s">
        <v>395</v>
      </c>
      <c r="E158" s="441" t="s">
        <v>763</v>
      </c>
      <c r="F158" s="442" t="s">
        <v>764</v>
      </c>
      <c r="G158" s="441" t="s">
        <v>775</v>
      </c>
      <c r="H158" s="441" t="s">
        <v>776</v>
      </c>
      <c r="I158" s="444">
        <v>7.5</v>
      </c>
      <c r="J158" s="444">
        <v>50</v>
      </c>
      <c r="K158" s="445">
        <v>375</v>
      </c>
    </row>
    <row r="159" spans="1:11" ht="14.4" customHeight="1" x14ac:dyDescent="0.3">
      <c r="A159" s="439" t="s">
        <v>387</v>
      </c>
      <c r="B159" s="440" t="s">
        <v>388</v>
      </c>
      <c r="C159" s="441" t="s">
        <v>394</v>
      </c>
      <c r="D159" s="442" t="s">
        <v>395</v>
      </c>
      <c r="E159" s="441" t="s">
        <v>763</v>
      </c>
      <c r="F159" s="442" t="s">
        <v>764</v>
      </c>
      <c r="G159" s="441" t="s">
        <v>777</v>
      </c>
      <c r="H159" s="441" t="s">
        <v>778</v>
      </c>
      <c r="I159" s="444">
        <v>6.2399997711181641</v>
      </c>
      <c r="J159" s="444">
        <v>40</v>
      </c>
      <c r="K159" s="445">
        <v>249.60000610351562</v>
      </c>
    </row>
    <row r="160" spans="1:11" ht="14.4" customHeight="1" x14ac:dyDescent="0.3">
      <c r="A160" s="439" t="s">
        <v>387</v>
      </c>
      <c r="B160" s="440" t="s">
        <v>388</v>
      </c>
      <c r="C160" s="441" t="s">
        <v>456</v>
      </c>
      <c r="D160" s="442" t="s">
        <v>457</v>
      </c>
      <c r="E160" s="441" t="s">
        <v>459</v>
      </c>
      <c r="F160" s="442" t="s">
        <v>460</v>
      </c>
      <c r="G160" s="441" t="s">
        <v>461</v>
      </c>
      <c r="H160" s="441" t="s">
        <v>462</v>
      </c>
      <c r="I160" s="444">
        <v>90.266665140787765</v>
      </c>
      <c r="J160" s="444">
        <v>10</v>
      </c>
      <c r="K160" s="445">
        <v>902.64999389648437</v>
      </c>
    </row>
    <row r="161" spans="1:11" ht="14.4" customHeight="1" x14ac:dyDescent="0.3">
      <c r="A161" s="439" t="s">
        <v>387</v>
      </c>
      <c r="B161" s="440" t="s">
        <v>388</v>
      </c>
      <c r="C161" s="441" t="s">
        <v>456</v>
      </c>
      <c r="D161" s="442" t="s">
        <v>457</v>
      </c>
      <c r="E161" s="441" t="s">
        <v>459</v>
      </c>
      <c r="F161" s="442" t="s">
        <v>460</v>
      </c>
      <c r="G161" s="441" t="s">
        <v>502</v>
      </c>
      <c r="H161" s="441" t="s">
        <v>503</v>
      </c>
      <c r="I161" s="444">
        <v>724.19000244140625</v>
      </c>
      <c r="J161" s="444">
        <v>2</v>
      </c>
      <c r="K161" s="445">
        <v>1448.3699951171875</v>
      </c>
    </row>
    <row r="162" spans="1:11" ht="14.4" customHeight="1" x14ac:dyDescent="0.3">
      <c r="A162" s="439" t="s">
        <v>387</v>
      </c>
      <c r="B162" s="440" t="s">
        <v>388</v>
      </c>
      <c r="C162" s="441" t="s">
        <v>456</v>
      </c>
      <c r="D162" s="442" t="s">
        <v>457</v>
      </c>
      <c r="E162" s="441" t="s">
        <v>459</v>
      </c>
      <c r="F162" s="442" t="s">
        <v>460</v>
      </c>
      <c r="G162" s="441" t="s">
        <v>779</v>
      </c>
      <c r="H162" s="441" t="s">
        <v>780</v>
      </c>
      <c r="I162" s="444">
        <v>1577.31494140625</v>
      </c>
      <c r="J162" s="444">
        <v>2</v>
      </c>
      <c r="K162" s="445">
        <v>3154.6298828125</v>
      </c>
    </row>
    <row r="163" spans="1:11" ht="14.4" customHeight="1" x14ac:dyDescent="0.3">
      <c r="A163" s="439" t="s">
        <v>387</v>
      </c>
      <c r="B163" s="440" t="s">
        <v>388</v>
      </c>
      <c r="C163" s="441" t="s">
        <v>456</v>
      </c>
      <c r="D163" s="442" t="s">
        <v>457</v>
      </c>
      <c r="E163" s="441" t="s">
        <v>459</v>
      </c>
      <c r="F163" s="442" t="s">
        <v>460</v>
      </c>
      <c r="G163" s="441" t="s">
        <v>781</v>
      </c>
      <c r="H163" s="441" t="s">
        <v>782</v>
      </c>
      <c r="I163" s="444">
        <v>815.79998779296875</v>
      </c>
      <c r="J163" s="444">
        <v>6</v>
      </c>
      <c r="K163" s="445">
        <v>4894.7999877929687</v>
      </c>
    </row>
    <row r="164" spans="1:11" ht="14.4" customHeight="1" x14ac:dyDescent="0.3">
      <c r="A164" s="439" t="s">
        <v>387</v>
      </c>
      <c r="B164" s="440" t="s">
        <v>388</v>
      </c>
      <c r="C164" s="441" t="s">
        <v>456</v>
      </c>
      <c r="D164" s="442" t="s">
        <v>457</v>
      </c>
      <c r="E164" s="441" t="s">
        <v>459</v>
      </c>
      <c r="F164" s="442" t="s">
        <v>460</v>
      </c>
      <c r="G164" s="441" t="s">
        <v>783</v>
      </c>
      <c r="H164" s="441" t="s">
        <v>784</v>
      </c>
      <c r="I164" s="444">
        <v>635.25</v>
      </c>
      <c r="J164" s="444">
        <v>1</v>
      </c>
      <c r="K164" s="445">
        <v>635.25</v>
      </c>
    </row>
    <row r="165" spans="1:11" ht="14.4" customHeight="1" x14ac:dyDescent="0.3">
      <c r="A165" s="439" t="s">
        <v>387</v>
      </c>
      <c r="B165" s="440" t="s">
        <v>388</v>
      </c>
      <c r="C165" s="441" t="s">
        <v>456</v>
      </c>
      <c r="D165" s="442" t="s">
        <v>457</v>
      </c>
      <c r="E165" s="441" t="s">
        <v>459</v>
      </c>
      <c r="F165" s="442" t="s">
        <v>460</v>
      </c>
      <c r="G165" s="441" t="s">
        <v>524</v>
      </c>
      <c r="H165" s="441" t="s">
        <v>525</v>
      </c>
      <c r="I165" s="444">
        <v>461.00933837890625</v>
      </c>
      <c r="J165" s="444">
        <v>30</v>
      </c>
      <c r="K165" s="445">
        <v>13830.27978515625</v>
      </c>
    </row>
    <row r="166" spans="1:11" ht="14.4" customHeight="1" x14ac:dyDescent="0.3">
      <c r="A166" s="439" t="s">
        <v>387</v>
      </c>
      <c r="B166" s="440" t="s">
        <v>388</v>
      </c>
      <c r="C166" s="441" t="s">
        <v>456</v>
      </c>
      <c r="D166" s="442" t="s">
        <v>457</v>
      </c>
      <c r="E166" s="441" t="s">
        <v>459</v>
      </c>
      <c r="F166" s="442" t="s">
        <v>460</v>
      </c>
      <c r="G166" s="441" t="s">
        <v>785</v>
      </c>
      <c r="H166" s="441" t="s">
        <v>786</v>
      </c>
      <c r="I166" s="444">
        <v>5623.330078125</v>
      </c>
      <c r="J166" s="444">
        <v>2</v>
      </c>
      <c r="K166" s="445">
        <v>11246.66015625</v>
      </c>
    </row>
    <row r="167" spans="1:11" ht="14.4" customHeight="1" x14ac:dyDescent="0.3">
      <c r="A167" s="439" t="s">
        <v>387</v>
      </c>
      <c r="B167" s="440" t="s">
        <v>388</v>
      </c>
      <c r="C167" s="441" t="s">
        <v>456</v>
      </c>
      <c r="D167" s="442" t="s">
        <v>457</v>
      </c>
      <c r="E167" s="441" t="s">
        <v>459</v>
      </c>
      <c r="F167" s="442" t="s">
        <v>460</v>
      </c>
      <c r="G167" s="441" t="s">
        <v>787</v>
      </c>
      <c r="H167" s="441" t="s">
        <v>533</v>
      </c>
      <c r="I167" s="444">
        <v>12163.0595703125</v>
      </c>
      <c r="J167" s="444">
        <v>1</v>
      </c>
      <c r="K167" s="445">
        <v>12163.0595703125</v>
      </c>
    </row>
    <row r="168" spans="1:11" ht="14.4" customHeight="1" x14ac:dyDescent="0.3">
      <c r="A168" s="439" t="s">
        <v>387</v>
      </c>
      <c r="B168" s="440" t="s">
        <v>388</v>
      </c>
      <c r="C168" s="441" t="s">
        <v>456</v>
      </c>
      <c r="D168" s="442" t="s">
        <v>457</v>
      </c>
      <c r="E168" s="441" t="s">
        <v>459</v>
      </c>
      <c r="F168" s="442" t="s">
        <v>460</v>
      </c>
      <c r="G168" s="441" t="s">
        <v>788</v>
      </c>
      <c r="H168" s="441" t="s">
        <v>789</v>
      </c>
      <c r="I168" s="444">
        <v>3957.169921875</v>
      </c>
      <c r="J168" s="444">
        <v>2</v>
      </c>
      <c r="K168" s="445">
        <v>7914.33984375</v>
      </c>
    </row>
    <row r="169" spans="1:11" ht="14.4" customHeight="1" x14ac:dyDescent="0.3">
      <c r="A169" s="439" t="s">
        <v>387</v>
      </c>
      <c r="B169" s="440" t="s">
        <v>388</v>
      </c>
      <c r="C169" s="441" t="s">
        <v>456</v>
      </c>
      <c r="D169" s="442" t="s">
        <v>457</v>
      </c>
      <c r="E169" s="441" t="s">
        <v>459</v>
      </c>
      <c r="F169" s="442" t="s">
        <v>460</v>
      </c>
      <c r="G169" s="441" t="s">
        <v>790</v>
      </c>
      <c r="H169" s="441" t="s">
        <v>791</v>
      </c>
      <c r="I169" s="444">
        <v>343.6400146484375</v>
      </c>
      <c r="J169" s="444">
        <v>1</v>
      </c>
      <c r="K169" s="445">
        <v>343.6400146484375</v>
      </c>
    </row>
    <row r="170" spans="1:11" ht="14.4" customHeight="1" x14ac:dyDescent="0.3">
      <c r="A170" s="439" t="s">
        <v>387</v>
      </c>
      <c r="B170" s="440" t="s">
        <v>388</v>
      </c>
      <c r="C170" s="441" t="s">
        <v>456</v>
      </c>
      <c r="D170" s="442" t="s">
        <v>457</v>
      </c>
      <c r="E170" s="441" t="s">
        <v>459</v>
      </c>
      <c r="F170" s="442" t="s">
        <v>460</v>
      </c>
      <c r="G170" s="441" t="s">
        <v>792</v>
      </c>
      <c r="H170" s="441" t="s">
        <v>793</v>
      </c>
      <c r="I170" s="444">
        <v>97.650001525878906</v>
      </c>
      <c r="J170" s="444">
        <v>1</v>
      </c>
      <c r="K170" s="445">
        <v>97.650001525878906</v>
      </c>
    </row>
    <row r="171" spans="1:11" ht="14.4" customHeight="1" x14ac:dyDescent="0.3">
      <c r="A171" s="439" t="s">
        <v>387</v>
      </c>
      <c r="B171" s="440" t="s">
        <v>388</v>
      </c>
      <c r="C171" s="441" t="s">
        <v>456</v>
      </c>
      <c r="D171" s="442" t="s">
        <v>457</v>
      </c>
      <c r="E171" s="441" t="s">
        <v>459</v>
      </c>
      <c r="F171" s="442" t="s">
        <v>460</v>
      </c>
      <c r="G171" s="441" t="s">
        <v>794</v>
      </c>
      <c r="H171" s="441" t="s">
        <v>795</v>
      </c>
      <c r="I171" s="444">
        <v>188.75999450683594</v>
      </c>
      <c r="J171" s="444">
        <v>1</v>
      </c>
      <c r="K171" s="445">
        <v>188.75999450683594</v>
      </c>
    </row>
    <row r="172" spans="1:11" ht="14.4" customHeight="1" x14ac:dyDescent="0.3">
      <c r="A172" s="439" t="s">
        <v>387</v>
      </c>
      <c r="B172" s="440" t="s">
        <v>388</v>
      </c>
      <c r="C172" s="441" t="s">
        <v>456</v>
      </c>
      <c r="D172" s="442" t="s">
        <v>457</v>
      </c>
      <c r="E172" s="441" t="s">
        <v>459</v>
      </c>
      <c r="F172" s="442" t="s">
        <v>460</v>
      </c>
      <c r="G172" s="441" t="s">
        <v>796</v>
      </c>
      <c r="H172" s="441" t="s">
        <v>797</v>
      </c>
      <c r="I172" s="444">
        <v>47.069999694824219</v>
      </c>
      <c r="J172" s="444">
        <v>2</v>
      </c>
      <c r="K172" s="445">
        <v>94.139999389648438</v>
      </c>
    </row>
    <row r="173" spans="1:11" ht="14.4" customHeight="1" x14ac:dyDescent="0.3">
      <c r="A173" s="439" t="s">
        <v>387</v>
      </c>
      <c r="B173" s="440" t="s">
        <v>388</v>
      </c>
      <c r="C173" s="441" t="s">
        <v>456</v>
      </c>
      <c r="D173" s="442" t="s">
        <v>457</v>
      </c>
      <c r="E173" s="441" t="s">
        <v>459</v>
      </c>
      <c r="F173" s="442" t="s">
        <v>460</v>
      </c>
      <c r="G173" s="441" t="s">
        <v>798</v>
      </c>
      <c r="H173" s="441" t="s">
        <v>799</v>
      </c>
      <c r="I173" s="444">
        <v>122.15000152587891</v>
      </c>
      <c r="J173" s="444">
        <v>8</v>
      </c>
      <c r="K173" s="445">
        <v>977.20001220703125</v>
      </c>
    </row>
    <row r="174" spans="1:11" ht="14.4" customHeight="1" x14ac:dyDescent="0.3">
      <c r="A174" s="439" t="s">
        <v>387</v>
      </c>
      <c r="B174" s="440" t="s">
        <v>388</v>
      </c>
      <c r="C174" s="441" t="s">
        <v>456</v>
      </c>
      <c r="D174" s="442" t="s">
        <v>457</v>
      </c>
      <c r="E174" s="441" t="s">
        <v>459</v>
      </c>
      <c r="F174" s="442" t="s">
        <v>460</v>
      </c>
      <c r="G174" s="441" t="s">
        <v>550</v>
      </c>
      <c r="H174" s="441" t="s">
        <v>551</v>
      </c>
      <c r="I174" s="444">
        <v>91.110000610351563</v>
      </c>
      <c r="J174" s="444">
        <v>5</v>
      </c>
      <c r="K174" s="445">
        <v>455.57000732421875</v>
      </c>
    </row>
    <row r="175" spans="1:11" ht="14.4" customHeight="1" x14ac:dyDescent="0.3">
      <c r="A175" s="439" t="s">
        <v>387</v>
      </c>
      <c r="B175" s="440" t="s">
        <v>388</v>
      </c>
      <c r="C175" s="441" t="s">
        <v>456</v>
      </c>
      <c r="D175" s="442" t="s">
        <v>457</v>
      </c>
      <c r="E175" s="441" t="s">
        <v>459</v>
      </c>
      <c r="F175" s="442" t="s">
        <v>460</v>
      </c>
      <c r="G175" s="441" t="s">
        <v>800</v>
      </c>
      <c r="H175" s="441" t="s">
        <v>801</v>
      </c>
      <c r="I175" s="444">
        <v>551.030029296875</v>
      </c>
      <c r="J175" s="444">
        <v>1</v>
      </c>
      <c r="K175" s="445">
        <v>551.030029296875</v>
      </c>
    </row>
    <row r="176" spans="1:11" ht="14.4" customHeight="1" x14ac:dyDescent="0.3">
      <c r="A176" s="439" t="s">
        <v>387</v>
      </c>
      <c r="B176" s="440" t="s">
        <v>388</v>
      </c>
      <c r="C176" s="441" t="s">
        <v>456</v>
      </c>
      <c r="D176" s="442" t="s">
        <v>457</v>
      </c>
      <c r="E176" s="441" t="s">
        <v>459</v>
      </c>
      <c r="F176" s="442" t="s">
        <v>460</v>
      </c>
      <c r="G176" s="441" t="s">
        <v>598</v>
      </c>
      <c r="H176" s="441" t="s">
        <v>599</v>
      </c>
      <c r="I176" s="444">
        <v>617.11173502604163</v>
      </c>
      <c r="J176" s="444">
        <v>52</v>
      </c>
      <c r="K176" s="445">
        <v>32089.719970703125</v>
      </c>
    </row>
    <row r="177" spans="1:11" ht="14.4" customHeight="1" x14ac:dyDescent="0.3">
      <c r="A177" s="439" t="s">
        <v>387</v>
      </c>
      <c r="B177" s="440" t="s">
        <v>388</v>
      </c>
      <c r="C177" s="441" t="s">
        <v>456</v>
      </c>
      <c r="D177" s="442" t="s">
        <v>457</v>
      </c>
      <c r="E177" s="441" t="s">
        <v>459</v>
      </c>
      <c r="F177" s="442" t="s">
        <v>460</v>
      </c>
      <c r="G177" s="441" t="s">
        <v>802</v>
      </c>
      <c r="H177" s="441" t="s">
        <v>803</v>
      </c>
      <c r="I177" s="444">
        <v>1455.6300048828125</v>
      </c>
      <c r="J177" s="444">
        <v>5</v>
      </c>
      <c r="K177" s="445">
        <v>7278.14990234375</v>
      </c>
    </row>
    <row r="178" spans="1:11" ht="14.4" customHeight="1" x14ac:dyDescent="0.3">
      <c r="A178" s="439" t="s">
        <v>387</v>
      </c>
      <c r="B178" s="440" t="s">
        <v>388</v>
      </c>
      <c r="C178" s="441" t="s">
        <v>456</v>
      </c>
      <c r="D178" s="442" t="s">
        <v>457</v>
      </c>
      <c r="E178" s="441" t="s">
        <v>459</v>
      </c>
      <c r="F178" s="442" t="s">
        <v>460</v>
      </c>
      <c r="G178" s="441" t="s">
        <v>804</v>
      </c>
      <c r="H178" s="441" t="s">
        <v>805</v>
      </c>
      <c r="I178" s="444">
        <v>428.33999633789062</v>
      </c>
      <c r="J178" s="444">
        <v>2</v>
      </c>
      <c r="K178" s="445">
        <v>856.67999267578125</v>
      </c>
    </row>
    <row r="179" spans="1:11" ht="14.4" customHeight="1" x14ac:dyDescent="0.3">
      <c r="A179" s="439" t="s">
        <v>387</v>
      </c>
      <c r="B179" s="440" t="s">
        <v>388</v>
      </c>
      <c r="C179" s="441" t="s">
        <v>456</v>
      </c>
      <c r="D179" s="442" t="s">
        <v>457</v>
      </c>
      <c r="E179" s="441" t="s">
        <v>459</v>
      </c>
      <c r="F179" s="442" t="s">
        <v>460</v>
      </c>
      <c r="G179" s="441" t="s">
        <v>806</v>
      </c>
      <c r="H179" s="441" t="s">
        <v>807</v>
      </c>
      <c r="I179" s="444">
        <v>2.0600000619888306</v>
      </c>
      <c r="J179" s="444">
        <v>2000</v>
      </c>
      <c r="K179" s="445">
        <v>4123.900146484375</v>
      </c>
    </row>
    <row r="180" spans="1:11" ht="14.4" customHeight="1" x14ac:dyDescent="0.3">
      <c r="A180" s="439" t="s">
        <v>387</v>
      </c>
      <c r="B180" s="440" t="s">
        <v>388</v>
      </c>
      <c r="C180" s="441" t="s">
        <v>456</v>
      </c>
      <c r="D180" s="442" t="s">
        <v>457</v>
      </c>
      <c r="E180" s="441" t="s">
        <v>459</v>
      </c>
      <c r="F180" s="442" t="s">
        <v>460</v>
      </c>
      <c r="G180" s="441" t="s">
        <v>808</v>
      </c>
      <c r="H180" s="441" t="s">
        <v>809</v>
      </c>
      <c r="I180" s="444">
        <v>1041.81005859375</v>
      </c>
      <c r="J180" s="444">
        <v>1</v>
      </c>
      <c r="K180" s="445">
        <v>1041.81005859375</v>
      </c>
    </row>
    <row r="181" spans="1:11" ht="14.4" customHeight="1" x14ac:dyDescent="0.3">
      <c r="A181" s="439" t="s">
        <v>387</v>
      </c>
      <c r="B181" s="440" t="s">
        <v>388</v>
      </c>
      <c r="C181" s="441" t="s">
        <v>456</v>
      </c>
      <c r="D181" s="442" t="s">
        <v>457</v>
      </c>
      <c r="E181" s="441" t="s">
        <v>696</v>
      </c>
      <c r="F181" s="442" t="s">
        <v>697</v>
      </c>
      <c r="G181" s="441" t="s">
        <v>720</v>
      </c>
      <c r="H181" s="441" t="s">
        <v>721</v>
      </c>
      <c r="I181" s="444">
        <v>260.29998779296875</v>
      </c>
      <c r="J181" s="444">
        <v>10</v>
      </c>
      <c r="K181" s="445">
        <v>2603</v>
      </c>
    </row>
    <row r="182" spans="1:11" ht="14.4" customHeight="1" x14ac:dyDescent="0.3">
      <c r="A182" s="439" t="s">
        <v>387</v>
      </c>
      <c r="B182" s="440" t="s">
        <v>388</v>
      </c>
      <c r="C182" s="441" t="s">
        <v>456</v>
      </c>
      <c r="D182" s="442" t="s">
        <v>457</v>
      </c>
      <c r="E182" s="441" t="s">
        <v>763</v>
      </c>
      <c r="F182" s="442" t="s">
        <v>764</v>
      </c>
      <c r="G182" s="441" t="s">
        <v>767</v>
      </c>
      <c r="H182" s="441" t="s">
        <v>768</v>
      </c>
      <c r="I182" s="444">
        <v>0.68999999761581421</v>
      </c>
      <c r="J182" s="444">
        <v>2000</v>
      </c>
      <c r="K182" s="445">
        <v>1380</v>
      </c>
    </row>
    <row r="183" spans="1:11" ht="14.4" customHeight="1" thickBot="1" x14ac:dyDescent="0.35">
      <c r="A183" s="446" t="s">
        <v>387</v>
      </c>
      <c r="B183" s="447" t="s">
        <v>388</v>
      </c>
      <c r="C183" s="448" t="s">
        <v>456</v>
      </c>
      <c r="D183" s="449" t="s">
        <v>457</v>
      </c>
      <c r="E183" s="448" t="s">
        <v>763</v>
      </c>
      <c r="F183" s="449" t="s">
        <v>764</v>
      </c>
      <c r="G183" s="448" t="s">
        <v>769</v>
      </c>
      <c r="H183" s="448" t="s">
        <v>770</v>
      </c>
      <c r="I183" s="451">
        <v>0.68999999761581421</v>
      </c>
      <c r="J183" s="451">
        <v>2000</v>
      </c>
      <c r="K183" s="452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371" t="s">
        <v>92</v>
      </c>
      <c r="B1" s="371"/>
      <c r="C1" s="314"/>
      <c r="D1" s="314"/>
      <c r="E1" s="314"/>
      <c r="F1" s="314"/>
      <c r="G1" s="314"/>
      <c r="H1" s="314"/>
      <c r="I1" s="314"/>
      <c r="J1" s="314"/>
      <c r="K1" s="314"/>
      <c r="L1" s="291"/>
    </row>
    <row r="2" spans="1:12" ht="15" thickBot="1" x14ac:dyDescent="0.35">
      <c r="A2" s="203" t="s">
        <v>227</v>
      </c>
      <c r="B2" s="204"/>
      <c r="C2" s="204"/>
      <c r="D2" s="204"/>
      <c r="E2" s="204"/>
      <c r="F2" s="204"/>
      <c r="G2" s="204"/>
      <c r="H2" s="204"/>
      <c r="I2" s="204"/>
      <c r="L2" s="291"/>
    </row>
    <row r="3" spans="1:12" x14ac:dyDescent="0.3">
      <c r="A3" s="222" t="s">
        <v>163</v>
      </c>
      <c r="B3" s="369" t="s">
        <v>146</v>
      </c>
      <c r="C3" s="205">
        <v>30</v>
      </c>
      <c r="D3" s="205">
        <v>99</v>
      </c>
      <c r="E3" s="225">
        <v>100</v>
      </c>
      <c r="F3" s="225">
        <v>101</v>
      </c>
      <c r="G3" s="225">
        <v>409</v>
      </c>
      <c r="H3" s="225">
        <v>526</v>
      </c>
      <c r="I3" s="205">
        <v>630</v>
      </c>
      <c r="J3" s="205">
        <v>642</v>
      </c>
      <c r="K3" s="206">
        <v>746</v>
      </c>
      <c r="L3" s="291"/>
    </row>
    <row r="4" spans="1:12" ht="36.6" outlineLevel="1" thickBot="1" x14ac:dyDescent="0.35">
      <c r="A4" s="223">
        <v>2017</v>
      </c>
      <c r="B4" s="370"/>
      <c r="C4" s="207" t="s">
        <v>165</v>
      </c>
      <c r="D4" s="207" t="s">
        <v>147</v>
      </c>
      <c r="E4" s="226" t="s">
        <v>191</v>
      </c>
      <c r="F4" s="226" t="s">
        <v>192</v>
      </c>
      <c r="G4" s="226" t="s">
        <v>170</v>
      </c>
      <c r="H4" s="226" t="s">
        <v>171</v>
      </c>
      <c r="I4" s="207" t="s">
        <v>174</v>
      </c>
      <c r="J4" s="207" t="s">
        <v>172</v>
      </c>
      <c r="K4" s="208" t="s">
        <v>173</v>
      </c>
      <c r="L4" s="291"/>
    </row>
    <row r="5" spans="1:12" x14ac:dyDescent="0.3">
      <c r="A5" s="209" t="s">
        <v>148</v>
      </c>
      <c r="B5" s="242"/>
      <c r="C5" s="243"/>
      <c r="D5" s="243"/>
      <c r="E5" s="243"/>
      <c r="F5" s="243"/>
      <c r="G5" s="243"/>
      <c r="H5" s="243"/>
      <c r="I5" s="243"/>
      <c r="J5" s="243"/>
      <c r="K5" s="244"/>
      <c r="L5" s="291"/>
    </row>
    <row r="6" spans="1:12" ht="15" collapsed="1" thickBot="1" x14ac:dyDescent="0.35">
      <c r="A6" s="210" t="s">
        <v>59</v>
      </c>
      <c r="B6" s="245">
        <f xml:space="preserve">
TRUNC(IF($A$4&lt;=12,SUMIFS('ON Data'!F:F,'ON Data'!$D:$D,$A$4,'ON Data'!$E:$E,1),SUMIFS('ON Data'!F:F,'ON Data'!$E:$E,1)/'ON Data'!$D$3),1)</f>
        <v>39.299999999999997</v>
      </c>
      <c r="C6" s="246">
        <f xml:space="preserve">
TRUNC(IF($A$4&lt;=12,SUMIFS('ON Data'!I:I,'ON Data'!$D:$D,$A$4,'ON Data'!$E:$E,1),SUMIFS('ON Data'!I:I,'ON Data'!$E:$E,1)/'ON Data'!$D$3),1)</f>
        <v>3.5</v>
      </c>
      <c r="D6" s="246">
        <f xml:space="preserve">
TRUNC(IF($A$4&lt;=12,SUMIFS('ON Data'!J:J,'ON Data'!$D:$D,$A$4,'ON Data'!$E:$E,1),SUMIFS('ON Data'!J:J,'ON Data'!$E:$E,1)/'ON Data'!$D$3),1)</f>
        <v>1.2</v>
      </c>
      <c r="E6" s="246">
        <f xml:space="preserve">
TRUNC(IF($A$4&lt;=12,SUMIFS('ON Data'!K:K,'ON Data'!$D:$D,$A$4,'ON Data'!$E:$E,1),SUMIFS('ON Data'!K:K,'ON Data'!$E:$E,1)/'ON Data'!$D$3),1)</f>
        <v>2.2999999999999998</v>
      </c>
      <c r="F6" s="246">
        <f xml:space="preserve">
TRUNC(IF($A$4&lt;=12,SUMIFS('ON Data'!L:L,'ON Data'!$D:$D,$A$4,'ON Data'!$E:$E,1),SUMIFS('ON Data'!L:L,'ON Data'!$E:$E,1)/'ON Data'!$D$3),1)</f>
        <v>8.6999999999999993</v>
      </c>
      <c r="G6" s="246">
        <f xml:space="preserve">
TRUNC(IF($A$4&lt;=12,SUMIFS('ON Data'!W:W,'ON Data'!$D:$D,$A$4,'ON Data'!$E:$E,1),SUMIFS('ON Data'!W:W,'ON Data'!$E:$E,1)/'ON Data'!$D$3),1)</f>
        <v>14.7</v>
      </c>
      <c r="H6" s="246">
        <f xml:space="preserve">
TRUNC(IF($A$4&lt;=12,SUMIFS('ON Data'!AL:AL,'ON Data'!$D:$D,$A$4,'ON Data'!$E:$E,1),SUMIFS('ON Data'!AL:AL,'ON Data'!$E:$E,1)/'ON Data'!$D$3),1)</f>
        <v>2.2999999999999998</v>
      </c>
      <c r="I6" s="246">
        <f xml:space="preserve">
TRUNC(IF($A$4&lt;=12,SUMIFS('ON Data'!AP:AP,'ON Data'!$D:$D,$A$4,'ON Data'!$E:$E,1),SUMIFS('ON Data'!AP:AP,'ON Data'!$E:$E,1)/'ON Data'!$D$3),1)</f>
        <v>0.8</v>
      </c>
      <c r="J6" s="246">
        <f xml:space="preserve">
TRUNC(IF($A$4&lt;=12,SUMIFS('ON Data'!AT:AT,'ON Data'!$D:$D,$A$4,'ON Data'!$E:$E,1),SUMIFS('ON Data'!AT:AT,'ON Data'!$E:$E,1)/'ON Data'!$D$3),1)</f>
        <v>4.3</v>
      </c>
      <c r="K6" s="247">
        <f xml:space="preserve">
TRUNC(IF($A$4&lt;=12,SUMIFS('ON Data'!AW:AW,'ON Data'!$D:$D,$A$4,'ON Data'!$E:$E,1),SUMIFS('ON Data'!AW:AW,'ON Data'!$E:$E,1)/'ON Data'!$D$3),1)</f>
        <v>1.2</v>
      </c>
      <c r="L6" s="291"/>
    </row>
    <row r="7" spans="1:12" ht="15" hidden="1" outlineLevel="1" thickBot="1" x14ac:dyDescent="0.35">
      <c r="A7" s="210" t="s">
        <v>93</v>
      </c>
      <c r="B7" s="245"/>
      <c r="C7" s="246"/>
      <c r="D7" s="246"/>
      <c r="E7" s="246"/>
      <c r="F7" s="246"/>
      <c r="G7" s="246"/>
      <c r="H7" s="246"/>
      <c r="I7" s="246"/>
      <c r="J7" s="246"/>
      <c r="K7" s="247"/>
      <c r="L7" s="291"/>
    </row>
    <row r="8" spans="1:12" ht="15" hidden="1" outlineLevel="1" thickBot="1" x14ac:dyDescent="0.35">
      <c r="A8" s="210" t="s">
        <v>61</v>
      </c>
      <c r="B8" s="245"/>
      <c r="C8" s="246"/>
      <c r="D8" s="246"/>
      <c r="E8" s="246"/>
      <c r="F8" s="246"/>
      <c r="G8" s="246"/>
      <c r="H8" s="246"/>
      <c r="I8" s="246"/>
      <c r="J8" s="246"/>
      <c r="K8" s="247"/>
      <c r="L8" s="291"/>
    </row>
    <row r="9" spans="1:12" ht="15" hidden="1" outlineLevel="1" thickBot="1" x14ac:dyDescent="0.35">
      <c r="A9" s="211" t="s">
        <v>54</v>
      </c>
      <c r="B9" s="248"/>
      <c r="C9" s="249"/>
      <c r="D9" s="249"/>
      <c r="E9" s="249"/>
      <c r="F9" s="249"/>
      <c r="G9" s="249"/>
      <c r="H9" s="249"/>
      <c r="I9" s="249"/>
      <c r="J9" s="249"/>
      <c r="K9" s="250"/>
      <c r="L9" s="291"/>
    </row>
    <row r="10" spans="1:12" x14ac:dyDescent="0.3">
      <c r="A10" s="212" t="s">
        <v>149</v>
      </c>
      <c r="B10" s="227"/>
      <c r="C10" s="228"/>
      <c r="D10" s="228"/>
      <c r="E10" s="228"/>
      <c r="F10" s="228"/>
      <c r="G10" s="228"/>
      <c r="H10" s="228"/>
      <c r="I10" s="228"/>
      <c r="J10" s="228"/>
      <c r="K10" s="229"/>
      <c r="L10" s="291"/>
    </row>
    <row r="11" spans="1:12" x14ac:dyDescent="0.3">
      <c r="A11" s="213" t="s">
        <v>150</v>
      </c>
      <c r="B11" s="230">
        <f xml:space="preserve">
IF($A$4&lt;=12,SUMIFS('ON Data'!F:F,'ON Data'!$D:$D,$A$4,'ON Data'!$E:$E,2),SUMIFS('ON Data'!F:F,'ON Data'!$E:$E,2))</f>
        <v>46853.599999999999</v>
      </c>
      <c r="C11" s="231">
        <f xml:space="preserve">
IF($A$4&lt;=12,SUMIFS('ON Data'!I:I,'ON Data'!$D:$D,$A$4,'ON Data'!$E:$E,2),SUMIFS('ON Data'!I:I,'ON Data'!$E:$E,2))</f>
        <v>4160</v>
      </c>
      <c r="D11" s="231">
        <f xml:space="preserve">
IF($A$4&lt;=12,SUMIFS('ON Data'!J:J,'ON Data'!$D:$D,$A$4,'ON Data'!$E:$E,2),SUMIFS('ON Data'!J:J,'ON Data'!$E:$E,2))</f>
        <v>1445.6</v>
      </c>
      <c r="E11" s="231">
        <f xml:space="preserve">
IF($A$4&lt;=12,SUMIFS('ON Data'!K:K,'ON Data'!$D:$D,$A$4,'ON Data'!$E:$E,2),SUMIFS('ON Data'!K:K,'ON Data'!$E:$E,2))</f>
        <v>2844.7999999999997</v>
      </c>
      <c r="F11" s="231">
        <f xml:space="preserve">
IF($A$4&lt;=12,SUMIFS('ON Data'!L:L,'ON Data'!$D:$D,$A$4,'ON Data'!$E:$E,2),SUMIFS('ON Data'!L:L,'ON Data'!$E:$E,2))</f>
        <v>10957.199999999999</v>
      </c>
      <c r="G11" s="231">
        <f xml:space="preserve">
IF($A$4&lt;=12,SUMIFS('ON Data'!W:W,'ON Data'!$D:$D,$A$4,'ON Data'!$E:$E,2),SUMIFS('ON Data'!W:W,'ON Data'!$E:$E,2))</f>
        <v>17212.8</v>
      </c>
      <c r="H11" s="231">
        <f xml:space="preserve">
IF($A$4&lt;=12,SUMIFS('ON Data'!AL:AL,'ON Data'!$D:$D,$A$4,'ON Data'!$E:$E,2),SUMIFS('ON Data'!AL:AL,'ON Data'!$E:$E,2))</f>
        <v>2824.8</v>
      </c>
      <c r="I11" s="231">
        <f xml:space="preserve">
IF($A$4&lt;=12,SUMIFS('ON Data'!AP:AP,'ON Data'!$D:$D,$A$4,'ON Data'!$E:$E,2),SUMIFS('ON Data'!AP:AP,'ON Data'!$E:$E,2))</f>
        <v>1084</v>
      </c>
      <c r="J11" s="231">
        <f xml:space="preserve">
IF($A$4&lt;=12,SUMIFS('ON Data'!AT:AT,'ON Data'!$D:$D,$A$4,'ON Data'!$E:$E,2),SUMIFS('ON Data'!AT:AT,'ON Data'!$E:$E,2))</f>
        <v>5092</v>
      </c>
      <c r="K11" s="232">
        <f xml:space="preserve">
IF($A$4&lt;=12,SUMIFS('ON Data'!AW:AW,'ON Data'!$D:$D,$A$4,'ON Data'!$E:$E,2),SUMIFS('ON Data'!AW:AW,'ON Data'!$E:$E,2))</f>
        <v>1232.3999999999999</v>
      </c>
      <c r="L11" s="291"/>
    </row>
    <row r="12" spans="1:12" x14ac:dyDescent="0.3">
      <c r="A12" s="213" t="s">
        <v>151</v>
      </c>
      <c r="B12" s="230">
        <f xml:space="preserve">
IF($A$4&lt;=12,SUMIFS('ON Data'!F:F,'ON Data'!$D:$D,$A$4,'ON Data'!$E:$E,3),SUMIFS('ON Data'!F:F,'ON Data'!$E:$E,3))</f>
        <v>14</v>
      </c>
      <c r="C12" s="231">
        <f xml:space="preserve">
IF($A$4&lt;=12,SUMIFS('ON Data'!I:I,'ON Data'!$D:$D,$A$4,'ON Data'!$E:$E,3),SUMIFS('ON Data'!I:I,'ON Data'!$E:$E,3))</f>
        <v>0</v>
      </c>
      <c r="D12" s="231">
        <f xml:space="preserve">
IF($A$4&lt;=12,SUMIFS('ON Data'!J:J,'ON Data'!$D:$D,$A$4,'ON Data'!$E:$E,3),SUMIFS('ON Data'!J:J,'ON Data'!$E:$E,3))</f>
        <v>0</v>
      </c>
      <c r="E12" s="231">
        <f xml:space="preserve">
IF($A$4&lt;=12,SUMIFS('ON Data'!K:K,'ON Data'!$D:$D,$A$4,'ON Data'!$E:$E,3),SUMIFS('ON Data'!K:K,'ON Data'!$E:$E,3))</f>
        <v>0</v>
      </c>
      <c r="F12" s="231">
        <f xml:space="preserve">
IF($A$4&lt;=12,SUMIFS('ON Data'!L:L,'ON Data'!$D:$D,$A$4,'ON Data'!$E:$E,3),SUMIFS('ON Data'!L:L,'ON Data'!$E:$E,3))</f>
        <v>4</v>
      </c>
      <c r="G12" s="231">
        <f xml:space="preserve">
IF($A$4&lt;=12,SUMIFS('ON Data'!W:W,'ON Data'!$D:$D,$A$4,'ON Data'!$E:$E,3),SUMIFS('ON Data'!W:W,'ON Data'!$E:$E,3))</f>
        <v>10</v>
      </c>
      <c r="H12" s="231">
        <f xml:space="preserve">
IF($A$4&lt;=12,SUMIFS('ON Data'!AL:AL,'ON Data'!$D:$D,$A$4,'ON Data'!$E:$E,3),SUMIFS('ON Data'!AL:AL,'ON Data'!$E:$E,3))</f>
        <v>0</v>
      </c>
      <c r="I12" s="231">
        <f xml:space="preserve">
IF($A$4&lt;=12,SUMIFS('ON Data'!AP:AP,'ON Data'!$D:$D,$A$4,'ON Data'!$E:$E,3),SUMIFS('ON Data'!AP:AP,'ON Data'!$E:$E,3))</f>
        <v>0</v>
      </c>
      <c r="J12" s="231">
        <f xml:space="preserve">
IF($A$4&lt;=12,SUMIFS('ON Data'!AT:AT,'ON Data'!$D:$D,$A$4,'ON Data'!$E:$E,3),SUMIFS('ON Data'!AT:AT,'ON Data'!$E:$E,3))</f>
        <v>0</v>
      </c>
      <c r="K12" s="232">
        <f xml:space="preserve">
IF($A$4&lt;=12,SUMIFS('ON Data'!AW:AW,'ON Data'!$D:$D,$A$4,'ON Data'!$E:$E,3),SUMIFS('ON Data'!AW:AW,'ON Data'!$E:$E,3))</f>
        <v>0</v>
      </c>
      <c r="L12" s="291"/>
    </row>
    <row r="13" spans="1:12" x14ac:dyDescent="0.3">
      <c r="A13" s="213" t="s">
        <v>158</v>
      </c>
      <c r="B13" s="230">
        <f xml:space="preserve">
IF($A$4&lt;=12,SUMIFS('ON Data'!F:F,'ON Data'!$D:$D,$A$4,'ON Data'!$E:$E,4),SUMIFS('ON Data'!F:F,'ON Data'!$E:$E,4))</f>
        <v>54.5</v>
      </c>
      <c r="C13" s="231">
        <f xml:space="preserve">
IF($A$4&lt;=12,SUMIFS('ON Data'!I:I,'ON Data'!$D:$D,$A$4,'ON Data'!$E:$E,4),SUMIFS('ON Data'!I:I,'ON Data'!$E:$E,4))</f>
        <v>0</v>
      </c>
      <c r="D13" s="231">
        <f xml:space="preserve">
IF($A$4&lt;=12,SUMIFS('ON Data'!J:J,'ON Data'!$D:$D,$A$4,'ON Data'!$E:$E,4),SUMIFS('ON Data'!J:J,'ON Data'!$E:$E,4))</f>
        <v>0</v>
      </c>
      <c r="E13" s="231">
        <f xml:space="preserve">
IF($A$4&lt;=12,SUMIFS('ON Data'!K:K,'ON Data'!$D:$D,$A$4,'ON Data'!$E:$E,4),SUMIFS('ON Data'!K:K,'ON Data'!$E:$E,4))</f>
        <v>14.5</v>
      </c>
      <c r="F13" s="231">
        <f xml:space="preserve">
IF($A$4&lt;=12,SUMIFS('ON Data'!L:L,'ON Data'!$D:$D,$A$4,'ON Data'!$E:$E,4),SUMIFS('ON Data'!L:L,'ON Data'!$E:$E,4))</f>
        <v>30</v>
      </c>
      <c r="G13" s="231">
        <f xml:space="preserve">
IF($A$4&lt;=12,SUMIFS('ON Data'!W:W,'ON Data'!$D:$D,$A$4,'ON Data'!$E:$E,4),SUMIFS('ON Data'!W:W,'ON Data'!$E:$E,4))</f>
        <v>10</v>
      </c>
      <c r="H13" s="231">
        <f xml:space="preserve">
IF($A$4&lt;=12,SUMIFS('ON Data'!AL:AL,'ON Data'!$D:$D,$A$4,'ON Data'!$E:$E,4),SUMIFS('ON Data'!AL:AL,'ON Data'!$E:$E,4))</f>
        <v>0</v>
      </c>
      <c r="I13" s="231">
        <f xml:space="preserve">
IF($A$4&lt;=12,SUMIFS('ON Data'!AP:AP,'ON Data'!$D:$D,$A$4,'ON Data'!$E:$E,4),SUMIFS('ON Data'!AP:AP,'ON Data'!$E:$E,4))</f>
        <v>0</v>
      </c>
      <c r="J13" s="231">
        <f xml:space="preserve">
IF($A$4&lt;=12,SUMIFS('ON Data'!AT:AT,'ON Data'!$D:$D,$A$4,'ON Data'!$E:$E,4),SUMIFS('ON Data'!AT:AT,'ON Data'!$E:$E,4))</f>
        <v>0</v>
      </c>
      <c r="K13" s="232">
        <f xml:space="preserve">
IF($A$4&lt;=12,SUMIFS('ON Data'!AW:AW,'ON Data'!$D:$D,$A$4,'ON Data'!$E:$E,4),SUMIFS('ON Data'!AW:AW,'ON Data'!$E:$E,4))</f>
        <v>0</v>
      </c>
      <c r="L13" s="291"/>
    </row>
    <row r="14" spans="1:12" ht="15" thickBot="1" x14ac:dyDescent="0.35">
      <c r="A14" s="214" t="s">
        <v>152</v>
      </c>
      <c r="B14" s="233">
        <f xml:space="preserve">
IF($A$4&lt;=12,SUMIFS('ON Data'!F:F,'ON Data'!$D:$D,$A$4,'ON Data'!$E:$E,5),SUMIFS('ON Data'!F:F,'ON Data'!$E:$E,5))</f>
        <v>498</v>
      </c>
      <c r="C14" s="234">
        <f xml:space="preserve">
IF($A$4&lt;=12,SUMIFS('ON Data'!I:I,'ON Data'!$D:$D,$A$4,'ON Data'!$E:$E,5),SUMIFS('ON Data'!I:I,'ON Data'!$E:$E,5))</f>
        <v>0</v>
      </c>
      <c r="D14" s="234">
        <f xml:space="preserve">
IF($A$4&lt;=12,SUMIFS('ON Data'!J:J,'ON Data'!$D:$D,$A$4,'ON Data'!$E:$E,5),SUMIFS('ON Data'!J:J,'ON Data'!$E:$E,5))</f>
        <v>0</v>
      </c>
      <c r="E14" s="234">
        <f xml:space="preserve">
IF($A$4&lt;=12,SUMIFS('ON Data'!K:K,'ON Data'!$D:$D,$A$4,'ON Data'!$E:$E,5),SUMIFS('ON Data'!K:K,'ON Data'!$E:$E,5))</f>
        <v>0</v>
      </c>
      <c r="F14" s="234">
        <f xml:space="preserve">
IF($A$4&lt;=12,SUMIFS('ON Data'!L:L,'ON Data'!$D:$D,$A$4,'ON Data'!$E:$E,5),SUMIFS('ON Data'!L:L,'ON Data'!$E:$E,5))</f>
        <v>428</v>
      </c>
      <c r="G14" s="234">
        <f xml:space="preserve">
IF($A$4&lt;=12,SUMIFS('ON Data'!W:W,'ON Data'!$D:$D,$A$4,'ON Data'!$E:$E,5),SUMIFS('ON Data'!W:W,'ON Data'!$E:$E,5))</f>
        <v>70</v>
      </c>
      <c r="H14" s="234">
        <f xml:space="preserve">
IF($A$4&lt;=12,SUMIFS('ON Data'!AL:AL,'ON Data'!$D:$D,$A$4,'ON Data'!$E:$E,5),SUMIFS('ON Data'!AL:AL,'ON Data'!$E:$E,5))</f>
        <v>0</v>
      </c>
      <c r="I14" s="234">
        <f xml:space="preserve">
IF($A$4&lt;=12,SUMIFS('ON Data'!AP:AP,'ON Data'!$D:$D,$A$4,'ON Data'!$E:$E,5),SUMIFS('ON Data'!AP:AP,'ON Data'!$E:$E,5))</f>
        <v>0</v>
      </c>
      <c r="J14" s="234">
        <f xml:space="preserve">
IF($A$4&lt;=12,SUMIFS('ON Data'!AT:AT,'ON Data'!$D:$D,$A$4,'ON Data'!$E:$E,5),SUMIFS('ON Data'!AT:AT,'ON Data'!$E:$E,5))</f>
        <v>0</v>
      </c>
      <c r="K14" s="235">
        <f xml:space="preserve">
IF($A$4&lt;=12,SUMIFS('ON Data'!AW:AW,'ON Data'!$D:$D,$A$4,'ON Data'!$E:$E,5),SUMIFS('ON Data'!AW:AW,'ON Data'!$E:$E,5))</f>
        <v>0</v>
      </c>
      <c r="L14" s="291"/>
    </row>
    <row r="15" spans="1:12" x14ac:dyDescent="0.3">
      <c r="A15" s="135" t="s">
        <v>162</v>
      </c>
      <c r="B15" s="236"/>
      <c r="C15" s="237"/>
      <c r="D15" s="237"/>
      <c r="E15" s="237"/>
      <c r="F15" s="237"/>
      <c r="G15" s="237"/>
      <c r="H15" s="237"/>
      <c r="I15" s="237"/>
      <c r="J15" s="237"/>
      <c r="K15" s="238"/>
      <c r="L15" s="291"/>
    </row>
    <row r="16" spans="1:12" x14ac:dyDescent="0.3">
      <c r="A16" s="215" t="s">
        <v>153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Data'!I:I,'ON Data'!$D:$D,$A$4,'ON Data'!$E:$E,7),SUMIFS('ON Data'!I:I,'ON Data'!$E:$E,7))</f>
        <v>0</v>
      </c>
      <c r="D16" s="231">
        <f xml:space="preserve">
IF($A$4&lt;=12,SUMIFS('ON Data'!J:J,'ON Data'!$D:$D,$A$4,'ON Data'!$E:$E,7),SUMIFS('ON Data'!J:J,'ON Data'!$E:$E,7))</f>
        <v>0</v>
      </c>
      <c r="E16" s="231">
        <f xml:space="preserve">
IF($A$4&lt;=12,SUMIFS('ON Data'!K:K,'ON Data'!$D:$D,$A$4,'ON Data'!$E:$E,7),SUMIFS('ON Data'!K:K,'ON Data'!$E:$E,7))</f>
        <v>0</v>
      </c>
      <c r="F16" s="231">
        <f xml:space="preserve">
IF($A$4&lt;=12,SUMIFS('ON Data'!L:L,'ON Data'!$D:$D,$A$4,'ON Data'!$E:$E,7),SUMIFS('ON Data'!L:L,'ON Data'!$E:$E,7))</f>
        <v>0</v>
      </c>
      <c r="G16" s="231">
        <f xml:space="preserve">
IF($A$4&lt;=12,SUMIFS('ON Data'!W:W,'ON Data'!$D:$D,$A$4,'ON Data'!$E:$E,7),SUMIFS('ON Data'!W:W,'ON Data'!$E:$E,7))</f>
        <v>0</v>
      </c>
      <c r="H16" s="231">
        <f xml:space="preserve">
IF($A$4&lt;=12,SUMIFS('ON Data'!AL:AL,'ON Data'!$D:$D,$A$4,'ON Data'!$E:$E,7),SUMIFS('ON Data'!AL:AL,'ON Data'!$E:$E,7))</f>
        <v>0</v>
      </c>
      <c r="I16" s="231">
        <f xml:space="preserve">
IF($A$4&lt;=12,SUMIFS('ON Data'!AP:AP,'ON Data'!$D:$D,$A$4,'ON Data'!$E:$E,7),SUMIFS('ON Data'!AP:AP,'ON Data'!$E:$E,7))</f>
        <v>0</v>
      </c>
      <c r="J16" s="231">
        <f xml:space="preserve">
IF($A$4&lt;=12,SUMIFS('ON Data'!AT:AT,'ON Data'!$D:$D,$A$4,'ON Data'!$E:$E,7),SUMIFS('ON Data'!AT:AT,'ON Data'!$E:$E,7))</f>
        <v>0</v>
      </c>
      <c r="K16" s="232">
        <f xml:space="preserve">
IF($A$4&lt;=12,SUMIFS('ON Data'!AW:AW,'ON Data'!$D:$D,$A$4,'ON Data'!$E:$E,7),SUMIFS('ON Data'!AW:AW,'ON Data'!$E:$E,7))</f>
        <v>0</v>
      </c>
      <c r="L16" s="291"/>
    </row>
    <row r="17" spans="1:46" x14ac:dyDescent="0.3">
      <c r="A17" s="215" t="s">
        <v>154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Data'!I:I,'ON Data'!$D:$D,$A$4,'ON Data'!$E:$E,8),SUMIFS('ON Data'!I:I,'ON Data'!$E:$E,8))</f>
        <v>0</v>
      </c>
      <c r="D17" s="231">
        <f xml:space="preserve">
IF($A$4&lt;=12,SUMIFS('ON Data'!J:J,'ON Data'!$D:$D,$A$4,'ON Data'!$E:$E,8),SUMIFS('ON Data'!J:J,'ON Data'!$E:$E,8))</f>
        <v>0</v>
      </c>
      <c r="E17" s="231">
        <f xml:space="preserve">
IF($A$4&lt;=12,SUMIFS('ON Data'!K:K,'ON Data'!$D:$D,$A$4,'ON Data'!$E:$E,8),SUMIFS('ON Data'!K:K,'ON Data'!$E:$E,8))</f>
        <v>0</v>
      </c>
      <c r="F17" s="231">
        <f xml:space="preserve">
IF($A$4&lt;=12,SUMIFS('ON Data'!L:L,'ON Data'!$D:$D,$A$4,'ON Data'!$E:$E,8),SUMIFS('ON Data'!L:L,'ON Data'!$E:$E,8))</f>
        <v>0</v>
      </c>
      <c r="G17" s="231">
        <f xml:space="preserve">
IF($A$4&lt;=12,SUMIFS('ON Data'!W:W,'ON Data'!$D:$D,$A$4,'ON Data'!$E:$E,8),SUMIFS('ON Data'!W:W,'ON Data'!$E:$E,8))</f>
        <v>0</v>
      </c>
      <c r="H17" s="231">
        <f xml:space="preserve">
IF($A$4&lt;=12,SUMIFS('ON Data'!AL:AL,'ON Data'!$D:$D,$A$4,'ON Data'!$E:$E,8),SUMIFS('ON Data'!AL:AL,'ON Data'!$E:$E,8))</f>
        <v>0</v>
      </c>
      <c r="I17" s="231">
        <f xml:space="preserve">
IF($A$4&lt;=12,SUMIFS('ON Data'!AP:AP,'ON Data'!$D:$D,$A$4,'ON Data'!$E:$E,8),SUMIFS('ON Data'!AP:AP,'ON Data'!$E:$E,8))</f>
        <v>0</v>
      </c>
      <c r="J17" s="231">
        <f xml:space="preserve">
IF($A$4&lt;=12,SUMIFS('ON Data'!AT:AT,'ON Data'!$D:$D,$A$4,'ON Data'!$E:$E,8),SUMIFS('ON Data'!AT:AT,'ON Data'!$E:$E,8))</f>
        <v>0</v>
      </c>
      <c r="K17" s="232">
        <f xml:space="preserve">
IF($A$4&lt;=12,SUMIFS('ON Data'!AW:AW,'ON Data'!$D:$D,$A$4,'ON Data'!$E:$E,8),SUMIFS('ON Data'!AW:AW,'ON Data'!$E:$E,8))</f>
        <v>0</v>
      </c>
      <c r="L17" s="291"/>
    </row>
    <row r="18" spans="1:46" x14ac:dyDescent="0.3">
      <c r="A18" s="215" t="s">
        <v>155</v>
      </c>
      <c r="B18" s="230">
        <f xml:space="preserve">
B19-B16-B17</f>
        <v>779832</v>
      </c>
      <c r="C18" s="231">
        <f t="shared" ref="C18:K18" si="0" xml:space="preserve">
C19-C16-C17</f>
        <v>36837</v>
      </c>
      <c r="D18" s="231">
        <f t="shared" si="0"/>
        <v>18626</v>
      </c>
      <c r="E18" s="231">
        <f t="shared" si="0"/>
        <v>28278</v>
      </c>
      <c r="F18" s="231">
        <f t="shared" si="0"/>
        <v>326650</v>
      </c>
      <c r="G18" s="231">
        <f t="shared" si="0"/>
        <v>270253</v>
      </c>
      <c r="H18" s="231">
        <f t="shared" si="0"/>
        <v>37648</v>
      </c>
      <c r="I18" s="231">
        <f t="shared" si="0"/>
        <v>12220</v>
      </c>
      <c r="J18" s="231">
        <f t="shared" si="0"/>
        <v>49320</v>
      </c>
      <c r="K18" s="232">
        <f t="shared" si="0"/>
        <v>0</v>
      </c>
      <c r="L18" s="291"/>
    </row>
    <row r="19" spans="1:46" ht="15" thickBot="1" x14ac:dyDescent="0.35">
      <c r="A19" s="216" t="s">
        <v>156</v>
      </c>
      <c r="B19" s="239">
        <f xml:space="preserve">
IF($A$4&lt;=12,SUMIFS('ON Data'!F:F,'ON Data'!$D:$D,$A$4,'ON Data'!$E:$E,9),SUMIFS('ON Data'!F:F,'ON Data'!$E:$E,9))</f>
        <v>779832</v>
      </c>
      <c r="C19" s="240">
        <f xml:space="preserve">
IF($A$4&lt;=12,SUMIFS('ON Data'!I:I,'ON Data'!$D:$D,$A$4,'ON Data'!$E:$E,9),SUMIFS('ON Data'!I:I,'ON Data'!$E:$E,9))</f>
        <v>36837</v>
      </c>
      <c r="D19" s="240">
        <f xml:space="preserve">
IF($A$4&lt;=12,SUMIFS('ON Data'!J:J,'ON Data'!$D:$D,$A$4,'ON Data'!$E:$E,9),SUMIFS('ON Data'!J:J,'ON Data'!$E:$E,9))</f>
        <v>18626</v>
      </c>
      <c r="E19" s="240">
        <f xml:space="preserve">
IF($A$4&lt;=12,SUMIFS('ON Data'!K:K,'ON Data'!$D:$D,$A$4,'ON Data'!$E:$E,9),SUMIFS('ON Data'!K:K,'ON Data'!$E:$E,9))</f>
        <v>28278</v>
      </c>
      <c r="F19" s="240">
        <f xml:space="preserve">
IF($A$4&lt;=12,SUMIFS('ON Data'!L:L,'ON Data'!$D:$D,$A$4,'ON Data'!$E:$E,9),SUMIFS('ON Data'!L:L,'ON Data'!$E:$E,9))</f>
        <v>326650</v>
      </c>
      <c r="G19" s="240">
        <f xml:space="preserve">
IF($A$4&lt;=12,SUMIFS('ON Data'!W:W,'ON Data'!$D:$D,$A$4,'ON Data'!$E:$E,9),SUMIFS('ON Data'!W:W,'ON Data'!$E:$E,9))</f>
        <v>270253</v>
      </c>
      <c r="H19" s="240">
        <f xml:space="preserve">
IF($A$4&lt;=12,SUMIFS('ON Data'!AL:AL,'ON Data'!$D:$D,$A$4,'ON Data'!$E:$E,9),SUMIFS('ON Data'!AL:AL,'ON Data'!$E:$E,9))</f>
        <v>37648</v>
      </c>
      <c r="I19" s="240">
        <f xml:space="preserve">
IF($A$4&lt;=12,SUMIFS('ON Data'!AP:AP,'ON Data'!$D:$D,$A$4,'ON Data'!$E:$E,9),SUMIFS('ON Data'!AP:AP,'ON Data'!$E:$E,9))</f>
        <v>12220</v>
      </c>
      <c r="J19" s="240">
        <f xml:space="preserve">
IF($A$4&lt;=12,SUMIFS('ON Data'!AT:AT,'ON Data'!$D:$D,$A$4,'ON Data'!$E:$E,9),SUMIFS('ON Data'!AT:AT,'ON Data'!$E:$E,9))</f>
        <v>49320</v>
      </c>
      <c r="K19" s="241">
        <f xml:space="preserve">
IF($A$4&lt;=12,SUMIFS('ON Data'!AW:AW,'ON Data'!$D:$D,$A$4,'ON Data'!$E:$E,9),SUMIFS('ON Data'!AW:AW,'ON Data'!$E:$E,9))</f>
        <v>0</v>
      </c>
      <c r="L19" s="291"/>
    </row>
    <row r="20" spans="1:46" ht="15" collapsed="1" thickBot="1" x14ac:dyDescent="0.35">
      <c r="A20" s="217" t="s">
        <v>59</v>
      </c>
      <c r="B20" s="317">
        <f xml:space="preserve">
IF($A$4&lt;=12,SUMIFS('ON Data'!F:F,'ON Data'!$D:$D,$A$4,'ON Data'!$E:$E,6),SUMIFS('ON Data'!F:F,'ON Data'!$E:$E,6))</f>
        <v>13446951</v>
      </c>
      <c r="C20" s="318">
        <f xml:space="preserve">
IF($A$4&lt;=12,SUMIFS('ON Data'!I:I,'ON Data'!$D:$D,$A$4,'ON Data'!$E:$E,6),SUMIFS('ON Data'!I:I,'ON Data'!$E:$E,6))</f>
        <v>781339</v>
      </c>
      <c r="D20" s="318">
        <f xml:space="preserve">
IF($A$4&lt;=12,SUMIFS('ON Data'!J:J,'ON Data'!$D:$D,$A$4,'ON Data'!$E:$E,6),SUMIFS('ON Data'!J:J,'ON Data'!$E:$E,6))</f>
        <v>328109</v>
      </c>
      <c r="E20" s="318">
        <f xml:space="preserve">
IF($A$4&lt;=12,SUMIFS('ON Data'!K:K,'ON Data'!$D:$D,$A$4,'ON Data'!$E:$E,6),SUMIFS('ON Data'!K:K,'ON Data'!$E:$E,6))</f>
        <v>893561</v>
      </c>
      <c r="F20" s="318">
        <f xml:space="preserve">
IF($A$4&lt;=12,SUMIFS('ON Data'!L:L,'ON Data'!$D:$D,$A$4,'ON Data'!$E:$E,6),SUMIFS('ON Data'!L:L,'ON Data'!$E:$E,6))</f>
        <v>5736463</v>
      </c>
      <c r="G20" s="318">
        <f xml:space="preserve">
IF($A$4&lt;=12,SUMIFS('ON Data'!W:W,'ON Data'!$D:$D,$A$4,'ON Data'!$E:$E,6),SUMIFS('ON Data'!W:W,'ON Data'!$E:$E,6))</f>
        <v>3759025</v>
      </c>
      <c r="H20" s="318">
        <f xml:space="preserve">
IF($A$4&lt;=12,SUMIFS('ON Data'!AL:AL,'ON Data'!$D:$D,$A$4,'ON Data'!$E:$E,6),SUMIFS('ON Data'!AL:AL,'ON Data'!$E:$E,6))</f>
        <v>734633</v>
      </c>
      <c r="I20" s="318">
        <f xml:space="preserve">
IF($A$4&lt;=12,SUMIFS('ON Data'!AP:AP,'ON Data'!$D:$D,$A$4,'ON Data'!$E:$E,6),SUMIFS('ON Data'!AP:AP,'ON Data'!$E:$E,6))</f>
        <v>146207</v>
      </c>
      <c r="J20" s="318">
        <f xml:space="preserve">
IF($A$4&lt;=12,SUMIFS('ON Data'!AT:AT,'ON Data'!$D:$D,$A$4,'ON Data'!$E:$E,6),SUMIFS('ON Data'!AT:AT,'ON Data'!$E:$E,6))</f>
        <v>735454</v>
      </c>
      <c r="K20" s="319">
        <f xml:space="preserve">
IF($A$4&lt;=12,SUMIFS('ON Data'!AW:AW,'ON Data'!$D:$D,$A$4,'ON Data'!$E:$E,6),SUMIFS('ON Data'!AW:AW,'ON Data'!$E:$E,6))</f>
        <v>332160</v>
      </c>
      <c r="L20" s="291"/>
    </row>
    <row r="21" spans="1:46" ht="15" hidden="1" outlineLevel="1" thickBot="1" x14ac:dyDescent="0.35">
      <c r="A21" s="210" t="s">
        <v>93</v>
      </c>
      <c r="B21" s="311">
        <f xml:space="preserve">
IF($A$4&lt;=12,SUMIFS('ON Data'!F:F,'ON Data'!$D:$D,$A$4,'ON Data'!$E:$E,12),SUMIFS('ON Data'!F:F,'ON Data'!$E:$E,12))</f>
        <v>0</v>
      </c>
      <c r="C21" s="296"/>
      <c r="D21" s="296">
        <f xml:space="preserve">
IF($A$4&lt;=12,SUMIFS('ON Data'!J:J,'ON Data'!$D:$D,$A$4,'ON Data'!$E:$E,12),SUMIFS('ON Data'!J:J,'ON Data'!$E:$E,12))</f>
        <v>0</v>
      </c>
      <c r="E21" s="296">
        <f xml:space="preserve">
IF($A$4&lt;=12,SUMIFS('ON Data'!K:K,'ON Data'!$D:$D,$A$4,'ON Data'!$E:$E,12),SUMIFS('ON Data'!K:K,'ON Data'!$E:$E,12))</f>
        <v>0</v>
      </c>
      <c r="F21" s="296">
        <f xml:space="preserve">
IF($A$4&lt;=12,SUMIFS('ON Data'!L:L,'ON Data'!$D:$D,$A$4,'ON Data'!$E:$E,12),SUMIFS('ON Data'!L:L,'ON Data'!$E:$E,12))</f>
        <v>0</v>
      </c>
      <c r="G21" s="296">
        <f xml:space="preserve">
IF($A$4&lt;=12,SUMIFS('ON Data'!W:W,'ON Data'!$D:$D,$A$4,'ON Data'!$E:$E,12),SUMIFS('ON Data'!W:W,'ON Data'!$E:$E,12))</f>
        <v>0</v>
      </c>
      <c r="H21" s="296">
        <f xml:space="preserve">
IF($A$4&lt;=12,SUMIFS('ON Data'!AL:AL,'ON Data'!$D:$D,$A$4,'ON Data'!$E:$E,12),SUMIFS('ON Data'!AL:AL,'ON Data'!$E:$E,12))</f>
        <v>0</v>
      </c>
      <c r="I21" s="296">
        <f xml:space="preserve">
IF($A$4&lt;=12,SUMIFS('ON Data'!AP:AP,'ON Data'!$D:$D,$A$4,'ON Data'!$E:$E,12),SUMIFS('ON Data'!AP:AP,'ON Data'!$E:$E,12))</f>
        <v>0</v>
      </c>
      <c r="J21" s="296"/>
      <c r="K21" s="297"/>
      <c r="L21" s="291"/>
    </row>
    <row r="22" spans="1:46" ht="15" hidden="1" outlineLevel="1" thickBot="1" x14ac:dyDescent="0.35">
      <c r="A22" s="210" t="s">
        <v>61</v>
      </c>
      <c r="B22" s="312" t="str">
        <f xml:space="preserve">
IF(OR(B21="",B21=0),"",B20/B21)</f>
        <v/>
      </c>
      <c r="C22" s="281"/>
      <c r="D22" s="281" t="str">
        <f t="shared" ref="D22:F22" si="1" xml:space="preserve">
IF(OR(D21="",D21=0),"",D20/D21)</f>
        <v/>
      </c>
      <c r="E22" s="281" t="str">
        <f t="shared" si="1"/>
        <v/>
      </c>
      <c r="F22" s="281" t="str">
        <f t="shared" si="1"/>
        <v/>
      </c>
      <c r="G22" s="281" t="str">
        <f t="shared" ref="G22:I22" si="2" xml:space="preserve">
IF(OR(G21="",G21=0),"",G20/G21)</f>
        <v/>
      </c>
      <c r="H22" s="281" t="str">
        <f t="shared" si="2"/>
        <v/>
      </c>
      <c r="I22" s="281" t="str">
        <f t="shared" si="2"/>
        <v/>
      </c>
      <c r="J22" s="281"/>
      <c r="K22" s="282"/>
      <c r="L22" s="291"/>
    </row>
    <row r="23" spans="1:46" ht="15" hidden="1" outlineLevel="1" thickBot="1" x14ac:dyDescent="0.35">
      <c r="A23" s="218" t="s">
        <v>54</v>
      </c>
      <c r="B23" s="313">
        <f xml:space="preserve">
IF(B21="","",B20-B21)</f>
        <v>13446951</v>
      </c>
      <c r="C23" s="234"/>
      <c r="D23" s="234">
        <f t="shared" ref="D23:F23" si="3" xml:space="preserve">
IF(D21="","",D20-D21)</f>
        <v>328109</v>
      </c>
      <c r="E23" s="234">
        <f t="shared" si="3"/>
        <v>893561</v>
      </c>
      <c r="F23" s="234">
        <f t="shared" si="3"/>
        <v>5736463</v>
      </c>
      <c r="G23" s="234">
        <f t="shared" ref="G23:I23" si="4" xml:space="preserve">
IF(G21="","",G20-G21)</f>
        <v>3759025</v>
      </c>
      <c r="H23" s="234">
        <f t="shared" si="4"/>
        <v>734633</v>
      </c>
      <c r="I23" s="234">
        <f t="shared" si="4"/>
        <v>146207</v>
      </c>
      <c r="J23" s="234"/>
      <c r="K23" s="235"/>
      <c r="L23" s="291"/>
    </row>
    <row r="24" spans="1:46" x14ac:dyDescent="0.3">
      <c r="A24" s="212" t="s">
        <v>157</v>
      </c>
      <c r="B24" s="255" t="s">
        <v>3</v>
      </c>
      <c r="C24" s="308" t="s">
        <v>224</v>
      </c>
      <c r="D24" s="309" t="s">
        <v>225</v>
      </c>
      <c r="E24" s="309" t="s">
        <v>226</v>
      </c>
      <c r="F24" s="310" t="s">
        <v>168</v>
      </c>
      <c r="AT24" s="291"/>
    </row>
    <row r="25" spans="1:46" x14ac:dyDescent="0.3">
      <c r="A25" s="213" t="s">
        <v>59</v>
      </c>
      <c r="B25" s="230">
        <f xml:space="preserve">
SUM(C25:F25)</f>
        <v>74021.5</v>
      </c>
      <c r="C25" s="299">
        <f xml:space="preserve">
IF($A$4&lt;=12,SUMIFS('ON Data'!$G:$G,'ON Data'!$D:$D,$A$4,'ON Data'!$E:$E,10),SUMIFS('ON Data'!$G:$G,'ON Data'!$E:$E,10))</f>
        <v>19500</v>
      </c>
      <c r="D25" s="300">
        <f xml:space="preserve">
IF($A$4&lt;=12,SUMIFS('ON Data'!$J:$J,'ON Data'!$D:$D,$A$4,'ON Data'!$E:$E,10),SUMIFS('ON Data'!$J:$J,'ON Data'!$E:$E,10))</f>
        <v>50407.5</v>
      </c>
      <c r="E25" s="300">
        <f xml:space="preserve">
IF($A$4&lt;=12,SUMIFS('ON Data'!$H:$H,'ON Data'!$D:$D,$A$4,'ON Data'!$E:$E,10),SUMIFS('ON Data'!$H:$H,'ON Data'!$E:$E,10))</f>
        <v>4114</v>
      </c>
      <c r="F25" s="301">
        <f xml:space="preserve">
IF($A$4&lt;=12,SUMIFS('ON Data'!$I:$I,'ON Data'!$D:$D,$A$4,'ON Data'!$E:$E,10),SUMIFS('ON Data'!$I:$I,'ON Data'!$E:$E,10))</f>
        <v>0</v>
      </c>
    </row>
    <row r="26" spans="1:46" x14ac:dyDescent="0.3">
      <c r="A26" s="219" t="s">
        <v>167</v>
      </c>
      <c r="B26" s="239">
        <f xml:space="preserve">
SUM(C26:F26)</f>
        <v>46199.385597566397</v>
      </c>
      <c r="C26" s="299">
        <f xml:space="preserve">
IF($A$4&lt;=12,SUMIFS('ON Data'!$G:$G,'ON Data'!$D:$D,$A$4,'ON Data'!$E:$E,11),SUMIFS('ON Data'!$G:$G,'ON Data'!$E:$E,11))</f>
        <v>27866.052264233065</v>
      </c>
      <c r="D26" s="300">
        <f xml:space="preserve">
IF($A$4&lt;=12,SUMIFS('ON Data'!$J:$J,'ON Data'!$D:$D,$A$4,'ON Data'!$E:$E,11),SUMIFS('ON Data'!$J:$J,'ON Data'!$E:$E,11))</f>
        <v>8333.3333333333339</v>
      </c>
      <c r="E26" s="300">
        <f xml:space="preserve">
IF($A$4&lt;=12,SUMIFS('ON Data'!$H:$H,'ON Data'!$D:$D,$A$4,'ON Data'!$E:$E,11),SUMIFS('ON Data'!$H:$H,'ON Data'!$E:$E,11))</f>
        <v>10000</v>
      </c>
      <c r="F26" s="301">
        <f xml:space="preserve">
IF($A$4&lt;=12,SUMIFS('ON Data'!$I:$I,'ON Data'!$D:$D,$A$4,'ON Data'!$E:$E,11),SUMIFS('ON Data'!$I:$I,'ON Data'!$E:$E,11))</f>
        <v>0</v>
      </c>
    </row>
    <row r="27" spans="1:46" x14ac:dyDescent="0.3">
      <c r="A27" s="219" t="s">
        <v>61</v>
      </c>
      <c r="B27" s="256">
        <f xml:space="preserve">
IF(B26=0,0,B25/B26)</f>
        <v>1.6022182772036511</v>
      </c>
      <c r="C27" s="302">
        <f xml:space="preserve">
IF(C26=0,0,C25/C26)</f>
        <v>0.69977619416973713</v>
      </c>
      <c r="D27" s="303">
        <f t="shared" ref="D27:E27" si="5" xml:space="preserve">
IF(D26=0,0,D25/D26)</f>
        <v>6.0488999999999997</v>
      </c>
      <c r="E27" s="303">
        <f t="shared" si="5"/>
        <v>0.41139999999999999</v>
      </c>
      <c r="F27" s="304">
        <f xml:space="preserve">
IF(F26=0,0,F25/F26)</f>
        <v>0</v>
      </c>
    </row>
    <row r="28" spans="1:46" ht="15" thickBot="1" x14ac:dyDescent="0.35">
      <c r="A28" s="219" t="s">
        <v>166</v>
      </c>
      <c r="B28" s="239">
        <f xml:space="preserve">
SUM(C28:F28)</f>
        <v>-27822.114402433595</v>
      </c>
      <c r="C28" s="305">
        <f xml:space="preserve">
C26-C25</f>
        <v>8366.0522642330652</v>
      </c>
      <c r="D28" s="306">
        <f t="shared" ref="D28:E28" si="6" xml:space="preserve">
D26-D25</f>
        <v>-42074.166666666664</v>
      </c>
      <c r="E28" s="306">
        <f t="shared" si="6"/>
        <v>5886</v>
      </c>
      <c r="F28" s="307">
        <f xml:space="preserve">
F26-F25</f>
        <v>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</row>
    <row r="29" spans="1:46" x14ac:dyDescent="0.3">
      <c r="A29" s="220"/>
      <c r="B29" s="220"/>
      <c r="C29" s="221"/>
      <c r="D29" s="220"/>
      <c r="E29" s="220"/>
      <c r="F29" s="220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2" t="s">
        <v>161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</row>
    <row r="33" spans="1:1" x14ac:dyDescent="0.3">
      <c r="A33" s="254" t="s">
        <v>220</v>
      </c>
    </row>
    <row r="34" spans="1:1" x14ac:dyDescent="0.3">
      <c r="A34" s="254" t="s">
        <v>221</v>
      </c>
    </row>
    <row r="35" spans="1:1" x14ac:dyDescent="0.3">
      <c r="A35" s="254" t="s">
        <v>222</v>
      </c>
    </row>
    <row r="36" spans="1:1" x14ac:dyDescent="0.3">
      <c r="A36" s="254" t="s">
        <v>223</v>
      </c>
    </row>
    <row r="37" spans="1:1" x14ac:dyDescent="0.3">
      <c r="A37" s="254" t="s">
        <v>169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K22">
    <cfRule type="cellIs" dxfId="8" priority="15" operator="greaterThan">
      <formula>1</formula>
    </cfRule>
  </conditionalFormatting>
  <conditionalFormatting sqref="B23:K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9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811</v>
      </c>
    </row>
    <row r="2" spans="1:49" x14ac:dyDescent="0.3">
      <c r="A2" s="203" t="s">
        <v>227</v>
      </c>
    </row>
    <row r="3" spans="1:49" x14ac:dyDescent="0.3">
      <c r="A3" s="199" t="s">
        <v>133</v>
      </c>
      <c r="B3" s="224">
        <v>2017</v>
      </c>
      <c r="D3" s="200">
        <f>MAX(D5:D1048576)</f>
        <v>8</v>
      </c>
      <c r="F3" s="200">
        <f>SUMIF($E5:$E1048576,"&lt;10",F5:F1048576)</f>
        <v>14274518.100000001</v>
      </c>
      <c r="G3" s="200">
        <f t="shared" ref="G3:AW3" si="0">SUMIF($E5:$E1048576,"&lt;10",G5:G1048576)</f>
        <v>0</v>
      </c>
      <c r="H3" s="200">
        <f t="shared" si="0"/>
        <v>0</v>
      </c>
      <c r="I3" s="200">
        <f t="shared" si="0"/>
        <v>822364</v>
      </c>
      <c r="J3" s="200">
        <f t="shared" si="0"/>
        <v>348190.69999999995</v>
      </c>
      <c r="K3" s="200">
        <f t="shared" si="0"/>
        <v>924716.7</v>
      </c>
      <c r="L3" s="200">
        <f t="shared" si="0"/>
        <v>6074602</v>
      </c>
      <c r="M3" s="200">
        <f t="shared" si="0"/>
        <v>0</v>
      </c>
      <c r="N3" s="200">
        <f t="shared" si="0"/>
        <v>0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4046698.5999999992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775124.5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159518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789901</v>
      </c>
      <c r="AU3" s="200">
        <f t="shared" si="0"/>
        <v>0</v>
      </c>
      <c r="AV3" s="200">
        <f t="shared" si="0"/>
        <v>0</v>
      </c>
      <c r="AW3" s="200">
        <f t="shared" si="0"/>
        <v>333402.59999999992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37</v>
      </c>
      <c r="D5" s="199">
        <v>1</v>
      </c>
      <c r="E5" s="199">
        <v>1</v>
      </c>
      <c r="F5" s="199">
        <v>44.699999999999996</v>
      </c>
      <c r="G5" s="199">
        <v>0</v>
      </c>
      <c r="H5" s="199">
        <v>0</v>
      </c>
      <c r="I5" s="199">
        <v>4</v>
      </c>
      <c r="J5" s="199">
        <v>1.3</v>
      </c>
      <c r="K5" s="199">
        <v>2.4</v>
      </c>
      <c r="L5" s="199">
        <v>9.6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17.3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2.1</v>
      </c>
      <c r="AM5" s="199">
        <v>0</v>
      </c>
      <c r="AN5" s="199">
        <v>0</v>
      </c>
      <c r="AO5" s="199">
        <v>0</v>
      </c>
      <c r="AP5" s="199">
        <v>1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2</v>
      </c>
    </row>
    <row r="6" spans="1:49" x14ac:dyDescent="0.3">
      <c r="A6" s="199" t="s">
        <v>136</v>
      </c>
      <c r="B6" s="224">
        <v>3</v>
      </c>
      <c r="C6" s="199">
        <v>37</v>
      </c>
      <c r="D6" s="199">
        <v>1</v>
      </c>
      <c r="E6" s="199">
        <v>2</v>
      </c>
      <c r="F6" s="199">
        <v>6768</v>
      </c>
      <c r="G6" s="199">
        <v>0</v>
      </c>
      <c r="H6" s="199">
        <v>0</v>
      </c>
      <c r="I6" s="199">
        <v>544</v>
      </c>
      <c r="J6" s="199">
        <v>208.8</v>
      </c>
      <c r="K6" s="199">
        <v>415.2</v>
      </c>
      <c r="L6" s="199">
        <v>1585.6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2564.8000000000002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353.6</v>
      </c>
      <c r="AM6" s="199">
        <v>0</v>
      </c>
      <c r="AN6" s="199">
        <v>0</v>
      </c>
      <c r="AO6" s="199">
        <v>0</v>
      </c>
      <c r="AP6" s="199">
        <v>168</v>
      </c>
      <c r="AQ6" s="199">
        <v>0</v>
      </c>
      <c r="AR6" s="199">
        <v>0</v>
      </c>
      <c r="AS6" s="199">
        <v>0</v>
      </c>
      <c r="AT6" s="199">
        <v>640</v>
      </c>
      <c r="AU6" s="199">
        <v>0</v>
      </c>
      <c r="AV6" s="199">
        <v>0</v>
      </c>
      <c r="AW6" s="199">
        <v>288</v>
      </c>
    </row>
    <row r="7" spans="1:49" x14ac:dyDescent="0.3">
      <c r="A7" s="199" t="s">
        <v>137</v>
      </c>
      <c r="B7" s="224">
        <v>4</v>
      </c>
      <c r="C7" s="199">
        <v>37</v>
      </c>
      <c r="D7" s="199">
        <v>1</v>
      </c>
      <c r="E7" s="199">
        <v>3</v>
      </c>
      <c r="F7" s="199">
        <v>8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3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5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37</v>
      </c>
      <c r="D8" s="199">
        <v>1</v>
      </c>
      <c r="E8" s="199">
        <v>4</v>
      </c>
      <c r="F8" s="199">
        <v>12</v>
      </c>
      <c r="G8" s="199">
        <v>0</v>
      </c>
      <c r="H8" s="199">
        <v>0</v>
      </c>
      <c r="I8" s="199">
        <v>0</v>
      </c>
      <c r="J8" s="199">
        <v>0</v>
      </c>
      <c r="K8" s="199">
        <v>3.5</v>
      </c>
      <c r="L8" s="199">
        <v>3.5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5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0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10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0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37</v>
      </c>
      <c r="D10" s="199">
        <v>1</v>
      </c>
      <c r="E10" s="199">
        <v>6</v>
      </c>
      <c r="F10" s="199">
        <v>1795440</v>
      </c>
      <c r="G10" s="199">
        <v>0</v>
      </c>
      <c r="H10" s="199">
        <v>0</v>
      </c>
      <c r="I10" s="199">
        <v>107551</v>
      </c>
      <c r="J10" s="199">
        <v>38766</v>
      </c>
      <c r="K10" s="199">
        <v>116070</v>
      </c>
      <c r="L10" s="199">
        <v>764950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504906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77425</v>
      </c>
      <c r="AM10" s="199">
        <v>0</v>
      </c>
      <c r="AN10" s="199">
        <v>0</v>
      </c>
      <c r="AO10" s="199">
        <v>0</v>
      </c>
      <c r="AP10" s="199">
        <v>19449</v>
      </c>
      <c r="AQ10" s="199">
        <v>0</v>
      </c>
      <c r="AR10" s="199">
        <v>0</v>
      </c>
      <c r="AS10" s="199">
        <v>0</v>
      </c>
      <c r="AT10" s="199">
        <v>92696</v>
      </c>
      <c r="AU10" s="199">
        <v>0</v>
      </c>
      <c r="AV10" s="199">
        <v>0</v>
      </c>
      <c r="AW10" s="199">
        <v>73627</v>
      </c>
    </row>
    <row r="11" spans="1:49" x14ac:dyDescent="0.3">
      <c r="A11" s="199" t="s">
        <v>141</v>
      </c>
      <c r="B11" s="224">
        <v>8</v>
      </c>
      <c r="C11" s="199">
        <v>37</v>
      </c>
      <c r="D11" s="199">
        <v>1</v>
      </c>
      <c r="E11" s="199">
        <v>9</v>
      </c>
      <c r="F11" s="199">
        <v>6452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5952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  <c r="AP11" s="199">
        <v>500</v>
      </c>
      <c r="AQ11" s="199">
        <v>0</v>
      </c>
      <c r="AR11" s="199">
        <v>0</v>
      </c>
      <c r="AS11" s="199">
        <v>0</v>
      </c>
      <c r="AT11" s="199">
        <v>0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37</v>
      </c>
      <c r="D12" s="199">
        <v>1</v>
      </c>
      <c r="E12" s="199">
        <v>10</v>
      </c>
      <c r="F12" s="199">
        <v>2900</v>
      </c>
      <c r="G12" s="199">
        <v>0</v>
      </c>
      <c r="H12" s="199">
        <v>0</v>
      </c>
      <c r="I12" s="199">
        <v>0</v>
      </c>
      <c r="J12" s="199">
        <v>2900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4">
        <v>10</v>
      </c>
      <c r="C13" s="199">
        <v>37</v>
      </c>
      <c r="D13" s="199">
        <v>1</v>
      </c>
      <c r="E13" s="199">
        <v>11</v>
      </c>
      <c r="F13" s="199">
        <v>5774.9231996957997</v>
      </c>
      <c r="G13" s="199">
        <v>3483.2565330291332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4">
        <v>11</v>
      </c>
      <c r="C14" s="199">
        <v>37</v>
      </c>
      <c r="D14" s="199">
        <v>2</v>
      </c>
      <c r="E14" s="199">
        <v>1</v>
      </c>
      <c r="F14" s="199">
        <v>44.699999999999996</v>
      </c>
      <c r="G14" s="199">
        <v>0</v>
      </c>
      <c r="H14" s="199">
        <v>0</v>
      </c>
      <c r="I14" s="199">
        <v>4</v>
      </c>
      <c r="J14" s="199">
        <v>1.3</v>
      </c>
      <c r="K14" s="199">
        <v>2.4</v>
      </c>
      <c r="L14" s="199">
        <v>9.6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17.3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2.1</v>
      </c>
      <c r="AM14" s="199">
        <v>0</v>
      </c>
      <c r="AN14" s="199">
        <v>0</v>
      </c>
      <c r="AO14" s="199">
        <v>0</v>
      </c>
      <c r="AP14" s="199">
        <v>1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2</v>
      </c>
    </row>
    <row r="15" spans="1:49" x14ac:dyDescent="0.3">
      <c r="A15" s="199" t="s">
        <v>145</v>
      </c>
      <c r="B15" s="224">
        <v>12</v>
      </c>
      <c r="C15" s="199">
        <v>37</v>
      </c>
      <c r="D15" s="199">
        <v>2</v>
      </c>
      <c r="E15" s="199">
        <v>2</v>
      </c>
      <c r="F15" s="199">
        <v>6321.5999999999995</v>
      </c>
      <c r="G15" s="199">
        <v>0</v>
      </c>
      <c r="H15" s="199">
        <v>0</v>
      </c>
      <c r="I15" s="199">
        <v>640</v>
      </c>
      <c r="J15" s="199">
        <v>197.60000000000002</v>
      </c>
      <c r="K15" s="199">
        <v>344</v>
      </c>
      <c r="L15" s="199">
        <v>1405.6000000000001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2312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318.40000000000003</v>
      </c>
      <c r="AM15" s="199">
        <v>0</v>
      </c>
      <c r="AN15" s="199">
        <v>0</v>
      </c>
      <c r="AO15" s="199">
        <v>0</v>
      </c>
      <c r="AP15" s="199">
        <v>160</v>
      </c>
      <c r="AQ15" s="199">
        <v>0</v>
      </c>
      <c r="AR15" s="199">
        <v>0</v>
      </c>
      <c r="AS15" s="199">
        <v>0</v>
      </c>
      <c r="AT15" s="199">
        <v>728</v>
      </c>
      <c r="AU15" s="199">
        <v>0</v>
      </c>
      <c r="AV15" s="199">
        <v>0</v>
      </c>
      <c r="AW15" s="199">
        <v>216</v>
      </c>
    </row>
    <row r="16" spans="1:49" x14ac:dyDescent="0.3">
      <c r="A16" s="199" t="s">
        <v>133</v>
      </c>
      <c r="B16" s="224">
        <v>2017</v>
      </c>
      <c r="C16" s="199">
        <v>37</v>
      </c>
      <c r="D16" s="199">
        <v>2</v>
      </c>
      <c r="E16" s="199">
        <v>4</v>
      </c>
      <c r="F16" s="199">
        <v>11</v>
      </c>
      <c r="G16" s="199">
        <v>0</v>
      </c>
      <c r="H16" s="199">
        <v>0</v>
      </c>
      <c r="I16" s="199">
        <v>0</v>
      </c>
      <c r="J16" s="199">
        <v>0</v>
      </c>
      <c r="K16" s="199">
        <v>5.5</v>
      </c>
      <c r="L16" s="199">
        <v>5.5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37</v>
      </c>
      <c r="D17" s="199">
        <v>2</v>
      </c>
      <c r="E17" s="199">
        <v>5</v>
      </c>
      <c r="F17" s="199">
        <v>10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10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0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37</v>
      </c>
      <c r="D18" s="199">
        <v>2</v>
      </c>
      <c r="E18" s="199">
        <v>6</v>
      </c>
      <c r="F18" s="199">
        <v>1760986</v>
      </c>
      <c r="G18" s="199">
        <v>0</v>
      </c>
      <c r="H18" s="199">
        <v>0</v>
      </c>
      <c r="I18" s="199">
        <v>106540</v>
      </c>
      <c r="J18" s="199">
        <v>44290</v>
      </c>
      <c r="K18" s="199">
        <v>117157</v>
      </c>
      <c r="L18" s="199">
        <v>740026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487988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77225</v>
      </c>
      <c r="AM18" s="199">
        <v>0</v>
      </c>
      <c r="AN18" s="199">
        <v>0</v>
      </c>
      <c r="AO18" s="199">
        <v>0</v>
      </c>
      <c r="AP18" s="199">
        <v>18850</v>
      </c>
      <c r="AQ18" s="199">
        <v>0</v>
      </c>
      <c r="AR18" s="199">
        <v>0</v>
      </c>
      <c r="AS18" s="199">
        <v>0</v>
      </c>
      <c r="AT18" s="199">
        <v>98065</v>
      </c>
      <c r="AU18" s="199">
        <v>0</v>
      </c>
      <c r="AV18" s="199">
        <v>0</v>
      </c>
      <c r="AW18" s="199">
        <v>70845</v>
      </c>
    </row>
    <row r="19" spans="3:49" x14ac:dyDescent="0.3">
      <c r="C19" s="199">
        <v>37</v>
      </c>
      <c r="D19" s="199">
        <v>2</v>
      </c>
      <c r="E19" s="199">
        <v>10</v>
      </c>
      <c r="F19" s="199">
        <v>17100</v>
      </c>
      <c r="G19" s="199">
        <v>10500</v>
      </c>
      <c r="H19" s="199">
        <v>0</v>
      </c>
      <c r="I19" s="199">
        <v>0</v>
      </c>
      <c r="J19" s="199">
        <v>6600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0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37</v>
      </c>
      <c r="D20" s="199">
        <v>2</v>
      </c>
      <c r="E20" s="199">
        <v>11</v>
      </c>
      <c r="F20" s="199">
        <v>5774.9231996957997</v>
      </c>
      <c r="G20" s="199">
        <v>3483.2565330291332</v>
      </c>
      <c r="H20" s="199">
        <v>1250</v>
      </c>
      <c r="I20" s="199">
        <v>0</v>
      </c>
      <c r="J20" s="199">
        <v>1041.6666666666667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0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37</v>
      </c>
      <c r="D21" s="199">
        <v>3</v>
      </c>
      <c r="E21" s="199">
        <v>1</v>
      </c>
      <c r="F21" s="199">
        <v>45.699999999999996</v>
      </c>
      <c r="G21" s="199">
        <v>0</v>
      </c>
      <c r="H21" s="199">
        <v>0</v>
      </c>
      <c r="I21" s="199">
        <v>4</v>
      </c>
      <c r="J21" s="199">
        <v>1.3</v>
      </c>
      <c r="K21" s="199">
        <v>2.4</v>
      </c>
      <c r="L21" s="199">
        <v>10.6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17.3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2.1</v>
      </c>
      <c r="AM21" s="199">
        <v>0</v>
      </c>
      <c r="AN21" s="199">
        <v>0</v>
      </c>
      <c r="AO21" s="199">
        <v>0</v>
      </c>
      <c r="AP21" s="199">
        <v>1</v>
      </c>
      <c r="AQ21" s="199">
        <v>0</v>
      </c>
      <c r="AR21" s="199">
        <v>0</v>
      </c>
      <c r="AS21" s="199">
        <v>0</v>
      </c>
      <c r="AT21" s="199">
        <v>5</v>
      </c>
      <c r="AU21" s="199">
        <v>0</v>
      </c>
      <c r="AV21" s="199">
        <v>0</v>
      </c>
      <c r="AW21" s="199">
        <v>2</v>
      </c>
    </row>
    <row r="22" spans="3:49" x14ac:dyDescent="0.3">
      <c r="C22" s="199">
        <v>37</v>
      </c>
      <c r="D22" s="199">
        <v>3</v>
      </c>
      <c r="E22" s="199">
        <v>2</v>
      </c>
      <c r="F22" s="199">
        <v>7198.4</v>
      </c>
      <c r="G22" s="199">
        <v>0</v>
      </c>
      <c r="H22" s="199">
        <v>0</v>
      </c>
      <c r="I22" s="199">
        <v>680</v>
      </c>
      <c r="J22" s="199">
        <v>181.60000000000002</v>
      </c>
      <c r="K22" s="199">
        <v>432.8</v>
      </c>
      <c r="L22" s="199">
        <v>1700.8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2712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359.2</v>
      </c>
      <c r="AM22" s="199">
        <v>0</v>
      </c>
      <c r="AN22" s="199">
        <v>0</v>
      </c>
      <c r="AO22" s="199">
        <v>0</v>
      </c>
      <c r="AP22" s="199">
        <v>152</v>
      </c>
      <c r="AQ22" s="199">
        <v>0</v>
      </c>
      <c r="AR22" s="199">
        <v>0</v>
      </c>
      <c r="AS22" s="199">
        <v>0</v>
      </c>
      <c r="AT22" s="199">
        <v>828</v>
      </c>
      <c r="AU22" s="199">
        <v>0</v>
      </c>
      <c r="AV22" s="199">
        <v>0</v>
      </c>
      <c r="AW22" s="199">
        <v>152</v>
      </c>
    </row>
    <row r="23" spans="3:49" x14ac:dyDescent="0.3">
      <c r="C23" s="199">
        <v>37</v>
      </c>
      <c r="D23" s="199">
        <v>3</v>
      </c>
      <c r="E23" s="199">
        <v>4</v>
      </c>
      <c r="F23" s="199">
        <v>11</v>
      </c>
      <c r="G23" s="199">
        <v>0</v>
      </c>
      <c r="H23" s="199">
        <v>0</v>
      </c>
      <c r="I23" s="199">
        <v>0</v>
      </c>
      <c r="J23" s="199">
        <v>0</v>
      </c>
      <c r="K23" s="199">
        <v>5.5</v>
      </c>
      <c r="L23" s="199">
        <v>5.5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0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37</v>
      </c>
      <c r="D24" s="199">
        <v>3</v>
      </c>
      <c r="E24" s="199">
        <v>5</v>
      </c>
      <c r="F24" s="199">
        <v>10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10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37</v>
      </c>
      <c r="D25" s="199">
        <v>3</v>
      </c>
      <c r="E25" s="199">
        <v>6</v>
      </c>
      <c r="F25" s="199">
        <v>1853350</v>
      </c>
      <c r="G25" s="199">
        <v>0</v>
      </c>
      <c r="H25" s="199">
        <v>0</v>
      </c>
      <c r="I25" s="199">
        <v>110841</v>
      </c>
      <c r="J25" s="199">
        <v>40169</v>
      </c>
      <c r="K25" s="199">
        <v>117053</v>
      </c>
      <c r="L25" s="199">
        <v>774019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555100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77930</v>
      </c>
      <c r="AM25" s="199">
        <v>0</v>
      </c>
      <c r="AN25" s="199">
        <v>0</v>
      </c>
      <c r="AO25" s="199">
        <v>0</v>
      </c>
      <c r="AP25" s="199">
        <v>23243</v>
      </c>
      <c r="AQ25" s="199">
        <v>0</v>
      </c>
      <c r="AR25" s="199">
        <v>0</v>
      </c>
      <c r="AS25" s="199">
        <v>0</v>
      </c>
      <c r="AT25" s="199">
        <v>107711</v>
      </c>
      <c r="AU25" s="199">
        <v>0</v>
      </c>
      <c r="AV25" s="199">
        <v>0</v>
      </c>
      <c r="AW25" s="199">
        <v>47284</v>
      </c>
    </row>
    <row r="26" spans="3:49" x14ac:dyDescent="0.3">
      <c r="C26" s="199">
        <v>37</v>
      </c>
      <c r="D26" s="199">
        <v>3</v>
      </c>
      <c r="E26" s="199">
        <v>9</v>
      </c>
      <c r="F26" s="199">
        <v>64200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52850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3850</v>
      </c>
      <c r="AQ26" s="199">
        <v>0</v>
      </c>
      <c r="AR26" s="199">
        <v>0</v>
      </c>
      <c r="AS26" s="199">
        <v>0</v>
      </c>
      <c r="AT26" s="199">
        <v>7500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37</v>
      </c>
      <c r="D27" s="199">
        <v>3</v>
      </c>
      <c r="E27" s="199">
        <v>10</v>
      </c>
      <c r="F27" s="199">
        <v>27114</v>
      </c>
      <c r="G27" s="199">
        <v>9000</v>
      </c>
      <c r="H27" s="199">
        <v>4114</v>
      </c>
      <c r="I27" s="199">
        <v>0</v>
      </c>
      <c r="J27" s="199">
        <v>14000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0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37</v>
      </c>
      <c r="D28" s="199">
        <v>3</v>
      </c>
      <c r="E28" s="199">
        <v>11</v>
      </c>
      <c r="F28" s="199">
        <v>5774.9231996957997</v>
      </c>
      <c r="G28" s="199">
        <v>3483.2565330291332</v>
      </c>
      <c r="H28" s="199">
        <v>1250</v>
      </c>
      <c r="I28" s="199">
        <v>0</v>
      </c>
      <c r="J28" s="199">
        <v>1041.6666666666667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0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0</v>
      </c>
      <c r="AU28" s="199">
        <v>0</v>
      </c>
      <c r="AV28" s="199">
        <v>0</v>
      </c>
      <c r="AW28" s="199">
        <v>0</v>
      </c>
    </row>
    <row r="29" spans="3:49" x14ac:dyDescent="0.3">
      <c r="C29" s="199">
        <v>37</v>
      </c>
      <c r="D29" s="199">
        <v>4</v>
      </c>
      <c r="E29" s="199">
        <v>1</v>
      </c>
      <c r="F29" s="199">
        <v>45.699999999999996</v>
      </c>
      <c r="G29" s="199">
        <v>0</v>
      </c>
      <c r="H29" s="199">
        <v>0</v>
      </c>
      <c r="I29" s="199">
        <v>4</v>
      </c>
      <c r="J29" s="199">
        <v>1.3</v>
      </c>
      <c r="K29" s="199">
        <v>2.4</v>
      </c>
      <c r="L29" s="199">
        <v>10.6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17.3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2.1</v>
      </c>
      <c r="AM29" s="199">
        <v>0</v>
      </c>
      <c r="AN29" s="199">
        <v>0</v>
      </c>
      <c r="AO29" s="199">
        <v>0</v>
      </c>
      <c r="AP29" s="199">
        <v>1</v>
      </c>
      <c r="AQ29" s="199">
        <v>0</v>
      </c>
      <c r="AR29" s="199">
        <v>0</v>
      </c>
      <c r="AS29" s="199">
        <v>0</v>
      </c>
      <c r="AT29" s="199">
        <v>5</v>
      </c>
      <c r="AU29" s="199">
        <v>0</v>
      </c>
      <c r="AV29" s="199">
        <v>0</v>
      </c>
      <c r="AW29" s="199">
        <v>2</v>
      </c>
    </row>
    <row r="30" spans="3:49" x14ac:dyDescent="0.3">
      <c r="C30" s="199">
        <v>37</v>
      </c>
      <c r="D30" s="199">
        <v>4</v>
      </c>
      <c r="E30" s="199">
        <v>2</v>
      </c>
      <c r="F30" s="199">
        <v>6540.8</v>
      </c>
      <c r="G30" s="199">
        <v>0</v>
      </c>
      <c r="H30" s="199">
        <v>0</v>
      </c>
      <c r="I30" s="199">
        <v>568</v>
      </c>
      <c r="J30" s="199">
        <v>72</v>
      </c>
      <c r="K30" s="199">
        <v>384</v>
      </c>
      <c r="L30" s="199">
        <v>1660.8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2392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336</v>
      </c>
      <c r="AM30" s="199">
        <v>0</v>
      </c>
      <c r="AN30" s="199">
        <v>0</v>
      </c>
      <c r="AO30" s="199">
        <v>0</v>
      </c>
      <c r="AP30" s="199">
        <v>152</v>
      </c>
      <c r="AQ30" s="199">
        <v>0</v>
      </c>
      <c r="AR30" s="199">
        <v>0</v>
      </c>
      <c r="AS30" s="199">
        <v>0</v>
      </c>
      <c r="AT30" s="199">
        <v>712</v>
      </c>
      <c r="AU30" s="199">
        <v>0</v>
      </c>
      <c r="AV30" s="199">
        <v>0</v>
      </c>
      <c r="AW30" s="199">
        <v>264</v>
      </c>
    </row>
    <row r="31" spans="3:49" x14ac:dyDescent="0.3">
      <c r="C31" s="199">
        <v>37</v>
      </c>
      <c r="D31" s="199">
        <v>4</v>
      </c>
      <c r="E31" s="199">
        <v>3</v>
      </c>
      <c r="F31" s="199">
        <v>6</v>
      </c>
      <c r="G31" s="199">
        <v>0</v>
      </c>
      <c r="H31" s="199">
        <v>0</v>
      </c>
      <c r="I31" s="199">
        <v>0</v>
      </c>
      <c r="J31" s="199">
        <v>0</v>
      </c>
      <c r="K31" s="199">
        <v>0</v>
      </c>
      <c r="L31" s="199">
        <v>1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5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  <c r="AO31" s="199">
        <v>0</v>
      </c>
      <c r="AP31" s="199">
        <v>0</v>
      </c>
      <c r="AQ31" s="199">
        <v>0</v>
      </c>
      <c r="AR31" s="199">
        <v>0</v>
      </c>
      <c r="AS31" s="199">
        <v>0</v>
      </c>
      <c r="AT31" s="199">
        <v>0</v>
      </c>
      <c r="AU31" s="199">
        <v>0</v>
      </c>
      <c r="AV31" s="199">
        <v>0</v>
      </c>
      <c r="AW31" s="199">
        <v>0</v>
      </c>
    </row>
    <row r="32" spans="3:49" x14ac:dyDescent="0.3">
      <c r="C32" s="199">
        <v>37</v>
      </c>
      <c r="D32" s="199">
        <v>4</v>
      </c>
      <c r="E32" s="199">
        <v>4</v>
      </c>
      <c r="F32" s="199">
        <v>2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2</v>
      </c>
      <c r="M32" s="199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0</v>
      </c>
      <c r="AM32" s="199">
        <v>0</v>
      </c>
      <c r="AN32" s="199">
        <v>0</v>
      </c>
      <c r="AO32" s="199">
        <v>0</v>
      </c>
      <c r="AP32" s="199">
        <v>0</v>
      </c>
      <c r="AQ32" s="199">
        <v>0</v>
      </c>
      <c r="AR32" s="199">
        <v>0</v>
      </c>
      <c r="AS32" s="199">
        <v>0</v>
      </c>
      <c r="AT32" s="199">
        <v>0</v>
      </c>
      <c r="AU32" s="199">
        <v>0</v>
      </c>
      <c r="AV32" s="199">
        <v>0</v>
      </c>
      <c r="AW32" s="199">
        <v>0</v>
      </c>
    </row>
    <row r="33" spans="3:49" x14ac:dyDescent="0.3">
      <c r="C33" s="199">
        <v>37</v>
      </c>
      <c r="D33" s="199">
        <v>4</v>
      </c>
      <c r="E33" s="199">
        <v>5</v>
      </c>
      <c r="F33" s="199">
        <v>10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10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  <c r="AP33" s="199">
        <v>0</v>
      </c>
      <c r="AQ33" s="199">
        <v>0</v>
      </c>
      <c r="AR33" s="199">
        <v>0</v>
      </c>
      <c r="AS33" s="199">
        <v>0</v>
      </c>
      <c r="AT33" s="199">
        <v>0</v>
      </c>
      <c r="AU33" s="199">
        <v>0</v>
      </c>
      <c r="AV33" s="199">
        <v>0</v>
      </c>
      <c r="AW33" s="199">
        <v>0</v>
      </c>
    </row>
    <row r="34" spans="3:49" x14ac:dyDescent="0.3">
      <c r="C34" s="199">
        <v>37</v>
      </c>
      <c r="D34" s="199">
        <v>4</v>
      </c>
      <c r="E34" s="199">
        <v>6</v>
      </c>
      <c r="F34" s="199">
        <v>1820758</v>
      </c>
      <c r="G34" s="199">
        <v>0</v>
      </c>
      <c r="H34" s="199">
        <v>0</v>
      </c>
      <c r="I34" s="199">
        <v>96845</v>
      </c>
      <c r="J34" s="199">
        <v>20465</v>
      </c>
      <c r="K34" s="199">
        <v>114690</v>
      </c>
      <c r="L34" s="199">
        <v>812506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506771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77496</v>
      </c>
      <c r="AM34" s="199">
        <v>0</v>
      </c>
      <c r="AN34" s="199">
        <v>0</v>
      </c>
      <c r="AO34" s="199">
        <v>0</v>
      </c>
      <c r="AP34" s="199">
        <v>18917</v>
      </c>
      <c r="AQ34" s="199">
        <v>0</v>
      </c>
      <c r="AR34" s="199">
        <v>0</v>
      </c>
      <c r="AS34" s="199">
        <v>0</v>
      </c>
      <c r="AT34" s="199">
        <v>101427</v>
      </c>
      <c r="AU34" s="199">
        <v>0</v>
      </c>
      <c r="AV34" s="199">
        <v>0</v>
      </c>
      <c r="AW34" s="199">
        <v>71641</v>
      </c>
    </row>
    <row r="35" spans="3:49" x14ac:dyDescent="0.3">
      <c r="C35" s="199">
        <v>37</v>
      </c>
      <c r="D35" s="199">
        <v>4</v>
      </c>
      <c r="E35" s="199">
        <v>9</v>
      </c>
      <c r="F35" s="199">
        <v>7100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6000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  <c r="AP35" s="199">
        <v>0</v>
      </c>
      <c r="AQ35" s="199">
        <v>0</v>
      </c>
      <c r="AR35" s="199">
        <v>0</v>
      </c>
      <c r="AS35" s="199">
        <v>0</v>
      </c>
      <c r="AT35" s="199">
        <v>1100</v>
      </c>
      <c r="AU35" s="199">
        <v>0</v>
      </c>
      <c r="AV35" s="199">
        <v>0</v>
      </c>
      <c r="AW35" s="199">
        <v>0</v>
      </c>
    </row>
    <row r="36" spans="3:49" x14ac:dyDescent="0.3">
      <c r="C36" s="199">
        <v>37</v>
      </c>
      <c r="D36" s="199">
        <v>4</v>
      </c>
      <c r="E36" s="199">
        <v>10</v>
      </c>
      <c r="F36" s="199">
        <v>3000</v>
      </c>
      <c r="G36" s="199">
        <v>0</v>
      </c>
      <c r="H36" s="199">
        <v>0</v>
      </c>
      <c r="I36" s="199">
        <v>0</v>
      </c>
      <c r="J36" s="199">
        <v>3000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  <c r="AO36" s="199">
        <v>0</v>
      </c>
      <c r="AP36" s="199">
        <v>0</v>
      </c>
      <c r="AQ36" s="199">
        <v>0</v>
      </c>
      <c r="AR36" s="199">
        <v>0</v>
      </c>
      <c r="AS36" s="199">
        <v>0</v>
      </c>
      <c r="AT36" s="199">
        <v>0</v>
      </c>
      <c r="AU36" s="199">
        <v>0</v>
      </c>
      <c r="AV36" s="199">
        <v>0</v>
      </c>
      <c r="AW36" s="199">
        <v>0</v>
      </c>
    </row>
    <row r="37" spans="3:49" x14ac:dyDescent="0.3">
      <c r="C37" s="199">
        <v>37</v>
      </c>
      <c r="D37" s="199">
        <v>4</v>
      </c>
      <c r="E37" s="199">
        <v>11</v>
      </c>
      <c r="F37" s="199">
        <v>5774.9231996957997</v>
      </c>
      <c r="G37" s="199">
        <v>3483.2565330291332</v>
      </c>
      <c r="H37" s="199">
        <v>1250</v>
      </c>
      <c r="I37" s="199">
        <v>0</v>
      </c>
      <c r="J37" s="199">
        <v>1041.6666666666667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</row>
    <row r="38" spans="3:49" x14ac:dyDescent="0.3">
      <c r="C38" s="199">
        <v>37</v>
      </c>
      <c r="D38" s="199">
        <v>5</v>
      </c>
      <c r="E38" s="199">
        <v>1</v>
      </c>
      <c r="F38" s="199">
        <v>44.4</v>
      </c>
      <c r="G38" s="199">
        <v>0</v>
      </c>
      <c r="H38" s="199">
        <v>0</v>
      </c>
      <c r="I38" s="199">
        <v>4</v>
      </c>
      <c r="J38" s="199">
        <v>1.3</v>
      </c>
      <c r="K38" s="199">
        <v>2.4</v>
      </c>
      <c r="L38" s="199">
        <v>10.6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16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2.1</v>
      </c>
      <c r="AM38" s="199">
        <v>0</v>
      </c>
      <c r="AN38" s="199">
        <v>0</v>
      </c>
      <c r="AO38" s="199">
        <v>0</v>
      </c>
      <c r="AP38" s="199">
        <v>1</v>
      </c>
      <c r="AQ38" s="199">
        <v>0</v>
      </c>
      <c r="AR38" s="199">
        <v>0</v>
      </c>
      <c r="AS38" s="199">
        <v>0</v>
      </c>
      <c r="AT38" s="199">
        <v>5</v>
      </c>
      <c r="AU38" s="199">
        <v>0</v>
      </c>
      <c r="AV38" s="199">
        <v>0</v>
      </c>
      <c r="AW38" s="199">
        <v>2</v>
      </c>
    </row>
    <row r="39" spans="3:49" x14ac:dyDescent="0.3">
      <c r="C39" s="199">
        <v>37</v>
      </c>
      <c r="D39" s="199">
        <v>5</v>
      </c>
      <c r="E39" s="199">
        <v>2</v>
      </c>
      <c r="F39" s="199">
        <v>7678.4</v>
      </c>
      <c r="G39" s="199">
        <v>0</v>
      </c>
      <c r="H39" s="199">
        <v>0</v>
      </c>
      <c r="I39" s="199">
        <v>736</v>
      </c>
      <c r="J39" s="199">
        <v>212.8</v>
      </c>
      <c r="K39" s="199">
        <v>444.8</v>
      </c>
      <c r="L39" s="199">
        <v>1893.6000000000001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2732.8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386.40000000000003</v>
      </c>
      <c r="AM39" s="199">
        <v>0</v>
      </c>
      <c r="AN39" s="199">
        <v>0</v>
      </c>
      <c r="AO39" s="199">
        <v>0</v>
      </c>
      <c r="AP39" s="199">
        <v>160</v>
      </c>
      <c r="AQ39" s="199">
        <v>0</v>
      </c>
      <c r="AR39" s="199">
        <v>0</v>
      </c>
      <c r="AS39" s="199">
        <v>0</v>
      </c>
      <c r="AT39" s="199">
        <v>816</v>
      </c>
      <c r="AU39" s="199">
        <v>0</v>
      </c>
      <c r="AV39" s="199">
        <v>0</v>
      </c>
      <c r="AW39" s="199">
        <v>296</v>
      </c>
    </row>
    <row r="40" spans="3:49" x14ac:dyDescent="0.3">
      <c r="C40" s="199">
        <v>37</v>
      </c>
      <c r="D40" s="199">
        <v>5</v>
      </c>
      <c r="E40" s="199">
        <v>4</v>
      </c>
      <c r="F40" s="199">
        <v>6.5</v>
      </c>
      <c r="G40" s="199">
        <v>0</v>
      </c>
      <c r="H40" s="199">
        <v>0</v>
      </c>
      <c r="I40" s="199">
        <v>0</v>
      </c>
      <c r="J40" s="199">
        <v>0</v>
      </c>
      <c r="K40" s="199">
        <v>0</v>
      </c>
      <c r="L40" s="199">
        <v>6.5</v>
      </c>
      <c r="M40" s="199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199">
        <v>0</v>
      </c>
      <c r="AS40" s="199">
        <v>0</v>
      </c>
      <c r="AT40" s="199">
        <v>0</v>
      </c>
      <c r="AU40" s="199">
        <v>0</v>
      </c>
      <c r="AV40" s="199">
        <v>0</v>
      </c>
      <c r="AW40" s="199">
        <v>0</v>
      </c>
    </row>
    <row r="41" spans="3:49" x14ac:dyDescent="0.3">
      <c r="C41" s="199">
        <v>37</v>
      </c>
      <c r="D41" s="199">
        <v>5</v>
      </c>
      <c r="E41" s="199">
        <v>5</v>
      </c>
      <c r="F41" s="199">
        <v>10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10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  <c r="AO41" s="199">
        <v>0</v>
      </c>
      <c r="AP41" s="199">
        <v>0</v>
      </c>
      <c r="AQ41" s="199">
        <v>0</v>
      </c>
      <c r="AR41" s="199">
        <v>0</v>
      </c>
      <c r="AS41" s="199">
        <v>0</v>
      </c>
      <c r="AT41" s="199">
        <v>0</v>
      </c>
      <c r="AU41" s="199">
        <v>0</v>
      </c>
      <c r="AV41" s="199">
        <v>0</v>
      </c>
      <c r="AW41" s="199">
        <v>0</v>
      </c>
    </row>
    <row r="42" spans="3:49" x14ac:dyDescent="0.3">
      <c r="C42" s="199">
        <v>37</v>
      </c>
      <c r="D42" s="199">
        <v>5</v>
      </c>
      <c r="E42" s="199">
        <v>6</v>
      </c>
      <c r="F42" s="199">
        <v>1845591</v>
      </c>
      <c r="G42" s="199">
        <v>0</v>
      </c>
      <c r="H42" s="199">
        <v>0</v>
      </c>
      <c r="I42" s="199">
        <v>106540</v>
      </c>
      <c r="J42" s="199">
        <v>35298</v>
      </c>
      <c r="K42" s="199">
        <v>114690</v>
      </c>
      <c r="L42" s="199">
        <v>826488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498072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77496</v>
      </c>
      <c r="AM42" s="199">
        <v>0</v>
      </c>
      <c r="AN42" s="199">
        <v>0</v>
      </c>
      <c r="AO42" s="199">
        <v>0</v>
      </c>
      <c r="AP42" s="199">
        <v>19419</v>
      </c>
      <c r="AQ42" s="199">
        <v>0</v>
      </c>
      <c r="AR42" s="199">
        <v>0</v>
      </c>
      <c r="AS42" s="199">
        <v>0</v>
      </c>
      <c r="AT42" s="199">
        <v>97135</v>
      </c>
      <c r="AU42" s="199">
        <v>0</v>
      </c>
      <c r="AV42" s="199">
        <v>0</v>
      </c>
      <c r="AW42" s="199">
        <v>70453</v>
      </c>
    </row>
    <row r="43" spans="3:49" x14ac:dyDescent="0.3">
      <c r="C43" s="199">
        <v>37</v>
      </c>
      <c r="D43" s="199">
        <v>5</v>
      </c>
      <c r="E43" s="199">
        <v>10</v>
      </c>
      <c r="F43" s="199">
        <v>22000</v>
      </c>
      <c r="G43" s="199">
        <v>0</v>
      </c>
      <c r="H43" s="199">
        <v>0</v>
      </c>
      <c r="I43" s="199">
        <v>0</v>
      </c>
      <c r="J43" s="199">
        <v>22000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  <c r="AO43" s="199">
        <v>0</v>
      </c>
      <c r="AP43" s="199">
        <v>0</v>
      </c>
      <c r="AQ43" s="199">
        <v>0</v>
      </c>
      <c r="AR43" s="199">
        <v>0</v>
      </c>
      <c r="AS43" s="199">
        <v>0</v>
      </c>
      <c r="AT43" s="199">
        <v>0</v>
      </c>
      <c r="AU43" s="199">
        <v>0</v>
      </c>
      <c r="AV43" s="199">
        <v>0</v>
      </c>
      <c r="AW43" s="199">
        <v>0</v>
      </c>
    </row>
    <row r="44" spans="3:49" x14ac:dyDescent="0.3">
      <c r="C44" s="199">
        <v>37</v>
      </c>
      <c r="D44" s="199">
        <v>5</v>
      </c>
      <c r="E44" s="199">
        <v>11</v>
      </c>
      <c r="F44" s="199">
        <v>5774.9231996957997</v>
      </c>
      <c r="G44" s="199">
        <v>3483.2565330291332</v>
      </c>
      <c r="H44" s="199">
        <v>1250</v>
      </c>
      <c r="I44" s="199">
        <v>0</v>
      </c>
      <c r="J44" s="199">
        <v>1041.6666666666667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  <c r="AO44" s="199">
        <v>0</v>
      </c>
      <c r="AP44" s="199">
        <v>0</v>
      </c>
      <c r="AQ44" s="199">
        <v>0</v>
      </c>
      <c r="AR44" s="199">
        <v>0</v>
      </c>
      <c r="AS44" s="199">
        <v>0</v>
      </c>
      <c r="AT44" s="199">
        <v>0</v>
      </c>
      <c r="AU44" s="199">
        <v>0</v>
      </c>
      <c r="AV44" s="199">
        <v>0</v>
      </c>
      <c r="AW44" s="199">
        <v>0</v>
      </c>
    </row>
    <row r="45" spans="3:49" x14ac:dyDescent="0.3">
      <c r="C45" s="199">
        <v>37</v>
      </c>
      <c r="D45" s="199">
        <v>6</v>
      </c>
      <c r="E45" s="199">
        <v>1</v>
      </c>
      <c r="F45" s="199">
        <v>44.900000000000006</v>
      </c>
      <c r="G45" s="199">
        <v>0</v>
      </c>
      <c r="H45" s="199">
        <v>0</v>
      </c>
      <c r="I45" s="199">
        <v>4</v>
      </c>
      <c r="J45" s="199">
        <v>1.8</v>
      </c>
      <c r="K45" s="199">
        <v>3.2</v>
      </c>
      <c r="L45" s="199">
        <v>9.4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16.3</v>
      </c>
      <c r="X45" s="199">
        <v>0</v>
      </c>
      <c r="Y45" s="199">
        <v>0</v>
      </c>
      <c r="Z45" s="199">
        <v>0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0</v>
      </c>
      <c r="AI45" s="199">
        <v>0</v>
      </c>
      <c r="AJ45" s="199">
        <v>0</v>
      </c>
      <c r="AK45" s="199">
        <v>0</v>
      </c>
      <c r="AL45" s="199">
        <v>4.1000000000000005</v>
      </c>
      <c r="AM45" s="199">
        <v>0</v>
      </c>
      <c r="AN45" s="199">
        <v>0</v>
      </c>
      <c r="AO45" s="199">
        <v>0</v>
      </c>
      <c r="AP45" s="199">
        <v>1</v>
      </c>
      <c r="AQ45" s="199">
        <v>0</v>
      </c>
      <c r="AR45" s="199">
        <v>0</v>
      </c>
      <c r="AS45" s="199">
        <v>0</v>
      </c>
      <c r="AT45" s="199">
        <v>5</v>
      </c>
      <c r="AU45" s="199">
        <v>0</v>
      </c>
      <c r="AV45" s="199">
        <v>0</v>
      </c>
      <c r="AW45" s="199">
        <v>0.1</v>
      </c>
    </row>
    <row r="46" spans="3:49" x14ac:dyDescent="0.3">
      <c r="C46" s="199">
        <v>37</v>
      </c>
      <c r="D46" s="199">
        <v>6</v>
      </c>
      <c r="E46" s="199">
        <v>2</v>
      </c>
      <c r="F46" s="199">
        <v>6874.4000000000005</v>
      </c>
      <c r="G46" s="199">
        <v>0</v>
      </c>
      <c r="H46" s="199">
        <v>0</v>
      </c>
      <c r="I46" s="199">
        <v>528</v>
      </c>
      <c r="J46" s="199">
        <v>291.2</v>
      </c>
      <c r="K46" s="199">
        <v>380.8</v>
      </c>
      <c r="L46" s="199">
        <v>1546.3999999999999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2528.8000000000002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689.6</v>
      </c>
      <c r="AM46" s="199">
        <v>0</v>
      </c>
      <c r="AN46" s="199">
        <v>0</v>
      </c>
      <c r="AO46" s="199">
        <v>0</v>
      </c>
      <c r="AP46" s="199">
        <v>140</v>
      </c>
      <c r="AQ46" s="199">
        <v>0</v>
      </c>
      <c r="AR46" s="199">
        <v>0</v>
      </c>
      <c r="AS46" s="199">
        <v>0</v>
      </c>
      <c r="AT46" s="199">
        <v>760</v>
      </c>
      <c r="AU46" s="199">
        <v>0</v>
      </c>
      <c r="AV46" s="199">
        <v>0</v>
      </c>
      <c r="AW46" s="199">
        <v>9.6</v>
      </c>
    </row>
    <row r="47" spans="3:49" x14ac:dyDescent="0.3">
      <c r="C47" s="199">
        <v>37</v>
      </c>
      <c r="D47" s="199">
        <v>6</v>
      </c>
      <c r="E47" s="199">
        <v>5</v>
      </c>
      <c r="F47" s="199">
        <v>230</v>
      </c>
      <c r="G47" s="199">
        <v>0</v>
      </c>
      <c r="H47" s="199">
        <v>0</v>
      </c>
      <c r="I47" s="199">
        <v>0</v>
      </c>
      <c r="J47" s="199">
        <v>0</v>
      </c>
      <c r="K47" s="199">
        <v>0</v>
      </c>
      <c r="L47" s="199">
        <v>220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10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  <c r="AO47" s="199">
        <v>0</v>
      </c>
      <c r="AP47" s="199">
        <v>0</v>
      </c>
      <c r="AQ47" s="199">
        <v>0</v>
      </c>
      <c r="AR47" s="199">
        <v>0</v>
      </c>
      <c r="AS47" s="199">
        <v>0</v>
      </c>
      <c r="AT47" s="199">
        <v>0</v>
      </c>
      <c r="AU47" s="199">
        <v>0</v>
      </c>
      <c r="AV47" s="199">
        <v>0</v>
      </c>
      <c r="AW47" s="199">
        <v>0</v>
      </c>
    </row>
    <row r="48" spans="3:49" x14ac:dyDescent="0.3">
      <c r="C48" s="199">
        <v>37</v>
      </c>
      <c r="D48" s="199">
        <v>6</v>
      </c>
      <c r="E48" s="199">
        <v>6</v>
      </c>
      <c r="F48" s="199">
        <v>1863154</v>
      </c>
      <c r="G48" s="199">
        <v>0</v>
      </c>
      <c r="H48" s="199">
        <v>0</v>
      </c>
      <c r="I48" s="199">
        <v>108650</v>
      </c>
      <c r="J48" s="199">
        <v>65180</v>
      </c>
      <c r="K48" s="199">
        <v>132177</v>
      </c>
      <c r="L48" s="199">
        <v>739504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533200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155658</v>
      </c>
      <c r="AM48" s="199">
        <v>0</v>
      </c>
      <c r="AN48" s="199">
        <v>0</v>
      </c>
      <c r="AO48" s="199">
        <v>0</v>
      </c>
      <c r="AP48" s="199">
        <v>21734</v>
      </c>
      <c r="AQ48" s="199">
        <v>0</v>
      </c>
      <c r="AR48" s="199">
        <v>0</v>
      </c>
      <c r="AS48" s="199">
        <v>0</v>
      </c>
      <c r="AT48" s="199">
        <v>107052</v>
      </c>
      <c r="AU48" s="199">
        <v>0</v>
      </c>
      <c r="AV48" s="199">
        <v>0</v>
      </c>
      <c r="AW48" s="199">
        <v>-1</v>
      </c>
    </row>
    <row r="49" spans="3:49" x14ac:dyDescent="0.3">
      <c r="C49" s="199">
        <v>37</v>
      </c>
      <c r="D49" s="199">
        <v>6</v>
      </c>
      <c r="E49" s="199">
        <v>9</v>
      </c>
      <c r="F49" s="199">
        <v>50000</v>
      </c>
      <c r="G49" s="199">
        <v>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39300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  <c r="AO49" s="199">
        <v>0</v>
      </c>
      <c r="AP49" s="199">
        <v>2200</v>
      </c>
      <c r="AQ49" s="199">
        <v>0</v>
      </c>
      <c r="AR49" s="199">
        <v>0</v>
      </c>
      <c r="AS49" s="199">
        <v>0</v>
      </c>
      <c r="AT49" s="199">
        <v>8500</v>
      </c>
      <c r="AU49" s="199">
        <v>0</v>
      </c>
      <c r="AV49" s="199">
        <v>0</v>
      </c>
      <c r="AW49" s="199">
        <v>0</v>
      </c>
    </row>
    <row r="50" spans="3:49" x14ac:dyDescent="0.3">
      <c r="C50" s="199">
        <v>37</v>
      </c>
      <c r="D50" s="199">
        <v>6</v>
      </c>
      <c r="E50" s="199">
        <v>10</v>
      </c>
      <c r="F50" s="199">
        <v>1907.5</v>
      </c>
      <c r="G50" s="199">
        <v>0</v>
      </c>
      <c r="H50" s="199">
        <v>0</v>
      </c>
      <c r="I50" s="199">
        <v>0</v>
      </c>
      <c r="J50" s="199">
        <v>1907.5</v>
      </c>
      <c r="K50" s="199">
        <v>0</v>
      </c>
      <c r="L50" s="199">
        <v>0</v>
      </c>
      <c r="M50" s="199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0</v>
      </c>
      <c r="Z50" s="199">
        <v>0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0</v>
      </c>
      <c r="AI50" s="199">
        <v>0</v>
      </c>
      <c r="AJ50" s="199">
        <v>0</v>
      </c>
      <c r="AK50" s="199">
        <v>0</v>
      </c>
      <c r="AL50" s="199">
        <v>0</v>
      </c>
      <c r="AM50" s="199">
        <v>0</v>
      </c>
      <c r="AN50" s="199">
        <v>0</v>
      </c>
      <c r="AO50" s="199">
        <v>0</v>
      </c>
      <c r="AP50" s="199">
        <v>0</v>
      </c>
      <c r="AQ50" s="199">
        <v>0</v>
      </c>
      <c r="AR50" s="199">
        <v>0</v>
      </c>
      <c r="AS50" s="199">
        <v>0</v>
      </c>
      <c r="AT50" s="199">
        <v>0</v>
      </c>
      <c r="AU50" s="199">
        <v>0</v>
      </c>
      <c r="AV50" s="199">
        <v>0</v>
      </c>
      <c r="AW50" s="199">
        <v>0</v>
      </c>
    </row>
    <row r="51" spans="3:49" x14ac:dyDescent="0.3">
      <c r="C51" s="199">
        <v>37</v>
      </c>
      <c r="D51" s="199">
        <v>6</v>
      </c>
      <c r="E51" s="199">
        <v>11</v>
      </c>
      <c r="F51" s="199">
        <v>5774.9231996957997</v>
      </c>
      <c r="G51" s="199">
        <v>3483.2565330291332</v>
      </c>
      <c r="H51" s="199">
        <v>1250</v>
      </c>
      <c r="I51" s="199">
        <v>0</v>
      </c>
      <c r="J51" s="199">
        <v>1041.6666666666667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0</v>
      </c>
      <c r="AI51" s="199">
        <v>0</v>
      </c>
      <c r="AJ51" s="199">
        <v>0</v>
      </c>
      <c r="AK51" s="199">
        <v>0</v>
      </c>
      <c r="AL51" s="199">
        <v>0</v>
      </c>
      <c r="AM51" s="199">
        <v>0</v>
      </c>
      <c r="AN51" s="199">
        <v>0</v>
      </c>
      <c r="AO51" s="199">
        <v>0</v>
      </c>
      <c r="AP51" s="199">
        <v>0</v>
      </c>
      <c r="AQ51" s="199">
        <v>0</v>
      </c>
      <c r="AR51" s="199">
        <v>0</v>
      </c>
      <c r="AS51" s="199">
        <v>0</v>
      </c>
      <c r="AT51" s="199">
        <v>0</v>
      </c>
      <c r="AU51" s="199">
        <v>0</v>
      </c>
      <c r="AV51" s="199">
        <v>0</v>
      </c>
      <c r="AW51" s="199">
        <v>0</v>
      </c>
    </row>
    <row r="52" spans="3:49" x14ac:dyDescent="0.3">
      <c r="C52" s="199">
        <v>37</v>
      </c>
      <c r="D52" s="199">
        <v>7</v>
      </c>
      <c r="E52" s="199">
        <v>1</v>
      </c>
      <c r="F52" s="199">
        <v>44.900000000000006</v>
      </c>
      <c r="G52" s="199">
        <v>0</v>
      </c>
      <c r="H52" s="199">
        <v>0</v>
      </c>
      <c r="I52" s="199">
        <v>4</v>
      </c>
      <c r="J52" s="199">
        <v>1.8</v>
      </c>
      <c r="K52" s="199">
        <v>3.2</v>
      </c>
      <c r="L52" s="199">
        <v>9.4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16.3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4.1000000000000005</v>
      </c>
      <c r="AM52" s="199">
        <v>0</v>
      </c>
      <c r="AN52" s="199">
        <v>0</v>
      </c>
      <c r="AO52" s="199">
        <v>0</v>
      </c>
      <c r="AP52" s="199">
        <v>1</v>
      </c>
      <c r="AQ52" s="199">
        <v>0</v>
      </c>
      <c r="AR52" s="199">
        <v>0</v>
      </c>
      <c r="AS52" s="199">
        <v>0</v>
      </c>
      <c r="AT52" s="199">
        <v>5</v>
      </c>
      <c r="AU52" s="199">
        <v>0</v>
      </c>
      <c r="AV52" s="199">
        <v>0</v>
      </c>
      <c r="AW52" s="199">
        <v>0.1</v>
      </c>
    </row>
    <row r="53" spans="3:49" x14ac:dyDescent="0.3">
      <c r="C53" s="199">
        <v>37</v>
      </c>
      <c r="D53" s="199">
        <v>7</v>
      </c>
      <c r="E53" s="199">
        <v>2</v>
      </c>
      <c r="F53" s="199">
        <v>5472.0000000000009</v>
      </c>
      <c r="G53" s="199">
        <v>0</v>
      </c>
      <c r="H53" s="199">
        <v>0</v>
      </c>
      <c r="I53" s="199">
        <v>464</v>
      </c>
      <c r="J53" s="199">
        <v>281.60000000000002</v>
      </c>
      <c r="K53" s="199">
        <v>443.2</v>
      </c>
      <c r="L53" s="199">
        <v>1164.4000000000001</v>
      </c>
      <c r="M53" s="199">
        <v>0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1970.4</v>
      </c>
      <c r="X53" s="199">
        <v>0</v>
      </c>
      <c r="Y53" s="199">
        <v>0</v>
      </c>
      <c r="Z53" s="199">
        <v>0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0</v>
      </c>
      <c r="AI53" s="199">
        <v>0</v>
      </c>
      <c r="AJ53" s="199">
        <v>0</v>
      </c>
      <c r="AK53" s="199">
        <v>0</v>
      </c>
      <c r="AL53" s="199">
        <v>381.6</v>
      </c>
      <c r="AM53" s="199">
        <v>0</v>
      </c>
      <c r="AN53" s="199">
        <v>0</v>
      </c>
      <c r="AO53" s="199">
        <v>0</v>
      </c>
      <c r="AP53" s="199">
        <v>152</v>
      </c>
      <c r="AQ53" s="199">
        <v>0</v>
      </c>
      <c r="AR53" s="199">
        <v>0</v>
      </c>
      <c r="AS53" s="199">
        <v>0</v>
      </c>
      <c r="AT53" s="199">
        <v>608</v>
      </c>
      <c r="AU53" s="199">
        <v>0</v>
      </c>
      <c r="AV53" s="199">
        <v>0</v>
      </c>
      <c r="AW53" s="199">
        <v>6.8</v>
      </c>
    </row>
    <row r="54" spans="3:49" x14ac:dyDescent="0.3">
      <c r="C54" s="199">
        <v>37</v>
      </c>
      <c r="D54" s="199">
        <v>7</v>
      </c>
      <c r="E54" s="199">
        <v>4</v>
      </c>
      <c r="F54" s="199">
        <v>12</v>
      </c>
      <c r="G54" s="199">
        <v>0</v>
      </c>
      <c r="H54" s="199">
        <v>0</v>
      </c>
      <c r="I54" s="199">
        <v>0</v>
      </c>
      <c r="J54" s="199">
        <v>0</v>
      </c>
      <c r="K54" s="199">
        <v>0</v>
      </c>
      <c r="L54" s="199">
        <v>7</v>
      </c>
      <c r="M54" s="199">
        <v>0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5</v>
      </c>
      <c r="X54" s="199">
        <v>0</v>
      </c>
      <c r="Y54" s="199">
        <v>0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0</v>
      </c>
      <c r="AI54" s="199">
        <v>0</v>
      </c>
      <c r="AJ54" s="199">
        <v>0</v>
      </c>
      <c r="AK54" s="199">
        <v>0</v>
      </c>
      <c r="AL54" s="199">
        <v>0</v>
      </c>
      <c r="AM54" s="199">
        <v>0</v>
      </c>
      <c r="AN54" s="199">
        <v>0</v>
      </c>
      <c r="AO54" s="199">
        <v>0</v>
      </c>
      <c r="AP54" s="199">
        <v>0</v>
      </c>
      <c r="AQ54" s="199">
        <v>0</v>
      </c>
      <c r="AR54" s="199">
        <v>0</v>
      </c>
      <c r="AS54" s="199">
        <v>0</v>
      </c>
      <c r="AT54" s="199">
        <v>0</v>
      </c>
      <c r="AU54" s="199">
        <v>0</v>
      </c>
      <c r="AV54" s="199">
        <v>0</v>
      </c>
      <c r="AW54" s="199">
        <v>0</v>
      </c>
    </row>
    <row r="55" spans="3:49" x14ac:dyDescent="0.3">
      <c r="C55" s="199">
        <v>37</v>
      </c>
      <c r="D55" s="199">
        <v>7</v>
      </c>
      <c r="E55" s="199">
        <v>5</v>
      </c>
      <c r="F55" s="199">
        <v>218</v>
      </c>
      <c r="G55" s="199">
        <v>0</v>
      </c>
      <c r="H55" s="199">
        <v>0</v>
      </c>
      <c r="I55" s="199">
        <v>0</v>
      </c>
      <c r="J55" s="199">
        <v>0</v>
      </c>
      <c r="K55" s="199">
        <v>0</v>
      </c>
      <c r="L55" s="199">
        <v>208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10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  <c r="AO55" s="199">
        <v>0</v>
      </c>
      <c r="AP55" s="199">
        <v>0</v>
      </c>
      <c r="AQ55" s="199">
        <v>0</v>
      </c>
      <c r="AR55" s="199">
        <v>0</v>
      </c>
      <c r="AS55" s="199">
        <v>0</v>
      </c>
      <c r="AT55" s="199">
        <v>0</v>
      </c>
      <c r="AU55" s="199">
        <v>0</v>
      </c>
      <c r="AV55" s="199">
        <v>0</v>
      </c>
      <c r="AW55" s="199">
        <v>0</v>
      </c>
    </row>
    <row r="56" spans="3:49" x14ac:dyDescent="0.3">
      <c r="C56" s="199">
        <v>37</v>
      </c>
      <c r="D56" s="199">
        <v>7</v>
      </c>
      <c r="E56" s="199">
        <v>6</v>
      </c>
      <c r="F56" s="199">
        <v>2507672</v>
      </c>
      <c r="G56" s="199">
        <v>0</v>
      </c>
      <c r="H56" s="199">
        <v>0</v>
      </c>
      <c r="I56" s="199">
        <v>144372</v>
      </c>
      <c r="J56" s="199">
        <v>83941</v>
      </c>
      <c r="K56" s="199">
        <v>181724</v>
      </c>
      <c r="L56" s="199">
        <v>1078970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672988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191403</v>
      </c>
      <c r="AM56" s="199">
        <v>0</v>
      </c>
      <c r="AN56" s="199">
        <v>0</v>
      </c>
      <c r="AO56" s="199">
        <v>0</v>
      </c>
      <c r="AP56" s="199">
        <v>24595</v>
      </c>
      <c r="AQ56" s="199">
        <v>0</v>
      </c>
      <c r="AR56" s="199">
        <v>0</v>
      </c>
      <c r="AS56" s="199">
        <v>0</v>
      </c>
      <c r="AT56" s="199">
        <v>131368</v>
      </c>
      <c r="AU56" s="199">
        <v>0</v>
      </c>
      <c r="AV56" s="199">
        <v>0</v>
      </c>
      <c r="AW56" s="199">
        <v>-1689</v>
      </c>
    </row>
    <row r="57" spans="3:49" x14ac:dyDescent="0.3">
      <c r="C57" s="199">
        <v>37</v>
      </c>
      <c r="D57" s="199">
        <v>7</v>
      </c>
      <c r="E57" s="199">
        <v>9</v>
      </c>
      <c r="F57" s="199">
        <v>652080</v>
      </c>
      <c r="G57" s="199">
        <v>0</v>
      </c>
      <c r="H57" s="199">
        <v>0</v>
      </c>
      <c r="I57" s="199">
        <v>36837</v>
      </c>
      <c r="J57" s="199">
        <v>18626</v>
      </c>
      <c r="K57" s="199">
        <v>28278</v>
      </c>
      <c r="L57" s="199">
        <v>326650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166151</v>
      </c>
      <c r="X57" s="199">
        <v>0</v>
      </c>
      <c r="Y57" s="199">
        <v>0</v>
      </c>
      <c r="Z57" s="199">
        <v>0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0</v>
      </c>
      <c r="AI57" s="199">
        <v>0</v>
      </c>
      <c r="AJ57" s="199">
        <v>0</v>
      </c>
      <c r="AK57" s="199">
        <v>0</v>
      </c>
      <c r="AL57" s="199">
        <v>37648</v>
      </c>
      <c r="AM57" s="199">
        <v>0</v>
      </c>
      <c r="AN57" s="199">
        <v>0</v>
      </c>
      <c r="AO57" s="199">
        <v>0</v>
      </c>
      <c r="AP57" s="199">
        <v>5670</v>
      </c>
      <c r="AQ57" s="199">
        <v>0</v>
      </c>
      <c r="AR57" s="199">
        <v>0</v>
      </c>
      <c r="AS57" s="199">
        <v>0</v>
      </c>
      <c r="AT57" s="199">
        <v>32220</v>
      </c>
      <c r="AU57" s="199">
        <v>0</v>
      </c>
      <c r="AV57" s="199">
        <v>0</v>
      </c>
      <c r="AW57" s="199">
        <v>0</v>
      </c>
    </row>
    <row r="58" spans="3:49" x14ac:dyDescent="0.3">
      <c r="C58" s="199">
        <v>37</v>
      </c>
      <c r="D58" s="199">
        <v>7</v>
      </c>
      <c r="E58" s="199">
        <v>11</v>
      </c>
      <c r="F58" s="199">
        <v>5774.9231996957997</v>
      </c>
      <c r="G58" s="199">
        <v>3483.2565330291332</v>
      </c>
      <c r="H58" s="199">
        <v>1250</v>
      </c>
      <c r="I58" s="199">
        <v>0</v>
      </c>
      <c r="J58" s="199">
        <v>1041.6666666666667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0</v>
      </c>
      <c r="Z58" s="199">
        <v>0</v>
      </c>
      <c r="AA58" s="199">
        <v>0</v>
      </c>
      <c r="AB58" s="199">
        <v>0</v>
      </c>
      <c r="AC58" s="199">
        <v>0</v>
      </c>
      <c r="AD58" s="199">
        <v>0</v>
      </c>
      <c r="AE58" s="199">
        <v>0</v>
      </c>
      <c r="AF58" s="199">
        <v>0</v>
      </c>
      <c r="AG58" s="199">
        <v>0</v>
      </c>
      <c r="AH58" s="199">
        <v>0</v>
      </c>
      <c r="AI58" s="199">
        <v>0</v>
      </c>
      <c r="AJ58" s="199">
        <v>0</v>
      </c>
      <c r="AK58" s="199">
        <v>0</v>
      </c>
      <c r="AL58" s="199">
        <v>0</v>
      </c>
      <c r="AM58" s="199">
        <v>0</v>
      </c>
      <c r="AN58" s="199">
        <v>0</v>
      </c>
      <c r="AO58" s="199">
        <v>0</v>
      </c>
      <c r="AP58" s="199">
        <v>0</v>
      </c>
      <c r="AQ58" s="199">
        <v>0</v>
      </c>
      <c r="AR58" s="199">
        <v>0</v>
      </c>
      <c r="AS58" s="199">
        <v>0</v>
      </c>
      <c r="AT58" s="199">
        <v>0</v>
      </c>
      <c r="AU58" s="199">
        <v>0</v>
      </c>
      <c r="AV58" s="199">
        <v>0</v>
      </c>
      <c r="AW58" s="199">
        <v>0</v>
      </c>
    </row>
    <row r="59" spans="3:49" x14ac:dyDescent="0.3">
      <c r="C59" s="199">
        <v>37</v>
      </c>
      <c r="D59" s="199">
        <v>8</v>
      </c>
      <c r="E59" s="199">
        <v>11</v>
      </c>
      <c r="F59" s="199">
        <v>5774.9231996957997</v>
      </c>
      <c r="G59" s="199">
        <v>3483.2565330291332</v>
      </c>
      <c r="H59" s="199">
        <v>1250</v>
      </c>
      <c r="I59" s="199">
        <v>0</v>
      </c>
      <c r="J59" s="199">
        <v>1041.6666666666667</v>
      </c>
      <c r="K59" s="199">
        <v>0</v>
      </c>
      <c r="L59" s="199">
        <v>0</v>
      </c>
      <c r="M59" s="199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199">
        <v>0</v>
      </c>
      <c r="Y59" s="199">
        <v>0</v>
      </c>
      <c r="Z59" s="199">
        <v>0</v>
      </c>
      <c r="AA59" s="199">
        <v>0</v>
      </c>
      <c r="AB59" s="199">
        <v>0</v>
      </c>
      <c r="AC59" s="199">
        <v>0</v>
      </c>
      <c r="AD59" s="199">
        <v>0</v>
      </c>
      <c r="AE59" s="199">
        <v>0</v>
      </c>
      <c r="AF59" s="199">
        <v>0</v>
      </c>
      <c r="AG59" s="199">
        <v>0</v>
      </c>
      <c r="AH59" s="199">
        <v>0</v>
      </c>
      <c r="AI59" s="199">
        <v>0</v>
      </c>
      <c r="AJ59" s="199">
        <v>0</v>
      </c>
      <c r="AK59" s="199">
        <v>0</v>
      </c>
      <c r="AL59" s="199">
        <v>0</v>
      </c>
      <c r="AM59" s="199">
        <v>0</v>
      </c>
      <c r="AN59" s="199">
        <v>0</v>
      </c>
      <c r="AO59" s="199">
        <v>0</v>
      </c>
      <c r="AP59" s="199">
        <v>0</v>
      </c>
      <c r="AQ59" s="199">
        <v>0</v>
      </c>
      <c r="AR59" s="199">
        <v>0</v>
      </c>
      <c r="AS59" s="199">
        <v>0</v>
      </c>
      <c r="AT59" s="199">
        <v>0</v>
      </c>
      <c r="AU59" s="199">
        <v>0</v>
      </c>
      <c r="AV59" s="199">
        <v>0</v>
      </c>
      <c r="AW59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72" t="s">
        <v>814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</row>
    <row r="2" spans="1:28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20648824</v>
      </c>
      <c r="C3" s="190">
        <f t="shared" ref="C3:Z3" si="0">SUBTOTAL(9,C6:C1048576)</f>
        <v>7</v>
      </c>
      <c r="D3" s="190"/>
      <c r="E3" s="190">
        <f>SUBTOTAL(9,E6:E1048576)/4</f>
        <v>19981706</v>
      </c>
      <c r="F3" s="190"/>
      <c r="G3" s="190">
        <f t="shared" si="0"/>
        <v>7</v>
      </c>
      <c r="H3" s="190">
        <f>SUBTOTAL(9,H6:H1048576)/4</f>
        <v>23853232</v>
      </c>
      <c r="I3" s="193">
        <f>IF(B3&lt;&gt;0,H3/B3,"")</f>
        <v>1.1551859805672227</v>
      </c>
      <c r="J3" s="191">
        <f>IF(E3&lt;&gt;0,H3/E3,"")</f>
        <v>1.1937535263505528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73" t="s">
        <v>190</v>
      </c>
      <c r="B4" s="374" t="s">
        <v>85</v>
      </c>
      <c r="C4" s="375"/>
      <c r="D4" s="376"/>
      <c r="E4" s="375"/>
      <c r="F4" s="376"/>
      <c r="G4" s="375"/>
      <c r="H4" s="375"/>
      <c r="I4" s="376"/>
      <c r="J4" s="377"/>
      <c r="K4" s="374" t="s">
        <v>86</v>
      </c>
      <c r="L4" s="376"/>
      <c r="M4" s="375"/>
      <c r="N4" s="375"/>
      <c r="O4" s="376"/>
      <c r="P4" s="375"/>
      <c r="Q4" s="375"/>
      <c r="R4" s="376"/>
      <c r="S4" s="377"/>
      <c r="T4" s="374" t="s">
        <v>87</v>
      </c>
      <c r="U4" s="376"/>
      <c r="V4" s="375"/>
      <c r="W4" s="375"/>
      <c r="X4" s="376"/>
      <c r="Y4" s="375"/>
      <c r="Z4" s="375"/>
      <c r="AA4" s="376"/>
      <c r="AB4" s="377"/>
    </row>
    <row r="5" spans="1:28" ht="14.4" customHeight="1" thickBot="1" x14ac:dyDescent="0.35">
      <c r="A5" s="472"/>
      <c r="B5" s="473">
        <v>2015</v>
      </c>
      <c r="C5" s="474"/>
      <c r="D5" s="474"/>
      <c r="E5" s="474">
        <v>2016</v>
      </c>
      <c r="F5" s="474"/>
      <c r="G5" s="474"/>
      <c r="H5" s="474">
        <v>2017</v>
      </c>
      <c r="I5" s="475" t="s">
        <v>214</v>
      </c>
      <c r="J5" s="476" t="s">
        <v>2</v>
      </c>
      <c r="K5" s="473">
        <v>2015</v>
      </c>
      <c r="L5" s="474"/>
      <c r="M5" s="474"/>
      <c r="N5" s="474">
        <v>2016</v>
      </c>
      <c r="O5" s="474"/>
      <c r="P5" s="474"/>
      <c r="Q5" s="474">
        <v>2017</v>
      </c>
      <c r="R5" s="475" t="s">
        <v>214</v>
      </c>
      <c r="S5" s="476" t="s">
        <v>2</v>
      </c>
      <c r="T5" s="473">
        <v>2015</v>
      </c>
      <c r="U5" s="474"/>
      <c r="V5" s="474"/>
      <c r="W5" s="474">
        <v>2016</v>
      </c>
      <c r="X5" s="474"/>
      <c r="Y5" s="474"/>
      <c r="Z5" s="474">
        <v>2017</v>
      </c>
      <c r="AA5" s="475" t="s">
        <v>214</v>
      </c>
      <c r="AB5" s="476" t="s">
        <v>2</v>
      </c>
    </row>
    <row r="6" spans="1:28" ht="14.4" customHeight="1" x14ac:dyDescent="0.3">
      <c r="A6" s="477" t="s">
        <v>812</v>
      </c>
      <c r="B6" s="478">
        <v>20648824</v>
      </c>
      <c r="C6" s="479">
        <v>1</v>
      </c>
      <c r="D6" s="479">
        <v>1.0333864385753648</v>
      </c>
      <c r="E6" s="478">
        <v>19981706</v>
      </c>
      <c r="F6" s="479">
        <v>0.96769220368191433</v>
      </c>
      <c r="G6" s="479">
        <v>1</v>
      </c>
      <c r="H6" s="478">
        <v>23853232</v>
      </c>
      <c r="I6" s="479">
        <v>1.1551859805672227</v>
      </c>
      <c r="J6" s="479">
        <v>1.1937535263505528</v>
      </c>
      <c r="K6" s="478"/>
      <c r="L6" s="479"/>
      <c r="M6" s="479"/>
      <c r="N6" s="478"/>
      <c r="O6" s="479"/>
      <c r="P6" s="479"/>
      <c r="Q6" s="478"/>
      <c r="R6" s="479"/>
      <c r="S6" s="479"/>
      <c r="T6" s="478"/>
      <c r="U6" s="479"/>
      <c r="V6" s="479"/>
      <c r="W6" s="478"/>
      <c r="X6" s="479"/>
      <c r="Y6" s="479"/>
      <c r="Z6" s="478"/>
      <c r="AA6" s="479"/>
      <c r="AB6" s="480"/>
    </row>
    <row r="7" spans="1:28" ht="14.4" customHeight="1" thickBot="1" x14ac:dyDescent="0.35">
      <c r="A7" s="484" t="s">
        <v>813</v>
      </c>
      <c r="B7" s="481">
        <v>20648824</v>
      </c>
      <c r="C7" s="482">
        <v>1</v>
      </c>
      <c r="D7" s="482">
        <v>1.0333864385753648</v>
      </c>
      <c r="E7" s="481">
        <v>19981706</v>
      </c>
      <c r="F7" s="482">
        <v>0.96769220368191433</v>
      </c>
      <c r="G7" s="482">
        <v>1</v>
      </c>
      <c r="H7" s="481">
        <v>23853232</v>
      </c>
      <c r="I7" s="482">
        <v>1.1551859805672227</v>
      </c>
      <c r="J7" s="482">
        <v>1.1937535263505528</v>
      </c>
      <c r="K7" s="481"/>
      <c r="L7" s="482"/>
      <c r="M7" s="482"/>
      <c r="N7" s="481"/>
      <c r="O7" s="482"/>
      <c r="P7" s="482"/>
      <c r="Q7" s="481"/>
      <c r="R7" s="482"/>
      <c r="S7" s="482"/>
      <c r="T7" s="481"/>
      <c r="U7" s="482"/>
      <c r="V7" s="482"/>
      <c r="W7" s="481"/>
      <c r="X7" s="482"/>
      <c r="Y7" s="482"/>
      <c r="Z7" s="481"/>
      <c r="AA7" s="482"/>
      <c r="AB7" s="483"/>
    </row>
    <row r="8" spans="1:28" ht="14.4" customHeight="1" thickBot="1" x14ac:dyDescent="0.35"/>
    <row r="9" spans="1:28" ht="14.4" customHeight="1" x14ac:dyDescent="0.3">
      <c r="A9" s="477" t="s">
        <v>394</v>
      </c>
      <c r="B9" s="478">
        <v>18497150</v>
      </c>
      <c r="C9" s="479">
        <v>1</v>
      </c>
      <c r="D9" s="479">
        <v>1.0301503521679958</v>
      </c>
      <c r="E9" s="478">
        <v>17955777</v>
      </c>
      <c r="F9" s="479">
        <v>0.97073208575375125</v>
      </c>
      <c r="G9" s="479">
        <v>1</v>
      </c>
      <c r="H9" s="478">
        <v>22356015</v>
      </c>
      <c r="I9" s="479">
        <v>1.2086194359671625</v>
      </c>
      <c r="J9" s="480">
        <v>1.245059737598657</v>
      </c>
    </row>
    <row r="10" spans="1:28" ht="14.4" customHeight="1" x14ac:dyDescent="0.3">
      <c r="A10" s="492" t="s">
        <v>815</v>
      </c>
      <c r="B10" s="485">
        <v>749</v>
      </c>
      <c r="C10" s="486">
        <v>1</v>
      </c>
      <c r="D10" s="486">
        <v>0.22425149700598804</v>
      </c>
      <c r="E10" s="485">
        <v>3340</v>
      </c>
      <c r="F10" s="486">
        <v>4.4592790387182912</v>
      </c>
      <c r="G10" s="486">
        <v>1</v>
      </c>
      <c r="H10" s="485">
        <v>19930446</v>
      </c>
      <c r="I10" s="486">
        <v>26609.407209612818</v>
      </c>
      <c r="J10" s="487">
        <v>5967.1994011976049</v>
      </c>
    </row>
    <row r="11" spans="1:28" ht="14.4" customHeight="1" x14ac:dyDescent="0.3">
      <c r="A11" s="492" t="s">
        <v>816</v>
      </c>
      <c r="B11" s="485">
        <v>18496401</v>
      </c>
      <c r="C11" s="486">
        <v>1</v>
      </c>
      <c r="D11" s="486">
        <v>1.0303002873648854</v>
      </c>
      <c r="E11" s="485">
        <v>17952437</v>
      </c>
      <c r="F11" s="486">
        <v>0.97059081926262303</v>
      </c>
      <c r="G11" s="486">
        <v>1</v>
      </c>
      <c r="H11" s="485">
        <v>2425569</v>
      </c>
      <c r="I11" s="486">
        <v>0.13113734936866908</v>
      </c>
      <c r="J11" s="487">
        <v>0.1351108487388091</v>
      </c>
    </row>
    <row r="12" spans="1:28" ht="14.4" customHeight="1" x14ac:dyDescent="0.3">
      <c r="A12" s="488" t="s">
        <v>456</v>
      </c>
      <c r="B12" s="489">
        <v>2151674</v>
      </c>
      <c r="C12" s="490">
        <v>1</v>
      </c>
      <c r="D12" s="490">
        <v>1.0620678217252431</v>
      </c>
      <c r="E12" s="489">
        <v>2025929</v>
      </c>
      <c r="F12" s="490">
        <v>0.94155945556808329</v>
      </c>
      <c r="G12" s="490">
        <v>1</v>
      </c>
      <c r="H12" s="489">
        <v>1497217</v>
      </c>
      <c r="I12" s="490">
        <v>0.69583821712768756</v>
      </c>
      <c r="J12" s="491">
        <v>0.73902737953797981</v>
      </c>
    </row>
    <row r="13" spans="1:28" ht="14.4" customHeight="1" x14ac:dyDescent="0.3">
      <c r="A13" s="492" t="s">
        <v>815</v>
      </c>
      <c r="B13" s="485"/>
      <c r="C13" s="486"/>
      <c r="D13" s="486"/>
      <c r="E13" s="485"/>
      <c r="F13" s="486"/>
      <c r="G13" s="486"/>
      <c r="H13" s="485">
        <v>1080882</v>
      </c>
      <c r="I13" s="486"/>
      <c r="J13" s="487"/>
    </row>
    <row r="14" spans="1:28" ht="14.4" customHeight="1" thickBot="1" x14ac:dyDescent="0.35">
      <c r="A14" s="484" t="s">
        <v>816</v>
      </c>
      <c r="B14" s="481">
        <v>2151674</v>
      </c>
      <c r="C14" s="482">
        <v>1</v>
      </c>
      <c r="D14" s="482">
        <v>1.0620678217252431</v>
      </c>
      <c r="E14" s="481">
        <v>2025929</v>
      </c>
      <c r="F14" s="482">
        <v>0.94155945556808329</v>
      </c>
      <c r="G14" s="482">
        <v>1</v>
      </c>
      <c r="H14" s="481">
        <v>416335</v>
      </c>
      <c r="I14" s="482">
        <v>0.1934935310832403</v>
      </c>
      <c r="J14" s="483">
        <v>0.20550325307550266</v>
      </c>
    </row>
    <row r="15" spans="1:28" ht="14.4" customHeight="1" x14ac:dyDescent="0.3">
      <c r="A15" s="493" t="s">
        <v>817</v>
      </c>
    </row>
    <row r="16" spans="1:28" ht="14.4" customHeight="1" x14ac:dyDescent="0.3">
      <c r="A16" s="494" t="s">
        <v>818</v>
      </c>
    </row>
    <row r="17" spans="1:1" ht="14.4" customHeight="1" x14ac:dyDescent="0.3">
      <c r="A17" s="493" t="s">
        <v>819</v>
      </c>
    </row>
    <row r="18" spans="1:1" ht="14.4" customHeight="1" x14ac:dyDescent="0.3">
      <c r="A18" s="493" t="s">
        <v>820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72" t="s">
        <v>845</v>
      </c>
      <c r="B1" s="324"/>
      <c r="C1" s="324"/>
      <c r="D1" s="324"/>
      <c r="E1" s="324"/>
      <c r="F1" s="324"/>
      <c r="G1" s="324"/>
    </row>
    <row r="2" spans="1:7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95" t="s">
        <v>112</v>
      </c>
      <c r="B3" s="278">
        <f t="shared" ref="B3:G3" si="0">SUBTOTAL(9,B6:B1048576)</f>
        <v>66872</v>
      </c>
      <c r="C3" s="279">
        <f t="shared" si="0"/>
        <v>61054</v>
      </c>
      <c r="D3" s="294">
        <f t="shared" si="0"/>
        <v>62320</v>
      </c>
      <c r="E3" s="192">
        <f t="shared" si="0"/>
        <v>20648824</v>
      </c>
      <c r="F3" s="190">
        <f t="shared" si="0"/>
        <v>19981706</v>
      </c>
      <c r="G3" s="280">
        <f t="shared" si="0"/>
        <v>23853232</v>
      </c>
    </row>
    <row r="4" spans="1:7" ht="14.4" customHeight="1" x14ac:dyDescent="0.3">
      <c r="A4" s="373" t="s">
        <v>113</v>
      </c>
      <c r="B4" s="378" t="s">
        <v>188</v>
      </c>
      <c r="C4" s="376"/>
      <c r="D4" s="379"/>
      <c r="E4" s="378" t="s">
        <v>85</v>
      </c>
      <c r="F4" s="376"/>
      <c r="G4" s="379"/>
    </row>
    <row r="5" spans="1:7" ht="14.4" customHeight="1" thickBot="1" x14ac:dyDescent="0.35">
      <c r="A5" s="472"/>
      <c r="B5" s="473">
        <v>2015</v>
      </c>
      <c r="C5" s="474">
        <v>2016</v>
      </c>
      <c r="D5" s="495">
        <v>2017</v>
      </c>
      <c r="E5" s="473">
        <v>2015</v>
      </c>
      <c r="F5" s="474">
        <v>2016</v>
      </c>
      <c r="G5" s="495">
        <v>2017</v>
      </c>
    </row>
    <row r="6" spans="1:7" ht="14.4" customHeight="1" x14ac:dyDescent="0.3">
      <c r="A6" s="459" t="s">
        <v>815</v>
      </c>
      <c r="B6" s="437">
        <v>4</v>
      </c>
      <c r="C6" s="437">
        <v>17</v>
      </c>
      <c r="D6" s="437">
        <v>55522</v>
      </c>
      <c r="E6" s="496">
        <v>749</v>
      </c>
      <c r="F6" s="496">
        <v>3340</v>
      </c>
      <c r="G6" s="497">
        <v>21011328</v>
      </c>
    </row>
    <row r="7" spans="1:7" ht="14.4" customHeight="1" x14ac:dyDescent="0.3">
      <c r="A7" s="502" t="s">
        <v>821</v>
      </c>
      <c r="B7" s="444">
        <v>2056</v>
      </c>
      <c r="C7" s="444">
        <v>3276</v>
      </c>
      <c r="D7" s="444">
        <v>232</v>
      </c>
      <c r="E7" s="498">
        <v>557589</v>
      </c>
      <c r="F7" s="498">
        <v>1037072</v>
      </c>
      <c r="G7" s="499">
        <v>86405</v>
      </c>
    </row>
    <row r="8" spans="1:7" ht="14.4" customHeight="1" x14ac:dyDescent="0.3">
      <c r="A8" s="502" t="s">
        <v>822</v>
      </c>
      <c r="B8" s="444"/>
      <c r="C8" s="444">
        <v>17</v>
      </c>
      <c r="D8" s="444"/>
      <c r="E8" s="498"/>
      <c r="F8" s="498">
        <v>8014</v>
      </c>
      <c r="G8" s="499"/>
    </row>
    <row r="9" spans="1:7" ht="14.4" customHeight="1" x14ac:dyDescent="0.3">
      <c r="A9" s="502" t="s">
        <v>823</v>
      </c>
      <c r="B9" s="444">
        <v>4019</v>
      </c>
      <c r="C9" s="444">
        <v>2693</v>
      </c>
      <c r="D9" s="444">
        <v>657</v>
      </c>
      <c r="E9" s="498">
        <v>847905</v>
      </c>
      <c r="F9" s="498">
        <v>641770</v>
      </c>
      <c r="G9" s="499">
        <v>141070</v>
      </c>
    </row>
    <row r="10" spans="1:7" ht="14.4" customHeight="1" x14ac:dyDescent="0.3">
      <c r="A10" s="502" t="s">
        <v>824</v>
      </c>
      <c r="B10" s="444">
        <v>4173</v>
      </c>
      <c r="C10" s="444">
        <v>3849</v>
      </c>
      <c r="D10" s="444">
        <v>834</v>
      </c>
      <c r="E10" s="498">
        <v>2063035</v>
      </c>
      <c r="F10" s="498">
        <v>1817379</v>
      </c>
      <c r="G10" s="499">
        <v>460505</v>
      </c>
    </row>
    <row r="11" spans="1:7" ht="14.4" customHeight="1" x14ac:dyDescent="0.3">
      <c r="A11" s="502" t="s">
        <v>825</v>
      </c>
      <c r="B11" s="444">
        <v>8152</v>
      </c>
      <c r="C11" s="444">
        <v>6960</v>
      </c>
      <c r="D11" s="444">
        <v>896</v>
      </c>
      <c r="E11" s="498">
        <v>2342409</v>
      </c>
      <c r="F11" s="498">
        <v>2226671</v>
      </c>
      <c r="G11" s="499">
        <v>285316</v>
      </c>
    </row>
    <row r="12" spans="1:7" ht="14.4" customHeight="1" x14ac:dyDescent="0.3">
      <c r="A12" s="502" t="s">
        <v>826</v>
      </c>
      <c r="B12" s="444">
        <v>848</v>
      </c>
      <c r="C12" s="444">
        <v>1831</v>
      </c>
      <c r="D12" s="444">
        <v>175</v>
      </c>
      <c r="E12" s="498">
        <v>188849</v>
      </c>
      <c r="F12" s="498">
        <v>456873</v>
      </c>
      <c r="G12" s="499">
        <v>51503</v>
      </c>
    </row>
    <row r="13" spans="1:7" ht="14.4" customHeight="1" x14ac:dyDescent="0.3">
      <c r="A13" s="502" t="s">
        <v>827</v>
      </c>
      <c r="B13" s="444">
        <v>6823</v>
      </c>
      <c r="C13" s="444">
        <v>4610</v>
      </c>
      <c r="D13" s="444"/>
      <c r="E13" s="498">
        <v>1860855</v>
      </c>
      <c r="F13" s="498">
        <v>1252481</v>
      </c>
      <c r="G13" s="499"/>
    </row>
    <row r="14" spans="1:7" ht="14.4" customHeight="1" x14ac:dyDescent="0.3">
      <c r="A14" s="502" t="s">
        <v>828</v>
      </c>
      <c r="B14" s="444">
        <v>1519</v>
      </c>
      <c r="C14" s="444">
        <v>1510</v>
      </c>
      <c r="D14" s="444">
        <v>233</v>
      </c>
      <c r="E14" s="498">
        <v>1945077</v>
      </c>
      <c r="F14" s="498">
        <v>2043117</v>
      </c>
      <c r="G14" s="499">
        <v>364230</v>
      </c>
    </row>
    <row r="15" spans="1:7" ht="14.4" customHeight="1" x14ac:dyDescent="0.3">
      <c r="A15" s="502" t="s">
        <v>829</v>
      </c>
      <c r="B15" s="444"/>
      <c r="C15" s="444">
        <v>1840</v>
      </c>
      <c r="D15" s="444">
        <v>268</v>
      </c>
      <c r="E15" s="498"/>
      <c r="F15" s="498">
        <v>411814</v>
      </c>
      <c r="G15" s="499">
        <v>85215</v>
      </c>
    </row>
    <row r="16" spans="1:7" ht="14.4" customHeight="1" x14ac:dyDescent="0.3">
      <c r="A16" s="502" t="s">
        <v>830</v>
      </c>
      <c r="B16" s="444">
        <v>7458</v>
      </c>
      <c r="C16" s="444">
        <v>9597</v>
      </c>
      <c r="D16" s="444">
        <v>849</v>
      </c>
      <c r="E16" s="498">
        <v>1993428</v>
      </c>
      <c r="F16" s="498">
        <v>2817170</v>
      </c>
      <c r="G16" s="499">
        <v>242025</v>
      </c>
    </row>
    <row r="17" spans="1:7" ht="14.4" customHeight="1" x14ac:dyDescent="0.3">
      <c r="A17" s="502" t="s">
        <v>831</v>
      </c>
      <c r="B17" s="444">
        <v>57</v>
      </c>
      <c r="C17" s="444">
        <v>212</v>
      </c>
      <c r="D17" s="444">
        <v>40</v>
      </c>
      <c r="E17" s="498">
        <v>28191</v>
      </c>
      <c r="F17" s="498">
        <v>47850</v>
      </c>
      <c r="G17" s="499">
        <v>52105</v>
      </c>
    </row>
    <row r="18" spans="1:7" ht="14.4" customHeight="1" x14ac:dyDescent="0.3">
      <c r="A18" s="502" t="s">
        <v>832</v>
      </c>
      <c r="B18" s="444"/>
      <c r="C18" s="444"/>
      <c r="D18" s="444">
        <v>169</v>
      </c>
      <c r="E18" s="498"/>
      <c r="F18" s="498"/>
      <c r="G18" s="499">
        <v>53118</v>
      </c>
    </row>
    <row r="19" spans="1:7" ht="14.4" customHeight="1" x14ac:dyDescent="0.3">
      <c r="A19" s="502" t="s">
        <v>833</v>
      </c>
      <c r="B19" s="444">
        <v>1235</v>
      </c>
      <c r="C19" s="444">
        <v>2000</v>
      </c>
      <c r="D19" s="444">
        <v>115</v>
      </c>
      <c r="E19" s="498">
        <v>252499</v>
      </c>
      <c r="F19" s="498">
        <v>441778</v>
      </c>
      <c r="G19" s="499">
        <v>39401</v>
      </c>
    </row>
    <row r="20" spans="1:7" ht="14.4" customHeight="1" x14ac:dyDescent="0.3">
      <c r="A20" s="502" t="s">
        <v>834</v>
      </c>
      <c r="B20" s="444"/>
      <c r="C20" s="444"/>
      <c r="D20" s="444">
        <v>26</v>
      </c>
      <c r="E20" s="498"/>
      <c r="F20" s="498"/>
      <c r="G20" s="499">
        <v>26312</v>
      </c>
    </row>
    <row r="21" spans="1:7" ht="14.4" customHeight="1" x14ac:dyDescent="0.3">
      <c r="A21" s="502" t="s">
        <v>835</v>
      </c>
      <c r="B21" s="444"/>
      <c r="C21" s="444">
        <v>301</v>
      </c>
      <c r="D21" s="444"/>
      <c r="E21" s="498"/>
      <c r="F21" s="498">
        <v>67147</v>
      </c>
      <c r="G21" s="499"/>
    </row>
    <row r="22" spans="1:7" ht="14.4" customHeight="1" x14ac:dyDescent="0.3">
      <c r="A22" s="502" t="s">
        <v>836</v>
      </c>
      <c r="B22" s="444">
        <v>1020</v>
      </c>
      <c r="C22" s="444">
        <v>1448</v>
      </c>
      <c r="D22" s="444">
        <v>112</v>
      </c>
      <c r="E22" s="498">
        <v>222701</v>
      </c>
      <c r="F22" s="498">
        <v>339623</v>
      </c>
      <c r="G22" s="499">
        <v>25086</v>
      </c>
    </row>
    <row r="23" spans="1:7" ht="14.4" customHeight="1" x14ac:dyDescent="0.3">
      <c r="A23" s="502" t="s">
        <v>837</v>
      </c>
      <c r="B23" s="444">
        <v>4911</v>
      </c>
      <c r="C23" s="444"/>
      <c r="D23" s="444"/>
      <c r="E23" s="498">
        <v>1360472</v>
      </c>
      <c r="F23" s="498"/>
      <c r="G23" s="499"/>
    </row>
    <row r="24" spans="1:7" ht="14.4" customHeight="1" x14ac:dyDescent="0.3">
      <c r="A24" s="502" t="s">
        <v>838</v>
      </c>
      <c r="B24" s="444">
        <v>5555</v>
      </c>
      <c r="C24" s="444">
        <v>7034</v>
      </c>
      <c r="D24" s="444">
        <v>578</v>
      </c>
      <c r="E24" s="498">
        <v>1427219</v>
      </c>
      <c r="F24" s="498">
        <v>1997781</v>
      </c>
      <c r="G24" s="499">
        <v>252154</v>
      </c>
    </row>
    <row r="25" spans="1:7" ht="14.4" customHeight="1" x14ac:dyDescent="0.3">
      <c r="A25" s="502" t="s">
        <v>839</v>
      </c>
      <c r="B25" s="444">
        <v>958</v>
      </c>
      <c r="C25" s="444"/>
      <c r="D25" s="444"/>
      <c r="E25" s="498">
        <v>198138</v>
      </c>
      <c r="F25" s="498"/>
      <c r="G25" s="499"/>
    </row>
    <row r="26" spans="1:7" ht="14.4" customHeight="1" x14ac:dyDescent="0.3">
      <c r="A26" s="502" t="s">
        <v>840</v>
      </c>
      <c r="B26" s="444">
        <v>2107</v>
      </c>
      <c r="C26" s="444">
        <v>1105</v>
      </c>
      <c r="D26" s="444">
        <v>46</v>
      </c>
      <c r="E26" s="498">
        <v>458918</v>
      </c>
      <c r="F26" s="498">
        <v>241567</v>
      </c>
      <c r="G26" s="499">
        <v>8144</v>
      </c>
    </row>
    <row r="27" spans="1:7" ht="14.4" customHeight="1" x14ac:dyDescent="0.3">
      <c r="A27" s="502" t="s">
        <v>841</v>
      </c>
      <c r="B27" s="444">
        <v>2084</v>
      </c>
      <c r="C27" s="444">
        <v>1812</v>
      </c>
      <c r="D27" s="444">
        <v>326</v>
      </c>
      <c r="E27" s="498">
        <v>1560278</v>
      </c>
      <c r="F27" s="498">
        <v>1344337</v>
      </c>
      <c r="G27" s="499">
        <v>233390</v>
      </c>
    </row>
    <row r="28" spans="1:7" ht="14.4" customHeight="1" x14ac:dyDescent="0.3">
      <c r="A28" s="502" t="s">
        <v>842</v>
      </c>
      <c r="B28" s="444">
        <v>6739</v>
      </c>
      <c r="C28" s="444">
        <v>6883</v>
      </c>
      <c r="D28" s="444">
        <v>541</v>
      </c>
      <c r="E28" s="498">
        <v>1763640</v>
      </c>
      <c r="F28" s="498">
        <v>1935780</v>
      </c>
      <c r="G28" s="499">
        <v>246894</v>
      </c>
    </row>
    <row r="29" spans="1:7" ht="14.4" customHeight="1" x14ac:dyDescent="0.3">
      <c r="A29" s="502" t="s">
        <v>843</v>
      </c>
      <c r="B29" s="444">
        <v>3715</v>
      </c>
      <c r="C29" s="444">
        <v>1588</v>
      </c>
      <c r="D29" s="444">
        <v>637</v>
      </c>
      <c r="E29" s="498">
        <v>891890</v>
      </c>
      <c r="F29" s="498">
        <v>334670</v>
      </c>
      <c r="G29" s="499">
        <v>162804</v>
      </c>
    </row>
    <row r="30" spans="1:7" ht="14.4" customHeight="1" thickBot="1" x14ac:dyDescent="0.35">
      <c r="A30" s="503" t="s">
        <v>844</v>
      </c>
      <c r="B30" s="451">
        <v>3439</v>
      </c>
      <c r="C30" s="451">
        <v>2471</v>
      </c>
      <c r="D30" s="451">
        <v>64</v>
      </c>
      <c r="E30" s="500">
        <v>684982</v>
      </c>
      <c r="F30" s="500">
        <v>515472</v>
      </c>
      <c r="G30" s="501">
        <v>26227</v>
      </c>
    </row>
    <row r="31" spans="1:7" ht="14.4" customHeight="1" x14ac:dyDescent="0.3">
      <c r="A31" s="493" t="s">
        <v>817</v>
      </c>
    </row>
    <row r="32" spans="1:7" ht="14.4" customHeight="1" x14ac:dyDescent="0.3">
      <c r="A32" s="494" t="s">
        <v>818</v>
      </c>
    </row>
    <row r="33" spans="1:1" ht="14.4" customHeight="1" x14ac:dyDescent="0.3">
      <c r="A33" s="493" t="s">
        <v>819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24" t="s">
        <v>968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ht="14.4" customHeight="1" thickBot="1" x14ac:dyDescent="0.35">
      <c r="A2" s="203" t="s">
        <v>227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66872</v>
      </c>
      <c r="H3" s="78">
        <f t="shared" si="0"/>
        <v>20648824</v>
      </c>
      <c r="I3" s="58"/>
      <c r="J3" s="58"/>
      <c r="K3" s="78">
        <f t="shared" si="0"/>
        <v>61054</v>
      </c>
      <c r="L3" s="78">
        <f t="shared" si="0"/>
        <v>19981706</v>
      </c>
      <c r="M3" s="58"/>
      <c r="N3" s="58"/>
      <c r="O3" s="78">
        <f t="shared" si="0"/>
        <v>62320</v>
      </c>
      <c r="P3" s="78">
        <f t="shared" si="0"/>
        <v>23853232</v>
      </c>
      <c r="Q3" s="59">
        <f>IF(L3=0,0,P3/L3)</f>
        <v>1.1937535263505528</v>
      </c>
      <c r="R3" s="79">
        <f>IF(O3=0,0,P3/O3)</f>
        <v>382.7540436456996</v>
      </c>
    </row>
    <row r="4" spans="1:18" ht="14.4" customHeight="1" x14ac:dyDescent="0.3">
      <c r="A4" s="380" t="s">
        <v>215</v>
      </c>
      <c r="B4" s="380" t="s">
        <v>81</v>
      </c>
      <c r="C4" s="388" t="s">
        <v>0</v>
      </c>
      <c r="D4" s="382" t="s">
        <v>82</v>
      </c>
      <c r="E4" s="387" t="s">
        <v>57</v>
      </c>
      <c r="F4" s="383" t="s">
        <v>56</v>
      </c>
      <c r="G4" s="384">
        <v>2015</v>
      </c>
      <c r="H4" s="385"/>
      <c r="I4" s="76"/>
      <c r="J4" s="76"/>
      <c r="K4" s="384">
        <v>2016</v>
      </c>
      <c r="L4" s="385"/>
      <c r="M4" s="76"/>
      <c r="N4" s="76"/>
      <c r="O4" s="384">
        <v>2017</v>
      </c>
      <c r="P4" s="385"/>
      <c r="Q4" s="386" t="s">
        <v>2</v>
      </c>
      <c r="R4" s="381" t="s">
        <v>84</v>
      </c>
    </row>
    <row r="5" spans="1:18" ht="14.4" customHeight="1" thickBot="1" x14ac:dyDescent="0.35">
      <c r="A5" s="504"/>
      <c r="B5" s="504"/>
      <c r="C5" s="505"/>
      <c r="D5" s="506"/>
      <c r="E5" s="507"/>
      <c r="F5" s="508"/>
      <c r="G5" s="509" t="s">
        <v>58</v>
      </c>
      <c r="H5" s="510" t="s">
        <v>14</v>
      </c>
      <c r="I5" s="511"/>
      <c r="J5" s="511"/>
      <c r="K5" s="509" t="s">
        <v>58</v>
      </c>
      <c r="L5" s="510" t="s">
        <v>14</v>
      </c>
      <c r="M5" s="511"/>
      <c r="N5" s="511"/>
      <c r="O5" s="509" t="s">
        <v>58</v>
      </c>
      <c r="P5" s="510" t="s">
        <v>14</v>
      </c>
      <c r="Q5" s="512"/>
      <c r="R5" s="513"/>
    </row>
    <row r="6" spans="1:18" ht="14.4" customHeight="1" x14ac:dyDescent="0.3">
      <c r="A6" s="432" t="s">
        <v>846</v>
      </c>
      <c r="B6" s="433" t="s">
        <v>847</v>
      </c>
      <c r="C6" s="433" t="s">
        <v>394</v>
      </c>
      <c r="D6" s="433" t="s">
        <v>848</v>
      </c>
      <c r="E6" s="433" t="s">
        <v>849</v>
      </c>
      <c r="F6" s="433" t="s">
        <v>850</v>
      </c>
      <c r="G6" s="437"/>
      <c r="H6" s="437"/>
      <c r="I6" s="433"/>
      <c r="J6" s="433"/>
      <c r="K6" s="437">
        <v>1</v>
      </c>
      <c r="L6" s="437">
        <v>2226</v>
      </c>
      <c r="M6" s="433">
        <v>1</v>
      </c>
      <c r="N6" s="433">
        <v>2226</v>
      </c>
      <c r="O6" s="437"/>
      <c r="P6" s="437"/>
      <c r="Q6" s="460"/>
      <c r="R6" s="438"/>
    </row>
    <row r="7" spans="1:18" ht="14.4" customHeight="1" x14ac:dyDescent="0.3">
      <c r="A7" s="439" t="s">
        <v>846</v>
      </c>
      <c r="B7" s="440" t="s">
        <v>847</v>
      </c>
      <c r="C7" s="440" t="s">
        <v>394</v>
      </c>
      <c r="D7" s="440" t="s">
        <v>848</v>
      </c>
      <c r="E7" s="440" t="s">
        <v>851</v>
      </c>
      <c r="F7" s="440" t="s">
        <v>852</v>
      </c>
      <c r="G7" s="444"/>
      <c r="H7" s="444"/>
      <c r="I7" s="440"/>
      <c r="J7" s="440"/>
      <c r="K7" s="444">
        <v>1</v>
      </c>
      <c r="L7" s="444">
        <v>231</v>
      </c>
      <c r="M7" s="440">
        <v>1</v>
      </c>
      <c r="N7" s="440">
        <v>231</v>
      </c>
      <c r="O7" s="444"/>
      <c r="P7" s="444"/>
      <c r="Q7" s="514"/>
      <c r="R7" s="445"/>
    </row>
    <row r="8" spans="1:18" ht="14.4" customHeight="1" x14ac:dyDescent="0.3">
      <c r="A8" s="439" t="s">
        <v>846</v>
      </c>
      <c r="B8" s="440" t="s">
        <v>847</v>
      </c>
      <c r="C8" s="440" t="s">
        <v>394</v>
      </c>
      <c r="D8" s="440" t="s">
        <v>848</v>
      </c>
      <c r="E8" s="440" t="s">
        <v>853</v>
      </c>
      <c r="F8" s="440" t="s">
        <v>854</v>
      </c>
      <c r="G8" s="444">
        <v>10328</v>
      </c>
      <c r="H8" s="444">
        <v>557712</v>
      </c>
      <c r="I8" s="440">
        <v>1.0741425533881852</v>
      </c>
      <c r="J8" s="440">
        <v>54</v>
      </c>
      <c r="K8" s="444">
        <v>8952</v>
      </c>
      <c r="L8" s="444">
        <v>519216</v>
      </c>
      <c r="M8" s="440">
        <v>1</v>
      </c>
      <c r="N8" s="440">
        <v>58</v>
      </c>
      <c r="O8" s="444">
        <v>6860</v>
      </c>
      <c r="P8" s="444">
        <v>397880</v>
      </c>
      <c r="Q8" s="514">
        <v>0.76630920464700625</v>
      </c>
      <c r="R8" s="445">
        <v>58</v>
      </c>
    </row>
    <row r="9" spans="1:18" ht="14.4" customHeight="1" x14ac:dyDescent="0.3">
      <c r="A9" s="439" t="s">
        <v>846</v>
      </c>
      <c r="B9" s="440" t="s">
        <v>847</v>
      </c>
      <c r="C9" s="440" t="s">
        <v>394</v>
      </c>
      <c r="D9" s="440" t="s">
        <v>848</v>
      </c>
      <c r="E9" s="440" t="s">
        <v>855</v>
      </c>
      <c r="F9" s="440" t="s">
        <v>856</v>
      </c>
      <c r="G9" s="444">
        <v>580</v>
      </c>
      <c r="H9" s="444">
        <v>71340</v>
      </c>
      <c r="I9" s="440">
        <v>0.98299666547248321</v>
      </c>
      <c r="J9" s="440">
        <v>123</v>
      </c>
      <c r="K9" s="444">
        <v>554</v>
      </c>
      <c r="L9" s="444">
        <v>72574</v>
      </c>
      <c r="M9" s="440">
        <v>1</v>
      </c>
      <c r="N9" s="440">
        <v>131</v>
      </c>
      <c r="O9" s="444">
        <v>337</v>
      </c>
      <c r="P9" s="444">
        <v>44147</v>
      </c>
      <c r="Q9" s="514">
        <v>0.60830324909747291</v>
      </c>
      <c r="R9" s="445">
        <v>131</v>
      </c>
    </row>
    <row r="10" spans="1:18" ht="14.4" customHeight="1" x14ac:dyDescent="0.3">
      <c r="A10" s="439" t="s">
        <v>846</v>
      </c>
      <c r="B10" s="440" t="s">
        <v>847</v>
      </c>
      <c r="C10" s="440" t="s">
        <v>394</v>
      </c>
      <c r="D10" s="440" t="s">
        <v>848</v>
      </c>
      <c r="E10" s="440" t="s">
        <v>857</v>
      </c>
      <c r="F10" s="440" t="s">
        <v>858</v>
      </c>
      <c r="G10" s="444">
        <v>31</v>
      </c>
      <c r="H10" s="444">
        <v>5487</v>
      </c>
      <c r="I10" s="440">
        <v>0.96772486772486777</v>
      </c>
      <c r="J10" s="440">
        <v>177</v>
      </c>
      <c r="K10" s="444">
        <v>30</v>
      </c>
      <c r="L10" s="444">
        <v>5670</v>
      </c>
      <c r="M10" s="440">
        <v>1</v>
      </c>
      <c r="N10" s="440">
        <v>189</v>
      </c>
      <c r="O10" s="444">
        <v>29</v>
      </c>
      <c r="P10" s="444">
        <v>5481</v>
      </c>
      <c r="Q10" s="514">
        <v>0.96666666666666667</v>
      </c>
      <c r="R10" s="445">
        <v>189</v>
      </c>
    </row>
    <row r="11" spans="1:18" ht="14.4" customHeight="1" x14ac:dyDescent="0.3">
      <c r="A11" s="439" t="s">
        <v>846</v>
      </c>
      <c r="B11" s="440" t="s">
        <v>847</v>
      </c>
      <c r="C11" s="440" t="s">
        <v>394</v>
      </c>
      <c r="D11" s="440" t="s">
        <v>848</v>
      </c>
      <c r="E11" s="440" t="s">
        <v>859</v>
      </c>
      <c r="F11" s="440" t="s">
        <v>860</v>
      </c>
      <c r="G11" s="444">
        <v>2</v>
      </c>
      <c r="H11" s="444">
        <v>4024</v>
      </c>
      <c r="I11" s="440"/>
      <c r="J11" s="440">
        <v>2012</v>
      </c>
      <c r="K11" s="444"/>
      <c r="L11" s="444"/>
      <c r="M11" s="440"/>
      <c r="N11" s="440"/>
      <c r="O11" s="444"/>
      <c r="P11" s="444"/>
      <c r="Q11" s="514"/>
      <c r="R11" s="445"/>
    </row>
    <row r="12" spans="1:18" ht="14.4" customHeight="1" x14ac:dyDescent="0.3">
      <c r="A12" s="439" t="s">
        <v>846</v>
      </c>
      <c r="B12" s="440" t="s">
        <v>847</v>
      </c>
      <c r="C12" s="440" t="s">
        <v>394</v>
      </c>
      <c r="D12" s="440" t="s">
        <v>848</v>
      </c>
      <c r="E12" s="440" t="s">
        <v>861</v>
      </c>
      <c r="F12" s="440" t="s">
        <v>862</v>
      </c>
      <c r="G12" s="444">
        <v>11</v>
      </c>
      <c r="H12" s="444">
        <v>4224</v>
      </c>
      <c r="I12" s="440">
        <v>0.79833679833679838</v>
      </c>
      <c r="J12" s="440">
        <v>384</v>
      </c>
      <c r="K12" s="444">
        <v>13</v>
      </c>
      <c r="L12" s="444">
        <v>5291</v>
      </c>
      <c r="M12" s="440">
        <v>1</v>
      </c>
      <c r="N12" s="440">
        <v>407</v>
      </c>
      <c r="O12" s="444">
        <v>4</v>
      </c>
      <c r="P12" s="444">
        <v>1632</v>
      </c>
      <c r="Q12" s="514">
        <v>0.30844830844830845</v>
      </c>
      <c r="R12" s="445">
        <v>408</v>
      </c>
    </row>
    <row r="13" spans="1:18" ht="14.4" customHeight="1" x14ac:dyDescent="0.3">
      <c r="A13" s="439" t="s">
        <v>846</v>
      </c>
      <c r="B13" s="440" t="s">
        <v>847</v>
      </c>
      <c r="C13" s="440" t="s">
        <v>394</v>
      </c>
      <c r="D13" s="440" t="s">
        <v>848</v>
      </c>
      <c r="E13" s="440" t="s">
        <v>863</v>
      </c>
      <c r="F13" s="440" t="s">
        <v>864</v>
      </c>
      <c r="G13" s="444">
        <v>2564</v>
      </c>
      <c r="H13" s="444">
        <v>441008</v>
      </c>
      <c r="I13" s="440">
        <v>1.2641004841331036</v>
      </c>
      <c r="J13" s="440">
        <v>172</v>
      </c>
      <c r="K13" s="444">
        <v>1949</v>
      </c>
      <c r="L13" s="444">
        <v>348871</v>
      </c>
      <c r="M13" s="440">
        <v>1</v>
      </c>
      <c r="N13" s="440">
        <v>179</v>
      </c>
      <c r="O13" s="444">
        <v>2397</v>
      </c>
      <c r="P13" s="444">
        <v>431460</v>
      </c>
      <c r="Q13" s="514">
        <v>1.2367322018740452</v>
      </c>
      <c r="R13" s="445">
        <v>180</v>
      </c>
    </row>
    <row r="14" spans="1:18" ht="14.4" customHeight="1" x14ac:dyDescent="0.3">
      <c r="A14" s="439" t="s">
        <v>846</v>
      </c>
      <c r="B14" s="440" t="s">
        <v>847</v>
      </c>
      <c r="C14" s="440" t="s">
        <v>394</v>
      </c>
      <c r="D14" s="440" t="s">
        <v>848</v>
      </c>
      <c r="E14" s="440" t="s">
        <v>865</v>
      </c>
      <c r="F14" s="440" t="s">
        <v>866</v>
      </c>
      <c r="G14" s="444">
        <v>15</v>
      </c>
      <c r="H14" s="444">
        <v>7995</v>
      </c>
      <c r="I14" s="440">
        <v>4.6836555360281196</v>
      </c>
      <c r="J14" s="440">
        <v>533</v>
      </c>
      <c r="K14" s="444">
        <v>3</v>
      </c>
      <c r="L14" s="444">
        <v>1707</v>
      </c>
      <c r="M14" s="440">
        <v>1</v>
      </c>
      <c r="N14" s="440">
        <v>569</v>
      </c>
      <c r="O14" s="444">
        <v>6</v>
      </c>
      <c r="P14" s="444">
        <v>3414</v>
      </c>
      <c r="Q14" s="514">
        <v>2</v>
      </c>
      <c r="R14" s="445">
        <v>569</v>
      </c>
    </row>
    <row r="15" spans="1:18" ht="14.4" customHeight="1" x14ac:dyDescent="0.3">
      <c r="A15" s="439" t="s">
        <v>846</v>
      </c>
      <c r="B15" s="440" t="s">
        <v>847</v>
      </c>
      <c r="C15" s="440" t="s">
        <v>394</v>
      </c>
      <c r="D15" s="440" t="s">
        <v>848</v>
      </c>
      <c r="E15" s="440" t="s">
        <v>867</v>
      </c>
      <c r="F15" s="440" t="s">
        <v>868</v>
      </c>
      <c r="G15" s="444">
        <v>1095</v>
      </c>
      <c r="H15" s="444">
        <v>352590</v>
      </c>
      <c r="I15" s="440">
        <v>0.7610321494479878</v>
      </c>
      <c r="J15" s="440">
        <v>322</v>
      </c>
      <c r="K15" s="444">
        <v>1383</v>
      </c>
      <c r="L15" s="444">
        <v>463305</v>
      </c>
      <c r="M15" s="440">
        <v>1</v>
      </c>
      <c r="N15" s="440">
        <v>335</v>
      </c>
      <c r="O15" s="444">
        <v>1393</v>
      </c>
      <c r="P15" s="444">
        <v>468048</v>
      </c>
      <c r="Q15" s="514">
        <v>1.0102373166704439</v>
      </c>
      <c r="R15" s="445">
        <v>336</v>
      </c>
    </row>
    <row r="16" spans="1:18" ht="14.4" customHeight="1" x14ac:dyDescent="0.3">
      <c r="A16" s="439" t="s">
        <v>846</v>
      </c>
      <c r="B16" s="440" t="s">
        <v>847</v>
      </c>
      <c r="C16" s="440" t="s">
        <v>394</v>
      </c>
      <c r="D16" s="440" t="s">
        <v>848</v>
      </c>
      <c r="E16" s="440" t="s">
        <v>869</v>
      </c>
      <c r="F16" s="440" t="s">
        <v>870</v>
      </c>
      <c r="G16" s="444">
        <v>188</v>
      </c>
      <c r="H16" s="444">
        <v>82532</v>
      </c>
      <c r="I16" s="440">
        <v>1.0067087897343319</v>
      </c>
      <c r="J16" s="440">
        <v>439</v>
      </c>
      <c r="K16" s="444">
        <v>179</v>
      </c>
      <c r="L16" s="444">
        <v>81982</v>
      </c>
      <c r="M16" s="440">
        <v>1</v>
      </c>
      <c r="N16" s="440">
        <v>458</v>
      </c>
      <c r="O16" s="444">
        <v>215</v>
      </c>
      <c r="P16" s="444">
        <v>98685</v>
      </c>
      <c r="Q16" s="514">
        <v>1.2037398453319021</v>
      </c>
      <c r="R16" s="445">
        <v>459</v>
      </c>
    </row>
    <row r="17" spans="1:18" ht="14.4" customHeight="1" x14ac:dyDescent="0.3">
      <c r="A17" s="439" t="s">
        <v>846</v>
      </c>
      <c r="B17" s="440" t="s">
        <v>847</v>
      </c>
      <c r="C17" s="440" t="s">
        <v>394</v>
      </c>
      <c r="D17" s="440" t="s">
        <v>848</v>
      </c>
      <c r="E17" s="440" t="s">
        <v>871</v>
      </c>
      <c r="F17" s="440" t="s">
        <v>872</v>
      </c>
      <c r="G17" s="444">
        <v>6419</v>
      </c>
      <c r="H17" s="444">
        <v>2188879</v>
      </c>
      <c r="I17" s="440">
        <v>1.0204782946394189</v>
      </c>
      <c r="J17" s="440">
        <v>341</v>
      </c>
      <c r="K17" s="444">
        <v>6146</v>
      </c>
      <c r="L17" s="444">
        <v>2144954</v>
      </c>
      <c r="M17" s="440">
        <v>1</v>
      </c>
      <c r="N17" s="440">
        <v>349</v>
      </c>
      <c r="O17" s="444">
        <v>8523</v>
      </c>
      <c r="P17" s="444">
        <v>2974527</v>
      </c>
      <c r="Q17" s="514">
        <v>1.386755613407094</v>
      </c>
      <c r="R17" s="445">
        <v>349</v>
      </c>
    </row>
    <row r="18" spans="1:18" ht="14.4" customHeight="1" x14ac:dyDescent="0.3">
      <c r="A18" s="439" t="s">
        <v>846</v>
      </c>
      <c r="B18" s="440" t="s">
        <v>847</v>
      </c>
      <c r="C18" s="440" t="s">
        <v>394</v>
      </c>
      <c r="D18" s="440" t="s">
        <v>848</v>
      </c>
      <c r="E18" s="440" t="s">
        <v>873</v>
      </c>
      <c r="F18" s="440" t="s">
        <v>874</v>
      </c>
      <c r="G18" s="444">
        <v>9</v>
      </c>
      <c r="H18" s="444">
        <v>14382</v>
      </c>
      <c r="I18" s="440">
        <v>0.87005444646098007</v>
      </c>
      <c r="J18" s="440">
        <v>1598</v>
      </c>
      <c r="K18" s="444">
        <v>10</v>
      </c>
      <c r="L18" s="444">
        <v>16530</v>
      </c>
      <c r="M18" s="440">
        <v>1</v>
      </c>
      <c r="N18" s="440">
        <v>1653</v>
      </c>
      <c r="O18" s="444">
        <v>1</v>
      </c>
      <c r="P18" s="444">
        <v>1653</v>
      </c>
      <c r="Q18" s="514">
        <v>0.1</v>
      </c>
      <c r="R18" s="445">
        <v>1653</v>
      </c>
    </row>
    <row r="19" spans="1:18" ht="14.4" customHeight="1" x14ac:dyDescent="0.3">
      <c r="A19" s="439" t="s">
        <v>846</v>
      </c>
      <c r="B19" s="440" t="s">
        <v>847</v>
      </c>
      <c r="C19" s="440" t="s">
        <v>394</v>
      </c>
      <c r="D19" s="440" t="s">
        <v>848</v>
      </c>
      <c r="E19" s="440" t="s">
        <v>875</v>
      </c>
      <c r="F19" s="440" t="s">
        <v>876</v>
      </c>
      <c r="G19" s="444">
        <v>2</v>
      </c>
      <c r="H19" s="444">
        <v>6936</v>
      </c>
      <c r="I19" s="440"/>
      <c r="J19" s="440">
        <v>3468</v>
      </c>
      <c r="K19" s="444"/>
      <c r="L19" s="444"/>
      <c r="M19" s="440"/>
      <c r="N19" s="440"/>
      <c r="O19" s="444"/>
      <c r="P19" s="444"/>
      <c r="Q19" s="514"/>
      <c r="R19" s="445"/>
    </row>
    <row r="20" spans="1:18" ht="14.4" customHeight="1" x14ac:dyDescent="0.3">
      <c r="A20" s="439" t="s">
        <v>846</v>
      </c>
      <c r="B20" s="440" t="s">
        <v>847</v>
      </c>
      <c r="C20" s="440" t="s">
        <v>394</v>
      </c>
      <c r="D20" s="440" t="s">
        <v>848</v>
      </c>
      <c r="E20" s="440" t="s">
        <v>877</v>
      </c>
      <c r="F20" s="440" t="s">
        <v>878</v>
      </c>
      <c r="G20" s="444">
        <v>4</v>
      </c>
      <c r="H20" s="444">
        <v>23732</v>
      </c>
      <c r="I20" s="440">
        <v>0.42352857193846594</v>
      </c>
      <c r="J20" s="440">
        <v>5933</v>
      </c>
      <c r="K20" s="444">
        <v>9</v>
      </c>
      <c r="L20" s="444">
        <v>56034</v>
      </c>
      <c r="M20" s="440">
        <v>1</v>
      </c>
      <c r="N20" s="440">
        <v>6226</v>
      </c>
      <c r="O20" s="444">
        <v>9</v>
      </c>
      <c r="P20" s="444">
        <v>56079</v>
      </c>
      <c r="Q20" s="514">
        <v>1.000803083841953</v>
      </c>
      <c r="R20" s="445">
        <v>6231</v>
      </c>
    </row>
    <row r="21" spans="1:18" ht="14.4" customHeight="1" x14ac:dyDescent="0.3">
      <c r="A21" s="439" t="s">
        <v>846</v>
      </c>
      <c r="B21" s="440" t="s">
        <v>847</v>
      </c>
      <c r="C21" s="440" t="s">
        <v>394</v>
      </c>
      <c r="D21" s="440" t="s">
        <v>848</v>
      </c>
      <c r="E21" s="440" t="s">
        <v>879</v>
      </c>
      <c r="F21" s="440" t="s">
        <v>880</v>
      </c>
      <c r="G21" s="444">
        <v>5</v>
      </c>
      <c r="H21" s="444">
        <v>545</v>
      </c>
      <c r="I21" s="440">
        <v>1.5527065527065527</v>
      </c>
      <c r="J21" s="440">
        <v>109</v>
      </c>
      <c r="K21" s="444">
        <v>3</v>
      </c>
      <c r="L21" s="444">
        <v>351</v>
      </c>
      <c r="M21" s="440">
        <v>1</v>
      </c>
      <c r="N21" s="440">
        <v>117</v>
      </c>
      <c r="O21" s="444">
        <v>2</v>
      </c>
      <c r="P21" s="444">
        <v>234</v>
      </c>
      <c r="Q21" s="514">
        <v>0.66666666666666663</v>
      </c>
      <c r="R21" s="445">
        <v>117</v>
      </c>
    </row>
    <row r="22" spans="1:18" ht="14.4" customHeight="1" x14ac:dyDescent="0.3">
      <c r="A22" s="439" t="s">
        <v>846</v>
      </c>
      <c r="B22" s="440" t="s">
        <v>847</v>
      </c>
      <c r="C22" s="440" t="s">
        <v>394</v>
      </c>
      <c r="D22" s="440" t="s">
        <v>848</v>
      </c>
      <c r="E22" s="440" t="s">
        <v>881</v>
      </c>
      <c r="F22" s="440" t="s">
        <v>882</v>
      </c>
      <c r="G22" s="444">
        <v>1</v>
      </c>
      <c r="H22" s="444">
        <v>47</v>
      </c>
      <c r="I22" s="440">
        <v>7.6734693877551019E-3</v>
      </c>
      <c r="J22" s="440">
        <v>47</v>
      </c>
      <c r="K22" s="444">
        <v>125</v>
      </c>
      <c r="L22" s="444">
        <v>6125</v>
      </c>
      <c r="M22" s="440">
        <v>1</v>
      </c>
      <c r="N22" s="440">
        <v>49</v>
      </c>
      <c r="O22" s="444">
        <v>166</v>
      </c>
      <c r="P22" s="444">
        <v>8134</v>
      </c>
      <c r="Q22" s="514">
        <v>1.3280000000000001</v>
      </c>
      <c r="R22" s="445">
        <v>49</v>
      </c>
    </row>
    <row r="23" spans="1:18" ht="14.4" customHeight="1" x14ac:dyDescent="0.3">
      <c r="A23" s="439" t="s">
        <v>846</v>
      </c>
      <c r="B23" s="440" t="s">
        <v>847</v>
      </c>
      <c r="C23" s="440" t="s">
        <v>394</v>
      </c>
      <c r="D23" s="440" t="s">
        <v>848</v>
      </c>
      <c r="E23" s="440" t="s">
        <v>883</v>
      </c>
      <c r="F23" s="440" t="s">
        <v>884</v>
      </c>
      <c r="G23" s="444">
        <v>47</v>
      </c>
      <c r="H23" s="444">
        <v>17672</v>
      </c>
      <c r="I23" s="440">
        <v>0.70252434903597694</v>
      </c>
      <c r="J23" s="440">
        <v>376</v>
      </c>
      <c r="K23" s="444">
        <v>65</v>
      </c>
      <c r="L23" s="444">
        <v>25155</v>
      </c>
      <c r="M23" s="440">
        <v>1</v>
      </c>
      <c r="N23" s="440">
        <v>387</v>
      </c>
      <c r="O23" s="444">
        <v>84</v>
      </c>
      <c r="P23" s="444">
        <v>32844</v>
      </c>
      <c r="Q23" s="514">
        <v>1.305664877757901</v>
      </c>
      <c r="R23" s="445">
        <v>391</v>
      </c>
    </row>
    <row r="24" spans="1:18" ht="14.4" customHeight="1" x14ac:dyDescent="0.3">
      <c r="A24" s="439" t="s">
        <v>846</v>
      </c>
      <c r="B24" s="440" t="s">
        <v>847</v>
      </c>
      <c r="C24" s="440" t="s">
        <v>394</v>
      </c>
      <c r="D24" s="440" t="s">
        <v>848</v>
      </c>
      <c r="E24" s="440" t="s">
        <v>885</v>
      </c>
      <c r="F24" s="440" t="s">
        <v>886</v>
      </c>
      <c r="G24" s="444">
        <v>61</v>
      </c>
      <c r="H24" s="444">
        <v>2257</v>
      </c>
      <c r="I24" s="440">
        <v>0.70708020050125309</v>
      </c>
      <c r="J24" s="440">
        <v>37</v>
      </c>
      <c r="K24" s="444">
        <v>84</v>
      </c>
      <c r="L24" s="444">
        <v>3192</v>
      </c>
      <c r="M24" s="440">
        <v>1</v>
      </c>
      <c r="N24" s="440">
        <v>38</v>
      </c>
      <c r="O24" s="444">
        <v>86</v>
      </c>
      <c r="P24" s="444">
        <v>3268</v>
      </c>
      <c r="Q24" s="514">
        <v>1.0238095238095237</v>
      </c>
      <c r="R24" s="445">
        <v>38</v>
      </c>
    </row>
    <row r="25" spans="1:18" ht="14.4" customHeight="1" x14ac:dyDescent="0.3">
      <c r="A25" s="439" t="s">
        <v>846</v>
      </c>
      <c r="B25" s="440" t="s">
        <v>847</v>
      </c>
      <c r="C25" s="440" t="s">
        <v>394</v>
      </c>
      <c r="D25" s="440" t="s">
        <v>848</v>
      </c>
      <c r="E25" s="440" t="s">
        <v>887</v>
      </c>
      <c r="F25" s="440" t="s">
        <v>888</v>
      </c>
      <c r="G25" s="444">
        <v>1</v>
      </c>
      <c r="H25" s="444">
        <v>255</v>
      </c>
      <c r="I25" s="440">
        <v>8.049242424242424E-2</v>
      </c>
      <c r="J25" s="440">
        <v>255</v>
      </c>
      <c r="K25" s="444">
        <v>12</v>
      </c>
      <c r="L25" s="444">
        <v>3168</v>
      </c>
      <c r="M25" s="440">
        <v>1</v>
      </c>
      <c r="N25" s="440">
        <v>264</v>
      </c>
      <c r="O25" s="444">
        <v>30</v>
      </c>
      <c r="P25" s="444">
        <v>7950</v>
      </c>
      <c r="Q25" s="514">
        <v>2.5094696969696968</v>
      </c>
      <c r="R25" s="445">
        <v>265</v>
      </c>
    </row>
    <row r="26" spans="1:18" ht="14.4" customHeight="1" x14ac:dyDescent="0.3">
      <c r="A26" s="439" t="s">
        <v>846</v>
      </c>
      <c r="B26" s="440" t="s">
        <v>847</v>
      </c>
      <c r="C26" s="440" t="s">
        <v>394</v>
      </c>
      <c r="D26" s="440" t="s">
        <v>848</v>
      </c>
      <c r="E26" s="440" t="s">
        <v>889</v>
      </c>
      <c r="F26" s="440" t="s">
        <v>890</v>
      </c>
      <c r="G26" s="444">
        <v>289</v>
      </c>
      <c r="H26" s="444">
        <v>195364</v>
      </c>
      <c r="I26" s="440">
        <v>0.74398306117475022</v>
      </c>
      <c r="J26" s="440">
        <v>676</v>
      </c>
      <c r="K26" s="444">
        <v>373</v>
      </c>
      <c r="L26" s="444">
        <v>262592</v>
      </c>
      <c r="M26" s="440">
        <v>1</v>
      </c>
      <c r="N26" s="440">
        <v>704</v>
      </c>
      <c r="O26" s="444">
        <v>431</v>
      </c>
      <c r="P26" s="444">
        <v>303855</v>
      </c>
      <c r="Q26" s="514">
        <v>1.1571373080672678</v>
      </c>
      <c r="R26" s="445">
        <v>705</v>
      </c>
    </row>
    <row r="27" spans="1:18" ht="14.4" customHeight="1" x14ac:dyDescent="0.3">
      <c r="A27" s="439" t="s">
        <v>846</v>
      </c>
      <c r="B27" s="440" t="s">
        <v>847</v>
      </c>
      <c r="C27" s="440" t="s">
        <v>394</v>
      </c>
      <c r="D27" s="440" t="s">
        <v>848</v>
      </c>
      <c r="E27" s="440" t="s">
        <v>891</v>
      </c>
      <c r="F27" s="440" t="s">
        <v>892</v>
      </c>
      <c r="G27" s="444">
        <v>46</v>
      </c>
      <c r="H27" s="444">
        <v>6348</v>
      </c>
      <c r="I27" s="440">
        <v>1.5993953136810279</v>
      </c>
      <c r="J27" s="440">
        <v>138</v>
      </c>
      <c r="K27" s="444">
        <v>27</v>
      </c>
      <c r="L27" s="444">
        <v>3969</v>
      </c>
      <c r="M27" s="440">
        <v>1</v>
      </c>
      <c r="N27" s="440">
        <v>147</v>
      </c>
      <c r="O27" s="444">
        <v>28</v>
      </c>
      <c r="P27" s="444">
        <v>4116</v>
      </c>
      <c r="Q27" s="514">
        <v>1.037037037037037</v>
      </c>
      <c r="R27" s="445">
        <v>147</v>
      </c>
    </row>
    <row r="28" spans="1:18" ht="14.4" customHeight="1" x14ac:dyDescent="0.3">
      <c r="A28" s="439" t="s">
        <v>846</v>
      </c>
      <c r="B28" s="440" t="s">
        <v>847</v>
      </c>
      <c r="C28" s="440" t="s">
        <v>394</v>
      </c>
      <c r="D28" s="440" t="s">
        <v>848</v>
      </c>
      <c r="E28" s="440" t="s">
        <v>893</v>
      </c>
      <c r="F28" s="440" t="s">
        <v>894</v>
      </c>
      <c r="G28" s="444">
        <v>3518</v>
      </c>
      <c r="H28" s="444">
        <v>1002630</v>
      </c>
      <c r="I28" s="440">
        <v>1.1666519278386982</v>
      </c>
      <c r="J28" s="440">
        <v>285</v>
      </c>
      <c r="K28" s="444">
        <v>2827</v>
      </c>
      <c r="L28" s="444">
        <v>859408</v>
      </c>
      <c r="M28" s="440">
        <v>1</v>
      </c>
      <c r="N28" s="440">
        <v>304</v>
      </c>
      <c r="O28" s="444">
        <v>2757</v>
      </c>
      <c r="P28" s="444">
        <v>840885</v>
      </c>
      <c r="Q28" s="514">
        <v>0.97844679127957845</v>
      </c>
      <c r="R28" s="445">
        <v>305</v>
      </c>
    </row>
    <row r="29" spans="1:18" ht="14.4" customHeight="1" x14ac:dyDescent="0.3">
      <c r="A29" s="439" t="s">
        <v>846</v>
      </c>
      <c r="B29" s="440" t="s">
        <v>847</v>
      </c>
      <c r="C29" s="440" t="s">
        <v>394</v>
      </c>
      <c r="D29" s="440" t="s">
        <v>848</v>
      </c>
      <c r="E29" s="440" t="s">
        <v>895</v>
      </c>
      <c r="F29" s="440" t="s">
        <v>896</v>
      </c>
      <c r="G29" s="444">
        <v>1</v>
      </c>
      <c r="H29" s="444">
        <v>3505</v>
      </c>
      <c r="I29" s="440">
        <v>0.31516949914576026</v>
      </c>
      <c r="J29" s="440">
        <v>3505</v>
      </c>
      <c r="K29" s="444">
        <v>3</v>
      </c>
      <c r="L29" s="444">
        <v>11121</v>
      </c>
      <c r="M29" s="440">
        <v>1</v>
      </c>
      <c r="N29" s="440">
        <v>3707</v>
      </c>
      <c r="O29" s="444">
        <v>9</v>
      </c>
      <c r="P29" s="444">
        <v>33408</v>
      </c>
      <c r="Q29" s="514">
        <v>3.0040463987051522</v>
      </c>
      <c r="R29" s="445">
        <v>3712</v>
      </c>
    </row>
    <row r="30" spans="1:18" ht="14.4" customHeight="1" x14ac:dyDescent="0.3">
      <c r="A30" s="439" t="s">
        <v>846</v>
      </c>
      <c r="B30" s="440" t="s">
        <v>847</v>
      </c>
      <c r="C30" s="440" t="s">
        <v>394</v>
      </c>
      <c r="D30" s="440" t="s">
        <v>848</v>
      </c>
      <c r="E30" s="440" t="s">
        <v>897</v>
      </c>
      <c r="F30" s="440" t="s">
        <v>898</v>
      </c>
      <c r="G30" s="444">
        <v>5587</v>
      </c>
      <c r="H30" s="444">
        <v>2581194</v>
      </c>
      <c r="I30" s="440">
        <v>1.0067608995811004</v>
      </c>
      <c r="J30" s="440">
        <v>462</v>
      </c>
      <c r="K30" s="444">
        <v>5190</v>
      </c>
      <c r="L30" s="444">
        <v>2563860</v>
      </c>
      <c r="M30" s="440">
        <v>1</v>
      </c>
      <c r="N30" s="440">
        <v>494</v>
      </c>
      <c r="O30" s="444">
        <v>6000</v>
      </c>
      <c r="P30" s="444">
        <v>2964000</v>
      </c>
      <c r="Q30" s="514">
        <v>1.1560693641618498</v>
      </c>
      <c r="R30" s="445">
        <v>494</v>
      </c>
    </row>
    <row r="31" spans="1:18" ht="14.4" customHeight="1" x14ac:dyDescent="0.3">
      <c r="A31" s="439" t="s">
        <v>846</v>
      </c>
      <c r="B31" s="440" t="s">
        <v>847</v>
      </c>
      <c r="C31" s="440" t="s">
        <v>394</v>
      </c>
      <c r="D31" s="440" t="s">
        <v>848</v>
      </c>
      <c r="E31" s="440" t="s">
        <v>899</v>
      </c>
      <c r="F31" s="440" t="s">
        <v>900</v>
      </c>
      <c r="G31" s="444"/>
      <c r="H31" s="444"/>
      <c r="I31" s="440"/>
      <c r="J31" s="440"/>
      <c r="K31" s="444"/>
      <c r="L31" s="444"/>
      <c r="M31" s="440"/>
      <c r="N31" s="440"/>
      <c r="O31" s="444">
        <v>1</v>
      </c>
      <c r="P31" s="444">
        <v>6580</v>
      </c>
      <c r="Q31" s="514"/>
      <c r="R31" s="445">
        <v>6580</v>
      </c>
    </row>
    <row r="32" spans="1:18" ht="14.4" customHeight="1" x14ac:dyDescent="0.3">
      <c r="A32" s="439" t="s">
        <v>846</v>
      </c>
      <c r="B32" s="440" t="s">
        <v>847</v>
      </c>
      <c r="C32" s="440" t="s">
        <v>394</v>
      </c>
      <c r="D32" s="440" t="s">
        <v>848</v>
      </c>
      <c r="E32" s="440" t="s">
        <v>901</v>
      </c>
      <c r="F32" s="440" t="s">
        <v>902</v>
      </c>
      <c r="G32" s="444">
        <v>7198</v>
      </c>
      <c r="H32" s="444">
        <v>2562488</v>
      </c>
      <c r="I32" s="440">
        <v>1.0928898916274645</v>
      </c>
      <c r="J32" s="440">
        <v>356</v>
      </c>
      <c r="K32" s="444">
        <v>6337</v>
      </c>
      <c r="L32" s="444">
        <v>2344690</v>
      </c>
      <c r="M32" s="440">
        <v>1</v>
      </c>
      <c r="N32" s="440">
        <v>370</v>
      </c>
      <c r="O32" s="444">
        <v>6918</v>
      </c>
      <c r="P32" s="444">
        <v>2559660</v>
      </c>
      <c r="Q32" s="514">
        <v>1.0916837620325075</v>
      </c>
      <c r="R32" s="445">
        <v>370</v>
      </c>
    </row>
    <row r="33" spans="1:18" ht="14.4" customHeight="1" x14ac:dyDescent="0.3">
      <c r="A33" s="439" t="s">
        <v>846</v>
      </c>
      <c r="B33" s="440" t="s">
        <v>847</v>
      </c>
      <c r="C33" s="440" t="s">
        <v>394</v>
      </c>
      <c r="D33" s="440" t="s">
        <v>848</v>
      </c>
      <c r="E33" s="440" t="s">
        <v>903</v>
      </c>
      <c r="F33" s="440" t="s">
        <v>904</v>
      </c>
      <c r="G33" s="444">
        <v>488</v>
      </c>
      <c r="H33" s="444">
        <v>1423496</v>
      </c>
      <c r="I33" s="440">
        <v>1.0031790329002772</v>
      </c>
      <c r="J33" s="440">
        <v>2917</v>
      </c>
      <c r="K33" s="444">
        <v>457</v>
      </c>
      <c r="L33" s="444">
        <v>1418985</v>
      </c>
      <c r="M33" s="440">
        <v>1</v>
      </c>
      <c r="N33" s="440">
        <v>3105</v>
      </c>
      <c r="O33" s="444">
        <v>607</v>
      </c>
      <c r="P33" s="444">
        <v>1886556</v>
      </c>
      <c r="Q33" s="514">
        <v>1.3295108827788877</v>
      </c>
      <c r="R33" s="445">
        <v>3108</v>
      </c>
    </row>
    <row r="34" spans="1:18" ht="14.4" customHeight="1" x14ac:dyDescent="0.3">
      <c r="A34" s="439" t="s">
        <v>846</v>
      </c>
      <c r="B34" s="440" t="s">
        <v>847</v>
      </c>
      <c r="C34" s="440" t="s">
        <v>394</v>
      </c>
      <c r="D34" s="440" t="s">
        <v>848</v>
      </c>
      <c r="E34" s="440" t="s">
        <v>905</v>
      </c>
      <c r="F34" s="440" t="s">
        <v>906</v>
      </c>
      <c r="G34" s="444"/>
      <c r="H34" s="444"/>
      <c r="I34" s="440"/>
      <c r="J34" s="440"/>
      <c r="K34" s="444"/>
      <c r="L34" s="444"/>
      <c r="M34" s="440"/>
      <c r="N34" s="440"/>
      <c r="O34" s="444">
        <v>7</v>
      </c>
      <c r="P34" s="444">
        <v>89558</v>
      </c>
      <c r="Q34" s="514"/>
      <c r="R34" s="445">
        <v>12794</v>
      </c>
    </row>
    <row r="35" spans="1:18" ht="14.4" customHeight="1" x14ac:dyDescent="0.3">
      <c r="A35" s="439" t="s">
        <v>846</v>
      </c>
      <c r="B35" s="440" t="s">
        <v>847</v>
      </c>
      <c r="C35" s="440" t="s">
        <v>394</v>
      </c>
      <c r="D35" s="440" t="s">
        <v>848</v>
      </c>
      <c r="E35" s="440" t="s">
        <v>907</v>
      </c>
      <c r="F35" s="440" t="s">
        <v>908</v>
      </c>
      <c r="G35" s="444">
        <v>1321</v>
      </c>
      <c r="H35" s="444">
        <v>138705</v>
      </c>
      <c r="I35" s="440">
        <v>1.2238928448526882</v>
      </c>
      <c r="J35" s="440">
        <v>105</v>
      </c>
      <c r="K35" s="444">
        <v>1021</v>
      </c>
      <c r="L35" s="444">
        <v>113331</v>
      </c>
      <c r="M35" s="440">
        <v>1</v>
      </c>
      <c r="N35" s="440">
        <v>111</v>
      </c>
      <c r="O35" s="444">
        <v>1134</v>
      </c>
      <c r="P35" s="444">
        <v>125874</v>
      </c>
      <c r="Q35" s="514">
        <v>1.1106758080313419</v>
      </c>
      <c r="R35" s="445">
        <v>111</v>
      </c>
    </row>
    <row r="36" spans="1:18" ht="14.4" customHeight="1" x14ac:dyDescent="0.3">
      <c r="A36" s="439" t="s">
        <v>846</v>
      </c>
      <c r="B36" s="440" t="s">
        <v>847</v>
      </c>
      <c r="C36" s="440" t="s">
        <v>394</v>
      </c>
      <c r="D36" s="440" t="s">
        <v>848</v>
      </c>
      <c r="E36" s="440" t="s">
        <v>909</v>
      </c>
      <c r="F36" s="440" t="s">
        <v>910</v>
      </c>
      <c r="G36" s="444">
        <v>107</v>
      </c>
      <c r="H36" s="444">
        <v>12519</v>
      </c>
      <c r="I36" s="440">
        <v>1.0886086956521739</v>
      </c>
      <c r="J36" s="440">
        <v>117</v>
      </c>
      <c r="K36" s="444">
        <v>92</v>
      </c>
      <c r="L36" s="444">
        <v>11500</v>
      </c>
      <c r="M36" s="440">
        <v>1</v>
      </c>
      <c r="N36" s="440">
        <v>125</v>
      </c>
      <c r="O36" s="444">
        <v>62</v>
      </c>
      <c r="P36" s="444">
        <v>7750</v>
      </c>
      <c r="Q36" s="514">
        <v>0.67391304347826086</v>
      </c>
      <c r="R36" s="445">
        <v>125</v>
      </c>
    </row>
    <row r="37" spans="1:18" ht="14.4" customHeight="1" x14ac:dyDescent="0.3">
      <c r="A37" s="439" t="s">
        <v>846</v>
      </c>
      <c r="B37" s="440" t="s">
        <v>847</v>
      </c>
      <c r="C37" s="440" t="s">
        <v>394</v>
      </c>
      <c r="D37" s="440" t="s">
        <v>848</v>
      </c>
      <c r="E37" s="440" t="s">
        <v>911</v>
      </c>
      <c r="F37" s="440" t="s">
        <v>912</v>
      </c>
      <c r="G37" s="444">
        <v>59</v>
      </c>
      <c r="H37" s="444">
        <v>27317</v>
      </c>
      <c r="I37" s="440">
        <v>0.65697450697450699</v>
      </c>
      <c r="J37" s="440">
        <v>463</v>
      </c>
      <c r="K37" s="444">
        <v>84</v>
      </c>
      <c r="L37" s="444">
        <v>41580</v>
      </c>
      <c r="M37" s="440">
        <v>1</v>
      </c>
      <c r="N37" s="440">
        <v>495</v>
      </c>
      <c r="O37" s="444">
        <v>90</v>
      </c>
      <c r="P37" s="444">
        <v>44550</v>
      </c>
      <c r="Q37" s="514">
        <v>1.0714285714285714</v>
      </c>
      <c r="R37" s="445">
        <v>495</v>
      </c>
    </row>
    <row r="38" spans="1:18" ht="14.4" customHeight="1" x14ac:dyDescent="0.3">
      <c r="A38" s="439" t="s">
        <v>846</v>
      </c>
      <c r="B38" s="440" t="s">
        <v>847</v>
      </c>
      <c r="C38" s="440" t="s">
        <v>394</v>
      </c>
      <c r="D38" s="440" t="s">
        <v>848</v>
      </c>
      <c r="E38" s="440" t="s">
        <v>913</v>
      </c>
      <c r="F38" s="440" t="s">
        <v>914</v>
      </c>
      <c r="G38" s="444">
        <v>97</v>
      </c>
      <c r="H38" s="444">
        <v>122996</v>
      </c>
      <c r="I38" s="440">
        <v>1.1019073471837737</v>
      </c>
      <c r="J38" s="440">
        <v>1268</v>
      </c>
      <c r="K38" s="444">
        <v>87</v>
      </c>
      <c r="L38" s="444">
        <v>111621</v>
      </c>
      <c r="M38" s="440">
        <v>1</v>
      </c>
      <c r="N38" s="440">
        <v>1283</v>
      </c>
      <c r="O38" s="444">
        <v>115</v>
      </c>
      <c r="P38" s="444">
        <v>147775</v>
      </c>
      <c r="Q38" s="514">
        <v>1.3238996246226069</v>
      </c>
      <c r="R38" s="445">
        <v>1285</v>
      </c>
    </row>
    <row r="39" spans="1:18" ht="14.4" customHeight="1" x14ac:dyDescent="0.3">
      <c r="A39" s="439" t="s">
        <v>846</v>
      </c>
      <c r="B39" s="440" t="s">
        <v>847</v>
      </c>
      <c r="C39" s="440" t="s">
        <v>394</v>
      </c>
      <c r="D39" s="440" t="s">
        <v>848</v>
      </c>
      <c r="E39" s="440" t="s">
        <v>915</v>
      </c>
      <c r="F39" s="440" t="s">
        <v>916</v>
      </c>
      <c r="G39" s="444">
        <v>2102</v>
      </c>
      <c r="H39" s="444">
        <v>918574</v>
      </c>
      <c r="I39" s="440">
        <v>1.1031854691493246</v>
      </c>
      <c r="J39" s="440">
        <v>437</v>
      </c>
      <c r="K39" s="444">
        <v>1826</v>
      </c>
      <c r="L39" s="444">
        <v>832656</v>
      </c>
      <c r="M39" s="440">
        <v>1</v>
      </c>
      <c r="N39" s="440">
        <v>456</v>
      </c>
      <c r="O39" s="444">
        <v>2327</v>
      </c>
      <c r="P39" s="444">
        <v>1061112</v>
      </c>
      <c r="Q39" s="514">
        <v>1.2743702081051478</v>
      </c>
      <c r="R39" s="445">
        <v>456</v>
      </c>
    </row>
    <row r="40" spans="1:18" ht="14.4" customHeight="1" x14ac:dyDescent="0.3">
      <c r="A40" s="439" t="s">
        <v>846</v>
      </c>
      <c r="B40" s="440" t="s">
        <v>847</v>
      </c>
      <c r="C40" s="440" t="s">
        <v>394</v>
      </c>
      <c r="D40" s="440" t="s">
        <v>848</v>
      </c>
      <c r="E40" s="440" t="s">
        <v>917</v>
      </c>
      <c r="F40" s="440" t="s">
        <v>918</v>
      </c>
      <c r="G40" s="444">
        <v>11826</v>
      </c>
      <c r="H40" s="444">
        <v>638604</v>
      </c>
      <c r="I40" s="440">
        <v>1.0396991306046692</v>
      </c>
      <c r="J40" s="440">
        <v>54</v>
      </c>
      <c r="K40" s="444">
        <v>10590</v>
      </c>
      <c r="L40" s="444">
        <v>614220</v>
      </c>
      <c r="M40" s="440">
        <v>1</v>
      </c>
      <c r="N40" s="440">
        <v>58</v>
      </c>
      <c r="O40" s="444">
        <v>6377</v>
      </c>
      <c r="P40" s="444">
        <v>369866</v>
      </c>
      <c r="Q40" s="514">
        <v>0.60217186024551461</v>
      </c>
      <c r="R40" s="445">
        <v>58</v>
      </c>
    </row>
    <row r="41" spans="1:18" ht="14.4" customHeight="1" x14ac:dyDescent="0.3">
      <c r="A41" s="439" t="s">
        <v>846</v>
      </c>
      <c r="B41" s="440" t="s">
        <v>847</v>
      </c>
      <c r="C41" s="440" t="s">
        <v>394</v>
      </c>
      <c r="D41" s="440" t="s">
        <v>848</v>
      </c>
      <c r="E41" s="440" t="s">
        <v>919</v>
      </c>
      <c r="F41" s="440" t="s">
        <v>920</v>
      </c>
      <c r="G41" s="444">
        <v>4</v>
      </c>
      <c r="H41" s="444">
        <v>8688</v>
      </c>
      <c r="I41" s="440">
        <v>4.2533608796545615E-2</v>
      </c>
      <c r="J41" s="440">
        <v>2172</v>
      </c>
      <c r="K41" s="444">
        <v>94</v>
      </c>
      <c r="L41" s="444">
        <v>204262</v>
      </c>
      <c r="M41" s="440">
        <v>1</v>
      </c>
      <c r="N41" s="440">
        <v>2173</v>
      </c>
      <c r="O41" s="444">
        <v>344</v>
      </c>
      <c r="P41" s="444">
        <v>747512</v>
      </c>
      <c r="Q41" s="514">
        <v>3.6595744680851063</v>
      </c>
      <c r="R41" s="445">
        <v>2173</v>
      </c>
    </row>
    <row r="42" spans="1:18" ht="14.4" customHeight="1" x14ac:dyDescent="0.3">
      <c r="A42" s="439" t="s">
        <v>846</v>
      </c>
      <c r="B42" s="440" t="s">
        <v>847</v>
      </c>
      <c r="C42" s="440" t="s">
        <v>394</v>
      </c>
      <c r="D42" s="440" t="s">
        <v>848</v>
      </c>
      <c r="E42" s="440" t="s">
        <v>921</v>
      </c>
      <c r="F42" s="440" t="s">
        <v>922</v>
      </c>
      <c r="G42" s="444"/>
      <c r="H42" s="444"/>
      <c r="I42" s="440"/>
      <c r="J42" s="440"/>
      <c r="K42" s="444"/>
      <c r="L42" s="444"/>
      <c r="M42" s="440"/>
      <c r="N42" s="440"/>
      <c r="O42" s="444">
        <v>68</v>
      </c>
      <c r="P42" s="444">
        <v>663816</v>
      </c>
      <c r="Q42" s="514"/>
      <c r="R42" s="445">
        <v>9762</v>
      </c>
    </row>
    <row r="43" spans="1:18" ht="14.4" customHeight="1" x14ac:dyDescent="0.3">
      <c r="A43" s="439" t="s">
        <v>846</v>
      </c>
      <c r="B43" s="440" t="s">
        <v>847</v>
      </c>
      <c r="C43" s="440" t="s">
        <v>394</v>
      </c>
      <c r="D43" s="440" t="s">
        <v>848</v>
      </c>
      <c r="E43" s="440" t="s">
        <v>923</v>
      </c>
      <c r="F43" s="440" t="s">
        <v>924</v>
      </c>
      <c r="G43" s="444"/>
      <c r="H43" s="444"/>
      <c r="I43" s="440"/>
      <c r="J43" s="440"/>
      <c r="K43" s="444"/>
      <c r="L43" s="444"/>
      <c r="M43" s="440"/>
      <c r="N43" s="440"/>
      <c r="O43" s="444">
        <v>13</v>
      </c>
      <c r="P43" s="444">
        <v>3289</v>
      </c>
      <c r="Q43" s="514"/>
      <c r="R43" s="445">
        <v>253</v>
      </c>
    </row>
    <row r="44" spans="1:18" ht="14.4" customHeight="1" x14ac:dyDescent="0.3">
      <c r="A44" s="439" t="s">
        <v>846</v>
      </c>
      <c r="B44" s="440" t="s">
        <v>847</v>
      </c>
      <c r="C44" s="440" t="s">
        <v>394</v>
      </c>
      <c r="D44" s="440" t="s">
        <v>848</v>
      </c>
      <c r="E44" s="440" t="s">
        <v>925</v>
      </c>
      <c r="F44" s="440" t="s">
        <v>926</v>
      </c>
      <c r="G44" s="444">
        <v>7294</v>
      </c>
      <c r="H44" s="444">
        <v>1232686</v>
      </c>
      <c r="I44" s="440">
        <v>1.0679078229229837</v>
      </c>
      <c r="J44" s="440">
        <v>169</v>
      </c>
      <c r="K44" s="444">
        <v>6596</v>
      </c>
      <c r="L44" s="444">
        <v>1154300</v>
      </c>
      <c r="M44" s="440">
        <v>1</v>
      </c>
      <c r="N44" s="440">
        <v>175</v>
      </c>
      <c r="O44" s="444">
        <v>8304</v>
      </c>
      <c r="P44" s="444">
        <v>1461504</v>
      </c>
      <c r="Q44" s="514">
        <v>1.2661387854110717</v>
      </c>
      <c r="R44" s="445">
        <v>176</v>
      </c>
    </row>
    <row r="45" spans="1:18" ht="14.4" customHeight="1" x14ac:dyDescent="0.3">
      <c r="A45" s="439" t="s">
        <v>846</v>
      </c>
      <c r="B45" s="440" t="s">
        <v>847</v>
      </c>
      <c r="C45" s="440" t="s">
        <v>394</v>
      </c>
      <c r="D45" s="440" t="s">
        <v>848</v>
      </c>
      <c r="E45" s="440" t="s">
        <v>927</v>
      </c>
      <c r="F45" s="440" t="s">
        <v>928</v>
      </c>
      <c r="G45" s="444">
        <v>1169</v>
      </c>
      <c r="H45" s="444">
        <v>94689</v>
      </c>
      <c r="I45" s="440">
        <v>0.70106245141228296</v>
      </c>
      <c r="J45" s="440">
        <v>81</v>
      </c>
      <c r="K45" s="444">
        <v>1589</v>
      </c>
      <c r="L45" s="444">
        <v>135065</v>
      </c>
      <c r="M45" s="440">
        <v>1</v>
      </c>
      <c r="N45" s="440">
        <v>85</v>
      </c>
      <c r="O45" s="444">
        <v>1893</v>
      </c>
      <c r="P45" s="444">
        <v>160905</v>
      </c>
      <c r="Q45" s="514">
        <v>1.1913152926368786</v>
      </c>
      <c r="R45" s="445">
        <v>85</v>
      </c>
    </row>
    <row r="46" spans="1:18" ht="14.4" customHeight="1" x14ac:dyDescent="0.3">
      <c r="A46" s="439" t="s">
        <v>846</v>
      </c>
      <c r="B46" s="440" t="s">
        <v>847</v>
      </c>
      <c r="C46" s="440" t="s">
        <v>394</v>
      </c>
      <c r="D46" s="440" t="s">
        <v>848</v>
      </c>
      <c r="E46" s="440" t="s">
        <v>929</v>
      </c>
      <c r="F46" s="440" t="s">
        <v>930</v>
      </c>
      <c r="G46" s="444"/>
      <c r="H46" s="444"/>
      <c r="I46" s="440"/>
      <c r="J46" s="440"/>
      <c r="K46" s="444"/>
      <c r="L46" s="444"/>
      <c r="M46" s="440"/>
      <c r="N46" s="440"/>
      <c r="O46" s="444">
        <v>2</v>
      </c>
      <c r="P46" s="444">
        <v>356</v>
      </c>
      <c r="Q46" s="514"/>
      <c r="R46" s="445">
        <v>178</v>
      </c>
    </row>
    <row r="47" spans="1:18" ht="14.4" customHeight="1" x14ac:dyDescent="0.3">
      <c r="A47" s="439" t="s">
        <v>846</v>
      </c>
      <c r="B47" s="440" t="s">
        <v>847</v>
      </c>
      <c r="C47" s="440" t="s">
        <v>394</v>
      </c>
      <c r="D47" s="440" t="s">
        <v>848</v>
      </c>
      <c r="E47" s="440" t="s">
        <v>931</v>
      </c>
      <c r="F47" s="440" t="s">
        <v>932</v>
      </c>
      <c r="G47" s="444">
        <v>186</v>
      </c>
      <c r="H47" s="444">
        <v>30318</v>
      </c>
      <c r="I47" s="440">
        <v>1.157396449704142</v>
      </c>
      <c r="J47" s="440">
        <v>163</v>
      </c>
      <c r="K47" s="444">
        <v>155</v>
      </c>
      <c r="L47" s="444">
        <v>26195</v>
      </c>
      <c r="M47" s="440">
        <v>1</v>
      </c>
      <c r="N47" s="440">
        <v>169</v>
      </c>
      <c r="O47" s="444">
        <v>186</v>
      </c>
      <c r="P47" s="444">
        <v>31620</v>
      </c>
      <c r="Q47" s="514">
        <v>1.2071005917159763</v>
      </c>
      <c r="R47" s="445">
        <v>170</v>
      </c>
    </row>
    <row r="48" spans="1:18" ht="14.4" customHeight="1" x14ac:dyDescent="0.3">
      <c r="A48" s="439" t="s">
        <v>846</v>
      </c>
      <c r="B48" s="440" t="s">
        <v>847</v>
      </c>
      <c r="C48" s="440" t="s">
        <v>394</v>
      </c>
      <c r="D48" s="440" t="s">
        <v>848</v>
      </c>
      <c r="E48" s="440" t="s">
        <v>933</v>
      </c>
      <c r="F48" s="440" t="s">
        <v>934</v>
      </c>
      <c r="G48" s="444"/>
      <c r="H48" s="444"/>
      <c r="I48" s="440"/>
      <c r="J48" s="440"/>
      <c r="K48" s="444">
        <v>76</v>
      </c>
      <c r="L48" s="444">
        <v>2204</v>
      </c>
      <c r="M48" s="440">
        <v>1</v>
      </c>
      <c r="N48" s="440">
        <v>29</v>
      </c>
      <c r="O48" s="444">
        <v>106</v>
      </c>
      <c r="P48" s="444">
        <v>3074</v>
      </c>
      <c r="Q48" s="514">
        <v>1.3947368421052631</v>
      </c>
      <c r="R48" s="445">
        <v>29</v>
      </c>
    </row>
    <row r="49" spans="1:18" ht="14.4" customHeight="1" x14ac:dyDescent="0.3">
      <c r="A49" s="439" t="s">
        <v>846</v>
      </c>
      <c r="B49" s="440" t="s">
        <v>847</v>
      </c>
      <c r="C49" s="440" t="s">
        <v>394</v>
      </c>
      <c r="D49" s="440" t="s">
        <v>848</v>
      </c>
      <c r="E49" s="440" t="s">
        <v>935</v>
      </c>
      <c r="F49" s="440" t="s">
        <v>936</v>
      </c>
      <c r="G49" s="444">
        <v>448</v>
      </c>
      <c r="H49" s="444">
        <v>451584</v>
      </c>
      <c r="I49" s="440">
        <v>0.96473136748466648</v>
      </c>
      <c r="J49" s="440">
        <v>1008</v>
      </c>
      <c r="K49" s="444">
        <v>463</v>
      </c>
      <c r="L49" s="444">
        <v>468093</v>
      </c>
      <c r="M49" s="440">
        <v>1</v>
      </c>
      <c r="N49" s="440">
        <v>1011</v>
      </c>
      <c r="O49" s="444">
        <v>446</v>
      </c>
      <c r="P49" s="444">
        <v>451352</v>
      </c>
      <c r="Q49" s="514">
        <v>0.96423573947912056</v>
      </c>
      <c r="R49" s="445">
        <v>1012</v>
      </c>
    </row>
    <row r="50" spans="1:18" ht="14.4" customHeight="1" x14ac:dyDescent="0.3">
      <c r="A50" s="439" t="s">
        <v>846</v>
      </c>
      <c r="B50" s="440" t="s">
        <v>847</v>
      </c>
      <c r="C50" s="440" t="s">
        <v>394</v>
      </c>
      <c r="D50" s="440" t="s">
        <v>848</v>
      </c>
      <c r="E50" s="440" t="s">
        <v>937</v>
      </c>
      <c r="F50" s="440" t="s">
        <v>938</v>
      </c>
      <c r="G50" s="444">
        <v>101</v>
      </c>
      <c r="H50" s="444">
        <v>17170</v>
      </c>
      <c r="I50" s="440">
        <v>0.80625469571750563</v>
      </c>
      <c r="J50" s="440">
        <v>170</v>
      </c>
      <c r="K50" s="444">
        <v>121</v>
      </c>
      <c r="L50" s="444">
        <v>21296</v>
      </c>
      <c r="M50" s="440">
        <v>1</v>
      </c>
      <c r="N50" s="440">
        <v>176</v>
      </c>
      <c r="O50" s="444">
        <v>166</v>
      </c>
      <c r="P50" s="444">
        <v>29216</v>
      </c>
      <c r="Q50" s="514">
        <v>1.3719008264462811</v>
      </c>
      <c r="R50" s="445">
        <v>176</v>
      </c>
    </row>
    <row r="51" spans="1:18" ht="14.4" customHeight="1" x14ac:dyDescent="0.3">
      <c r="A51" s="439" t="s">
        <v>846</v>
      </c>
      <c r="B51" s="440" t="s">
        <v>847</v>
      </c>
      <c r="C51" s="440" t="s">
        <v>394</v>
      </c>
      <c r="D51" s="440" t="s">
        <v>848</v>
      </c>
      <c r="E51" s="440" t="s">
        <v>939</v>
      </c>
      <c r="F51" s="440" t="s">
        <v>940</v>
      </c>
      <c r="G51" s="444">
        <v>571</v>
      </c>
      <c r="H51" s="444">
        <v>1292744</v>
      </c>
      <c r="I51" s="440">
        <v>1.1203433280006101</v>
      </c>
      <c r="J51" s="440">
        <v>2264</v>
      </c>
      <c r="K51" s="444">
        <v>503</v>
      </c>
      <c r="L51" s="444">
        <v>1153882</v>
      </c>
      <c r="M51" s="440">
        <v>1</v>
      </c>
      <c r="N51" s="440">
        <v>2294</v>
      </c>
      <c r="O51" s="444">
        <v>629</v>
      </c>
      <c r="P51" s="444">
        <v>1444813</v>
      </c>
      <c r="Q51" s="514">
        <v>1.2521323670877957</v>
      </c>
      <c r="R51" s="445">
        <v>2297</v>
      </c>
    </row>
    <row r="52" spans="1:18" ht="14.4" customHeight="1" x14ac:dyDescent="0.3">
      <c r="A52" s="439" t="s">
        <v>846</v>
      </c>
      <c r="B52" s="440" t="s">
        <v>847</v>
      </c>
      <c r="C52" s="440" t="s">
        <v>394</v>
      </c>
      <c r="D52" s="440" t="s">
        <v>848</v>
      </c>
      <c r="E52" s="440" t="s">
        <v>941</v>
      </c>
      <c r="F52" s="440" t="s">
        <v>942</v>
      </c>
      <c r="G52" s="444">
        <v>384</v>
      </c>
      <c r="H52" s="444">
        <v>94848</v>
      </c>
      <c r="I52" s="440">
        <v>0.67158060199248037</v>
      </c>
      <c r="J52" s="440">
        <v>247</v>
      </c>
      <c r="K52" s="444">
        <v>537</v>
      </c>
      <c r="L52" s="444">
        <v>141231</v>
      </c>
      <c r="M52" s="440">
        <v>1</v>
      </c>
      <c r="N52" s="440">
        <v>263</v>
      </c>
      <c r="O52" s="444">
        <v>666</v>
      </c>
      <c r="P52" s="444">
        <v>175824</v>
      </c>
      <c r="Q52" s="514">
        <v>1.2449391422563034</v>
      </c>
      <c r="R52" s="445">
        <v>264</v>
      </c>
    </row>
    <row r="53" spans="1:18" ht="14.4" customHeight="1" x14ac:dyDescent="0.3">
      <c r="A53" s="439" t="s">
        <v>846</v>
      </c>
      <c r="B53" s="440" t="s">
        <v>847</v>
      </c>
      <c r="C53" s="440" t="s">
        <v>394</v>
      </c>
      <c r="D53" s="440" t="s">
        <v>848</v>
      </c>
      <c r="E53" s="440" t="s">
        <v>943</v>
      </c>
      <c r="F53" s="440" t="s">
        <v>944</v>
      </c>
      <c r="G53" s="444">
        <v>888</v>
      </c>
      <c r="H53" s="444">
        <v>1786656</v>
      </c>
      <c r="I53" s="440">
        <v>1.119900712687339</v>
      </c>
      <c r="J53" s="440">
        <v>2012</v>
      </c>
      <c r="K53" s="444">
        <v>749</v>
      </c>
      <c r="L53" s="444">
        <v>1595370</v>
      </c>
      <c r="M53" s="440">
        <v>1</v>
      </c>
      <c r="N53" s="440">
        <v>2130</v>
      </c>
      <c r="O53" s="444">
        <v>970</v>
      </c>
      <c r="P53" s="444">
        <v>2067070</v>
      </c>
      <c r="Q53" s="514">
        <v>1.2956680895340893</v>
      </c>
      <c r="R53" s="445">
        <v>2131</v>
      </c>
    </row>
    <row r="54" spans="1:18" ht="14.4" customHeight="1" x14ac:dyDescent="0.3">
      <c r="A54" s="439" t="s">
        <v>846</v>
      </c>
      <c r="B54" s="440" t="s">
        <v>847</v>
      </c>
      <c r="C54" s="440" t="s">
        <v>394</v>
      </c>
      <c r="D54" s="440" t="s">
        <v>848</v>
      </c>
      <c r="E54" s="440" t="s">
        <v>945</v>
      </c>
      <c r="F54" s="440" t="s">
        <v>946</v>
      </c>
      <c r="G54" s="444">
        <v>9</v>
      </c>
      <c r="H54" s="444">
        <v>2034</v>
      </c>
      <c r="I54" s="440">
        <v>2.1012396694214877</v>
      </c>
      <c r="J54" s="440">
        <v>226</v>
      </c>
      <c r="K54" s="444">
        <v>4</v>
      </c>
      <c r="L54" s="444">
        <v>968</v>
      </c>
      <c r="M54" s="440">
        <v>1</v>
      </c>
      <c r="N54" s="440">
        <v>242</v>
      </c>
      <c r="O54" s="444">
        <v>3</v>
      </c>
      <c r="P54" s="444">
        <v>726</v>
      </c>
      <c r="Q54" s="514">
        <v>0.75</v>
      </c>
      <c r="R54" s="445">
        <v>242</v>
      </c>
    </row>
    <row r="55" spans="1:18" ht="14.4" customHeight="1" x14ac:dyDescent="0.3">
      <c r="A55" s="439" t="s">
        <v>846</v>
      </c>
      <c r="B55" s="440" t="s">
        <v>847</v>
      </c>
      <c r="C55" s="440" t="s">
        <v>394</v>
      </c>
      <c r="D55" s="440" t="s">
        <v>848</v>
      </c>
      <c r="E55" s="440" t="s">
        <v>947</v>
      </c>
      <c r="F55" s="440" t="s">
        <v>948</v>
      </c>
      <c r="G55" s="444"/>
      <c r="H55" s="444"/>
      <c r="I55" s="440"/>
      <c r="J55" s="440"/>
      <c r="K55" s="444">
        <v>6</v>
      </c>
      <c r="L55" s="444">
        <v>2538</v>
      </c>
      <c r="M55" s="440">
        <v>1</v>
      </c>
      <c r="N55" s="440">
        <v>423</v>
      </c>
      <c r="O55" s="444">
        <v>10</v>
      </c>
      <c r="P55" s="444">
        <v>4240</v>
      </c>
      <c r="Q55" s="514">
        <v>1.6706067769897557</v>
      </c>
      <c r="R55" s="445">
        <v>424</v>
      </c>
    </row>
    <row r="56" spans="1:18" ht="14.4" customHeight="1" x14ac:dyDescent="0.3">
      <c r="A56" s="439" t="s">
        <v>846</v>
      </c>
      <c r="B56" s="440" t="s">
        <v>847</v>
      </c>
      <c r="C56" s="440" t="s">
        <v>394</v>
      </c>
      <c r="D56" s="440" t="s">
        <v>848</v>
      </c>
      <c r="E56" s="440" t="s">
        <v>949</v>
      </c>
      <c r="F56" s="440" t="s">
        <v>950</v>
      </c>
      <c r="G56" s="444"/>
      <c r="H56" s="444"/>
      <c r="I56" s="440"/>
      <c r="J56" s="440"/>
      <c r="K56" s="444">
        <v>2</v>
      </c>
      <c r="L56" s="444">
        <v>1694</v>
      </c>
      <c r="M56" s="440">
        <v>1</v>
      </c>
      <c r="N56" s="440">
        <v>847</v>
      </c>
      <c r="O56" s="444"/>
      <c r="P56" s="444"/>
      <c r="Q56" s="514"/>
      <c r="R56" s="445"/>
    </row>
    <row r="57" spans="1:18" ht="14.4" customHeight="1" x14ac:dyDescent="0.3">
      <c r="A57" s="439" t="s">
        <v>846</v>
      </c>
      <c r="B57" s="440" t="s">
        <v>847</v>
      </c>
      <c r="C57" s="440" t="s">
        <v>394</v>
      </c>
      <c r="D57" s="440" t="s">
        <v>848</v>
      </c>
      <c r="E57" s="440" t="s">
        <v>951</v>
      </c>
      <c r="F57" s="440" t="s">
        <v>854</v>
      </c>
      <c r="G57" s="444">
        <v>4</v>
      </c>
      <c r="H57" s="444">
        <v>140</v>
      </c>
      <c r="I57" s="440">
        <v>1.8918918918918919</v>
      </c>
      <c r="J57" s="440">
        <v>35</v>
      </c>
      <c r="K57" s="444">
        <v>2</v>
      </c>
      <c r="L57" s="444">
        <v>74</v>
      </c>
      <c r="M57" s="440">
        <v>1</v>
      </c>
      <c r="N57" s="440">
        <v>37</v>
      </c>
      <c r="O57" s="444">
        <v>72</v>
      </c>
      <c r="P57" s="444">
        <v>2664</v>
      </c>
      <c r="Q57" s="514">
        <v>36</v>
      </c>
      <c r="R57" s="445">
        <v>37</v>
      </c>
    </row>
    <row r="58" spans="1:18" ht="14.4" customHeight="1" x14ac:dyDescent="0.3">
      <c r="A58" s="439" t="s">
        <v>846</v>
      </c>
      <c r="B58" s="440" t="s">
        <v>847</v>
      </c>
      <c r="C58" s="440" t="s">
        <v>394</v>
      </c>
      <c r="D58" s="440" t="s">
        <v>848</v>
      </c>
      <c r="E58" s="440" t="s">
        <v>952</v>
      </c>
      <c r="F58" s="440" t="s">
        <v>953</v>
      </c>
      <c r="G58" s="444">
        <v>7</v>
      </c>
      <c r="H58" s="444">
        <v>35623</v>
      </c>
      <c r="I58" s="440">
        <v>0.62086935303959845</v>
      </c>
      <c r="J58" s="440">
        <v>5089</v>
      </c>
      <c r="K58" s="444">
        <v>11</v>
      </c>
      <c r="L58" s="444">
        <v>57376</v>
      </c>
      <c r="M58" s="440">
        <v>1</v>
      </c>
      <c r="N58" s="440">
        <v>5216</v>
      </c>
      <c r="O58" s="444">
        <v>11</v>
      </c>
      <c r="P58" s="444">
        <v>57420</v>
      </c>
      <c r="Q58" s="514">
        <v>1.0007668711656441</v>
      </c>
      <c r="R58" s="445">
        <v>5220</v>
      </c>
    </row>
    <row r="59" spans="1:18" ht="14.4" customHeight="1" x14ac:dyDescent="0.3">
      <c r="A59" s="439" t="s">
        <v>846</v>
      </c>
      <c r="B59" s="440" t="s">
        <v>847</v>
      </c>
      <c r="C59" s="440" t="s">
        <v>394</v>
      </c>
      <c r="D59" s="440" t="s">
        <v>848</v>
      </c>
      <c r="E59" s="440" t="s">
        <v>954</v>
      </c>
      <c r="F59" s="440" t="s">
        <v>955</v>
      </c>
      <c r="G59" s="444"/>
      <c r="H59" s="444"/>
      <c r="I59" s="440"/>
      <c r="J59" s="440"/>
      <c r="K59" s="444">
        <v>3</v>
      </c>
      <c r="L59" s="444">
        <v>3165</v>
      </c>
      <c r="M59" s="440">
        <v>1</v>
      </c>
      <c r="N59" s="440">
        <v>1055</v>
      </c>
      <c r="O59" s="444">
        <v>6</v>
      </c>
      <c r="P59" s="444">
        <v>6342</v>
      </c>
      <c r="Q59" s="514">
        <v>2.0037914691943128</v>
      </c>
      <c r="R59" s="445">
        <v>1057</v>
      </c>
    </row>
    <row r="60" spans="1:18" ht="14.4" customHeight="1" x14ac:dyDescent="0.3">
      <c r="A60" s="439" t="s">
        <v>846</v>
      </c>
      <c r="B60" s="440" t="s">
        <v>847</v>
      </c>
      <c r="C60" s="440" t="s">
        <v>394</v>
      </c>
      <c r="D60" s="440" t="s">
        <v>848</v>
      </c>
      <c r="E60" s="440" t="s">
        <v>956</v>
      </c>
      <c r="F60" s="440" t="s">
        <v>957</v>
      </c>
      <c r="G60" s="444">
        <v>109</v>
      </c>
      <c r="H60" s="444">
        <v>29321</v>
      </c>
      <c r="I60" s="440">
        <v>0.95148624091381095</v>
      </c>
      <c r="J60" s="440">
        <v>269</v>
      </c>
      <c r="K60" s="444">
        <v>107</v>
      </c>
      <c r="L60" s="444">
        <v>30816</v>
      </c>
      <c r="M60" s="440">
        <v>1</v>
      </c>
      <c r="N60" s="440">
        <v>288</v>
      </c>
      <c r="O60" s="444">
        <v>152</v>
      </c>
      <c r="P60" s="444">
        <v>43928</v>
      </c>
      <c r="Q60" s="514">
        <v>1.4254932502596054</v>
      </c>
      <c r="R60" s="445">
        <v>289</v>
      </c>
    </row>
    <row r="61" spans="1:18" ht="14.4" customHeight="1" x14ac:dyDescent="0.3">
      <c r="A61" s="439" t="s">
        <v>846</v>
      </c>
      <c r="B61" s="440" t="s">
        <v>847</v>
      </c>
      <c r="C61" s="440" t="s">
        <v>394</v>
      </c>
      <c r="D61" s="440" t="s">
        <v>848</v>
      </c>
      <c r="E61" s="440" t="s">
        <v>958</v>
      </c>
      <c r="F61" s="440" t="s">
        <v>959</v>
      </c>
      <c r="G61" s="444">
        <v>3</v>
      </c>
      <c r="H61" s="444">
        <v>3150</v>
      </c>
      <c r="I61" s="440">
        <v>1.437043795620438</v>
      </c>
      <c r="J61" s="440">
        <v>1050</v>
      </c>
      <c r="K61" s="444">
        <v>2</v>
      </c>
      <c r="L61" s="444">
        <v>2192</v>
      </c>
      <c r="M61" s="440">
        <v>1</v>
      </c>
      <c r="N61" s="440">
        <v>1096</v>
      </c>
      <c r="O61" s="444">
        <v>10</v>
      </c>
      <c r="P61" s="444">
        <v>10980</v>
      </c>
      <c r="Q61" s="514">
        <v>5.0091240875912408</v>
      </c>
      <c r="R61" s="445">
        <v>1098</v>
      </c>
    </row>
    <row r="62" spans="1:18" ht="14.4" customHeight="1" x14ac:dyDescent="0.3">
      <c r="A62" s="439" t="s">
        <v>846</v>
      </c>
      <c r="B62" s="440" t="s">
        <v>847</v>
      </c>
      <c r="C62" s="440" t="s">
        <v>394</v>
      </c>
      <c r="D62" s="440" t="s">
        <v>848</v>
      </c>
      <c r="E62" s="440" t="s">
        <v>960</v>
      </c>
      <c r="F62" s="440" t="s">
        <v>961</v>
      </c>
      <c r="G62" s="444"/>
      <c r="H62" s="444"/>
      <c r="I62" s="440"/>
      <c r="J62" s="440"/>
      <c r="K62" s="444">
        <v>19</v>
      </c>
      <c r="L62" s="444">
        <v>2033</v>
      </c>
      <c r="M62" s="440">
        <v>1</v>
      </c>
      <c r="N62" s="440">
        <v>107</v>
      </c>
      <c r="O62" s="444">
        <v>49</v>
      </c>
      <c r="P62" s="444">
        <v>5243</v>
      </c>
      <c r="Q62" s="514">
        <v>2.5789473684210527</v>
      </c>
      <c r="R62" s="445">
        <v>107</v>
      </c>
    </row>
    <row r="63" spans="1:18" ht="14.4" customHeight="1" x14ac:dyDescent="0.3">
      <c r="A63" s="439" t="s">
        <v>846</v>
      </c>
      <c r="B63" s="440" t="s">
        <v>847</v>
      </c>
      <c r="C63" s="440" t="s">
        <v>394</v>
      </c>
      <c r="D63" s="440" t="s">
        <v>848</v>
      </c>
      <c r="E63" s="440" t="s">
        <v>962</v>
      </c>
      <c r="F63" s="440" t="s">
        <v>963</v>
      </c>
      <c r="G63" s="444">
        <v>7</v>
      </c>
      <c r="H63" s="444">
        <v>2142</v>
      </c>
      <c r="I63" s="440">
        <v>0.31007527504342791</v>
      </c>
      <c r="J63" s="440">
        <v>306</v>
      </c>
      <c r="K63" s="444">
        <v>22</v>
      </c>
      <c r="L63" s="444">
        <v>6908</v>
      </c>
      <c r="M63" s="440">
        <v>1</v>
      </c>
      <c r="N63" s="440">
        <v>314</v>
      </c>
      <c r="O63" s="444">
        <v>10</v>
      </c>
      <c r="P63" s="444">
        <v>3140</v>
      </c>
      <c r="Q63" s="514">
        <v>0.45454545454545453</v>
      </c>
      <c r="R63" s="445">
        <v>314</v>
      </c>
    </row>
    <row r="64" spans="1:18" ht="14.4" customHeight="1" x14ac:dyDescent="0.3">
      <c r="A64" s="439" t="s">
        <v>846</v>
      </c>
      <c r="B64" s="440" t="s">
        <v>847</v>
      </c>
      <c r="C64" s="440" t="s">
        <v>394</v>
      </c>
      <c r="D64" s="440" t="s">
        <v>848</v>
      </c>
      <c r="E64" s="440" t="s">
        <v>964</v>
      </c>
      <c r="F64" s="440" t="s">
        <v>965</v>
      </c>
      <c r="G64" s="444">
        <v>4</v>
      </c>
      <c r="H64" s="444">
        <v>0</v>
      </c>
      <c r="I64" s="440"/>
      <c r="J64" s="440">
        <v>0</v>
      </c>
      <c r="K64" s="444">
        <v>39</v>
      </c>
      <c r="L64" s="444">
        <v>0</v>
      </c>
      <c r="M64" s="440"/>
      <c r="N64" s="440">
        <v>0</v>
      </c>
      <c r="O64" s="444">
        <v>124</v>
      </c>
      <c r="P64" s="444">
        <v>0</v>
      </c>
      <c r="Q64" s="514"/>
      <c r="R64" s="445">
        <v>0</v>
      </c>
    </row>
    <row r="65" spans="1:18" ht="14.4" customHeight="1" x14ac:dyDescent="0.3">
      <c r="A65" s="439" t="s">
        <v>846</v>
      </c>
      <c r="B65" s="440" t="s">
        <v>847</v>
      </c>
      <c r="C65" s="440" t="s">
        <v>394</v>
      </c>
      <c r="D65" s="440" t="s">
        <v>848</v>
      </c>
      <c r="E65" s="440" t="s">
        <v>966</v>
      </c>
      <c r="F65" s="440" t="s">
        <v>967</v>
      </c>
      <c r="G65" s="444"/>
      <c r="H65" s="444"/>
      <c r="I65" s="440"/>
      <c r="J65" s="440"/>
      <c r="K65" s="444">
        <v>34</v>
      </c>
      <c r="L65" s="444">
        <v>0</v>
      </c>
      <c r="M65" s="440"/>
      <c r="N65" s="440">
        <v>0</v>
      </c>
      <c r="O65" s="444">
        <v>53</v>
      </c>
      <c r="P65" s="444">
        <v>0</v>
      </c>
      <c r="Q65" s="514"/>
      <c r="R65" s="445">
        <v>0</v>
      </c>
    </row>
    <row r="66" spans="1:18" ht="14.4" customHeight="1" x14ac:dyDescent="0.3">
      <c r="A66" s="439" t="s">
        <v>846</v>
      </c>
      <c r="B66" s="440" t="s">
        <v>847</v>
      </c>
      <c r="C66" s="440" t="s">
        <v>456</v>
      </c>
      <c r="D66" s="440" t="s">
        <v>848</v>
      </c>
      <c r="E66" s="440" t="s">
        <v>863</v>
      </c>
      <c r="F66" s="440" t="s">
        <v>864</v>
      </c>
      <c r="G66" s="444">
        <v>223</v>
      </c>
      <c r="H66" s="444">
        <v>38356</v>
      </c>
      <c r="I66" s="440">
        <v>1.1218813068530813</v>
      </c>
      <c r="J66" s="440">
        <v>172</v>
      </c>
      <c r="K66" s="444">
        <v>191</v>
      </c>
      <c r="L66" s="444">
        <v>34189</v>
      </c>
      <c r="M66" s="440">
        <v>1</v>
      </c>
      <c r="N66" s="440">
        <v>179</v>
      </c>
      <c r="O66" s="444">
        <v>133</v>
      </c>
      <c r="P66" s="444">
        <v>23940</v>
      </c>
      <c r="Q66" s="514">
        <v>0.70022521863757348</v>
      </c>
      <c r="R66" s="445">
        <v>180</v>
      </c>
    </row>
    <row r="67" spans="1:18" ht="14.4" customHeight="1" x14ac:dyDescent="0.3">
      <c r="A67" s="439" t="s">
        <v>846</v>
      </c>
      <c r="B67" s="440" t="s">
        <v>847</v>
      </c>
      <c r="C67" s="440" t="s">
        <v>456</v>
      </c>
      <c r="D67" s="440" t="s">
        <v>848</v>
      </c>
      <c r="E67" s="440" t="s">
        <v>871</v>
      </c>
      <c r="F67" s="440" t="s">
        <v>872</v>
      </c>
      <c r="G67" s="444">
        <v>444</v>
      </c>
      <c r="H67" s="444">
        <v>151404</v>
      </c>
      <c r="I67" s="440">
        <v>1.1356606009691115</v>
      </c>
      <c r="J67" s="440">
        <v>341</v>
      </c>
      <c r="K67" s="444">
        <v>382</v>
      </c>
      <c r="L67" s="444">
        <v>133318</v>
      </c>
      <c r="M67" s="440">
        <v>1</v>
      </c>
      <c r="N67" s="440">
        <v>349</v>
      </c>
      <c r="O67" s="444">
        <v>252</v>
      </c>
      <c r="P67" s="444">
        <v>87948</v>
      </c>
      <c r="Q67" s="514">
        <v>0.65968586387434558</v>
      </c>
      <c r="R67" s="445">
        <v>349</v>
      </c>
    </row>
    <row r="68" spans="1:18" ht="14.4" customHeight="1" x14ac:dyDescent="0.3">
      <c r="A68" s="439" t="s">
        <v>846</v>
      </c>
      <c r="B68" s="440" t="s">
        <v>847</v>
      </c>
      <c r="C68" s="440" t="s">
        <v>456</v>
      </c>
      <c r="D68" s="440" t="s">
        <v>848</v>
      </c>
      <c r="E68" s="440" t="s">
        <v>897</v>
      </c>
      <c r="F68" s="440" t="s">
        <v>898</v>
      </c>
      <c r="G68" s="444"/>
      <c r="H68" s="444"/>
      <c r="I68" s="440"/>
      <c r="J68" s="440"/>
      <c r="K68" s="444"/>
      <c r="L68" s="444"/>
      <c r="M68" s="440"/>
      <c r="N68" s="440"/>
      <c r="O68" s="444">
        <v>1</v>
      </c>
      <c r="P68" s="444">
        <v>494</v>
      </c>
      <c r="Q68" s="514"/>
      <c r="R68" s="445">
        <v>494</v>
      </c>
    </row>
    <row r="69" spans="1:18" ht="14.4" customHeight="1" x14ac:dyDescent="0.3">
      <c r="A69" s="439" t="s">
        <v>846</v>
      </c>
      <c r="B69" s="440" t="s">
        <v>847</v>
      </c>
      <c r="C69" s="440" t="s">
        <v>456</v>
      </c>
      <c r="D69" s="440" t="s">
        <v>848</v>
      </c>
      <c r="E69" s="440" t="s">
        <v>901</v>
      </c>
      <c r="F69" s="440" t="s">
        <v>902</v>
      </c>
      <c r="G69" s="444">
        <v>4</v>
      </c>
      <c r="H69" s="444">
        <v>1424</v>
      </c>
      <c r="I69" s="440"/>
      <c r="J69" s="440">
        <v>356</v>
      </c>
      <c r="K69" s="444"/>
      <c r="L69" s="444"/>
      <c r="M69" s="440"/>
      <c r="N69" s="440"/>
      <c r="O69" s="444">
        <v>1</v>
      </c>
      <c r="P69" s="444">
        <v>370</v>
      </c>
      <c r="Q69" s="514"/>
      <c r="R69" s="445">
        <v>370</v>
      </c>
    </row>
    <row r="70" spans="1:18" ht="14.4" customHeight="1" x14ac:dyDescent="0.3">
      <c r="A70" s="439" t="s">
        <v>846</v>
      </c>
      <c r="B70" s="440" t="s">
        <v>847</v>
      </c>
      <c r="C70" s="440" t="s">
        <v>456</v>
      </c>
      <c r="D70" s="440" t="s">
        <v>848</v>
      </c>
      <c r="E70" s="440" t="s">
        <v>903</v>
      </c>
      <c r="F70" s="440" t="s">
        <v>904</v>
      </c>
      <c r="G70" s="444">
        <v>185</v>
      </c>
      <c r="H70" s="444">
        <v>539645</v>
      </c>
      <c r="I70" s="440">
        <v>1.0223453632660793</v>
      </c>
      <c r="J70" s="440">
        <v>2917</v>
      </c>
      <c r="K70" s="444">
        <v>170</v>
      </c>
      <c r="L70" s="444">
        <v>527850</v>
      </c>
      <c r="M70" s="440">
        <v>1</v>
      </c>
      <c r="N70" s="440">
        <v>3105</v>
      </c>
      <c r="O70" s="444">
        <v>121</v>
      </c>
      <c r="P70" s="444">
        <v>376068</v>
      </c>
      <c r="Q70" s="514">
        <v>0.71245240125035525</v>
      </c>
      <c r="R70" s="445">
        <v>3108</v>
      </c>
    </row>
    <row r="71" spans="1:18" ht="14.4" customHeight="1" x14ac:dyDescent="0.3">
      <c r="A71" s="439" t="s">
        <v>846</v>
      </c>
      <c r="B71" s="440" t="s">
        <v>847</v>
      </c>
      <c r="C71" s="440" t="s">
        <v>456</v>
      </c>
      <c r="D71" s="440" t="s">
        <v>848</v>
      </c>
      <c r="E71" s="440" t="s">
        <v>905</v>
      </c>
      <c r="F71" s="440" t="s">
        <v>906</v>
      </c>
      <c r="G71" s="444">
        <v>4</v>
      </c>
      <c r="H71" s="444">
        <v>51168</v>
      </c>
      <c r="I71" s="440">
        <v>0.39996873290080515</v>
      </c>
      <c r="J71" s="440">
        <v>12792</v>
      </c>
      <c r="K71" s="444">
        <v>10</v>
      </c>
      <c r="L71" s="444">
        <v>127930</v>
      </c>
      <c r="M71" s="440">
        <v>1</v>
      </c>
      <c r="N71" s="440">
        <v>12793</v>
      </c>
      <c r="O71" s="444">
        <v>14</v>
      </c>
      <c r="P71" s="444">
        <v>179116</v>
      </c>
      <c r="Q71" s="514">
        <v>1.4001094348471821</v>
      </c>
      <c r="R71" s="445">
        <v>12794</v>
      </c>
    </row>
    <row r="72" spans="1:18" ht="14.4" customHeight="1" x14ac:dyDescent="0.3">
      <c r="A72" s="439" t="s">
        <v>846</v>
      </c>
      <c r="B72" s="440" t="s">
        <v>847</v>
      </c>
      <c r="C72" s="440" t="s">
        <v>456</v>
      </c>
      <c r="D72" s="440" t="s">
        <v>848</v>
      </c>
      <c r="E72" s="440" t="s">
        <v>909</v>
      </c>
      <c r="F72" s="440" t="s">
        <v>910</v>
      </c>
      <c r="G72" s="444"/>
      <c r="H72" s="444"/>
      <c r="I72" s="440"/>
      <c r="J72" s="440"/>
      <c r="K72" s="444"/>
      <c r="L72" s="444"/>
      <c r="M72" s="440"/>
      <c r="N72" s="440"/>
      <c r="O72" s="444">
        <v>1</v>
      </c>
      <c r="P72" s="444">
        <v>125</v>
      </c>
      <c r="Q72" s="514"/>
      <c r="R72" s="445">
        <v>125</v>
      </c>
    </row>
    <row r="73" spans="1:18" ht="14.4" customHeight="1" x14ac:dyDescent="0.3">
      <c r="A73" s="439" t="s">
        <v>846</v>
      </c>
      <c r="B73" s="440" t="s">
        <v>847</v>
      </c>
      <c r="C73" s="440" t="s">
        <v>456</v>
      </c>
      <c r="D73" s="440" t="s">
        <v>848</v>
      </c>
      <c r="E73" s="440" t="s">
        <v>917</v>
      </c>
      <c r="F73" s="440" t="s">
        <v>918</v>
      </c>
      <c r="G73" s="444"/>
      <c r="H73" s="444"/>
      <c r="I73" s="440"/>
      <c r="J73" s="440"/>
      <c r="K73" s="444"/>
      <c r="L73" s="444"/>
      <c r="M73" s="440"/>
      <c r="N73" s="440"/>
      <c r="O73" s="444">
        <v>1</v>
      </c>
      <c r="P73" s="444">
        <v>58</v>
      </c>
      <c r="Q73" s="514"/>
      <c r="R73" s="445">
        <v>58</v>
      </c>
    </row>
    <row r="74" spans="1:18" ht="14.4" customHeight="1" x14ac:dyDescent="0.3">
      <c r="A74" s="439" t="s">
        <v>846</v>
      </c>
      <c r="B74" s="440" t="s">
        <v>847</v>
      </c>
      <c r="C74" s="440" t="s">
        <v>456</v>
      </c>
      <c r="D74" s="440" t="s">
        <v>848</v>
      </c>
      <c r="E74" s="440" t="s">
        <v>919</v>
      </c>
      <c r="F74" s="440" t="s">
        <v>920</v>
      </c>
      <c r="G74" s="444">
        <v>213</v>
      </c>
      <c r="H74" s="444">
        <v>462636</v>
      </c>
      <c r="I74" s="440">
        <v>1.1697910924786212</v>
      </c>
      <c r="J74" s="440">
        <v>2172</v>
      </c>
      <c r="K74" s="444">
        <v>182</v>
      </c>
      <c r="L74" s="444">
        <v>395486</v>
      </c>
      <c r="M74" s="440">
        <v>1</v>
      </c>
      <c r="N74" s="440">
        <v>2173</v>
      </c>
      <c r="O74" s="444">
        <v>128</v>
      </c>
      <c r="P74" s="444">
        <v>278144</v>
      </c>
      <c r="Q74" s="514">
        <v>0.70329670329670335</v>
      </c>
      <c r="R74" s="445">
        <v>2173</v>
      </c>
    </row>
    <row r="75" spans="1:18" ht="14.4" customHeight="1" x14ac:dyDescent="0.3">
      <c r="A75" s="439" t="s">
        <v>846</v>
      </c>
      <c r="B75" s="440" t="s">
        <v>847</v>
      </c>
      <c r="C75" s="440" t="s">
        <v>456</v>
      </c>
      <c r="D75" s="440" t="s">
        <v>848</v>
      </c>
      <c r="E75" s="440" t="s">
        <v>935</v>
      </c>
      <c r="F75" s="440" t="s">
        <v>936</v>
      </c>
      <c r="G75" s="444">
        <v>8</v>
      </c>
      <c r="H75" s="444">
        <v>8064</v>
      </c>
      <c r="I75" s="440"/>
      <c r="J75" s="440">
        <v>1008</v>
      </c>
      <c r="K75" s="444"/>
      <c r="L75" s="444"/>
      <c r="M75" s="440"/>
      <c r="N75" s="440"/>
      <c r="O75" s="444"/>
      <c r="P75" s="444"/>
      <c r="Q75" s="514"/>
      <c r="R75" s="445"/>
    </row>
    <row r="76" spans="1:18" ht="14.4" customHeight="1" x14ac:dyDescent="0.3">
      <c r="A76" s="439" t="s">
        <v>846</v>
      </c>
      <c r="B76" s="440" t="s">
        <v>847</v>
      </c>
      <c r="C76" s="440" t="s">
        <v>456</v>
      </c>
      <c r="D76" s="440" t="s">
        <v>848</v>
      </c>
      <c r="E76" s="440" t="s">
        <v>943</v>
      </c>
      <c r="F76" s="440" t="s">
        <v>944</v>
      </c>
      <c r="G76" s="444">
        <v>444</v>
      </c>
      <c r="H76" s="444">
        <v>893328</v>
      </c>
      <c r="I76" s="440">
        <v>1.1095312616439377</v>
      </c>
      <c r="J76" s="440">
        <v>2012</v>
      </c>
      <c r="K76" s="444">
        <v>378</v>
      </c>
      <c r="L76" s="444">
        <v>805140</v>
      </c>
      <c r="M76" s="440">
        <v>1</v>
      </c>
      <c r="N76" s="440">
        <v>2130</v>
      </c>
      <c r="O76" s="444">
        <v>258</v>
      </c>
      <c r="P76" s="444">
        <v>549798</v>
      </c>
      <c r="Q76" s="514">
        <v>0.68286012370519411</v>
      </c>
      <c r="R76" s="445">
        <v>2131</v>
      </c>
    </row>
    <row r="77" spans="1:18" ht="14.4" customHeight="1" x14ac:dyDescent="0.3">
      <c r="A77" s="439" t="s">
        <v>846</v>
      </c>
      <c r="B77" s="440" t="s">
        <v>847</v>
      </c>
      <c r="C77" s="440" t="s">
        <v>456</v>
      </c>
      <c r="D77" s="440" t="s">
        <v>848</v>
      </c>
      <c r="E77" s="440" t="s">
        <v>956</v>
      </c>
      <c r="F77" s="440" t="s">
        <v>957</v>
      </c>
      <c r="G77" s="444">
        <v>21</v>
      </c>
      <c r="H77" s="444">
        <v>5649</v>
      </c>
      <c r="I77" s="440">
        <v>2.8020833333333335</v>
      </c>
      <c r="J77" s="440">
        <v>269</v>
      </c>
      <c r="K77" s="444">
        <v>7</v>
      </c>
      <c r="L77" s="444">
        <v>2016</v>
      </c>
      <c r="M77" s="440">
        <v>1</v>
      </c>
      <c r="N77" s="440">
        <v>288</v>
      </c>
      <c r="O77" s="444">
        <v>4</v>
      </c>
      <c r="P77" s="444">
        <v>1156</v>
      </c>
      <c r="Q77" s="514">
        <v>0.57341269841269837</v>
      </c>
      <c r="R77" s="445">
        <v>289</v>
      </c>
    </row>
    <row r="78" spans="1:18" ht="14.4" customHeight="1" thickBot="1" x14ac:dyDescent="0.35">
      <c r="A78" s="446" t="s">
        <v>846</v>
      </c>
      <c r="B78" s="447" t="s">
        <v>847</v>
      </c>
      <c r="C78" s="447" t="s">
        <v>456</v>
      </c>
      <c r="D78" s="447" t="s">
        <v>848</v>
      </c>
      <c r="E78" s="447" t="s">
        <v>964</v>
      </c>
      <c r="F78" s="447" t="s">
        <v>965</v>
      </c>
      <c r="G78" s="451">
        <v>136</v>
      </c>
      <c r="H78" s="451">
        <v>0</v>
      </c>
      <c r="I78" s="447"/>
      <c r="J78" s="447">
        <v>0</v>
      </c>
      <c r="K78" s="451">
        <v>167</v>
      </c>
      <c r="L78" s="451">
        <v>0</v>
      </c>
      <c r="M78" s="447"/>
      <c r="N78" s="447">
        <v>0</v>
      </c>
      <c r="O78" s="451">
        <v>108</v>
      </c>
      <c r="P78" s="451">
        <v>0</v>
      </c>
      <c r="Q78" s="462"/>
      <c r="R78" s="452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2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24" t="s">
        <v>969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03" t="s">
        <v>227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66872</v>
      </c>
      <c r="I3" s="78">
        <f t="shared" si="0"/>
        <v>20648824</v>
      </c>
      <c r="J3" s="58"/>
      <c r="K3" s="58"/>
      <c r="L3" s="78">
        <f t="shared" si="0"/>
        <v>61054</v>
      </c>
      <c r="M3" s="78">
        <f t="shared" si="0"/>
        <v>19981706</v>
      </c>
      <c r="N3" s="58"/>
      <c r="O3" s="58"/>
      <c r="P3" s="78">
        <f t="shared" si="0"/>
        <v>62320</v>
      </c>
      <c r="Q3" s="78">
        <f t="shared" si="0"/>
        <v>23853232</v>
      </c>
      <c r="R3" s="59">
        <f>IF(M3=0,0,Q3/M3)</f>
        <v>1.1937535263505528</v>
      </c>
      <c r="S3" s="79">
        <f>IF(P3=0,0,Q3/P3)</f>
        <v>382.7540436456996</v>
      </c>
    </row>
    <row r="4" spans="1:19" ht="14.4" customHeight="1" x14ac:dyDescent="0.3">
      <c r="A4" s="380" t="s">
        <v>215</v>
      </c>
      <c r="B4" s="380" t="s">
        <v>81</v>
      </c>
      <c r="C4" s="388" t="s">
        <v>0</v>
      </c>
      <c r="D4" s="287" t="s">
        <v>113</v>
      </c>
      <c r="E4" s="382" t="s">
        <v>82</v>
      </c>
      <c r="F4" s="387" t="s">
        <v>57</v>
      </c>
      <c r="G4" s="383" t="s">
        <v>56</v>
      </c>
      <c r="H4" s="384">
        <v>2015</v>
      </c>
      <c r="I4" s="385"/>
      <c r="J4" s="76"/>
      <c r="K4" s="76"/>
      <c r="L4" s="384">
        <v>2016</v>
      </c>
      <c r="M4" s="385"/>
      <c r="N4" s="76"/>
      <c r="O4" s="76"/>
      <c r="P4" s="384">
        <v>2017</v>
      </c>
      <c r="Q4" s="385"/>
      <c r="R4" s="386" t="s">
        <v>2</v>
      </c>
      <c r="S4" s="381" t="s">
        <v>84</v>
      </c>
    </row>
    <row r="5" spans="1:19" ht="14.4" customHeight="1" thickBot="1" x14ac:dyDescent="0.35">
      <c r="A5" s="504"/>
      <c r="B5" s="504"/>
      <c r="C5" s="505"/>
      <c r="D5" s="515"/>
      <c r="E5" s="506"/>
      <c r="F5" s="507"/>
      <c r="G5" s="508"/>
      <c r="H5" s="509" t="s">
        <v>58</v>
      </c>
      <c r="I5" s="510" t="s">
        <v>14</v>
      </c>
      <c r="J5" s="511"/>
      <c r="K5" s="511"/>
      <c r="L5" s="509" t="s">
        <v>58</v>
      </c>
      <c r="M5" s="510" t="s">
        <v>14</v>
      </c>
      <c r="N5" s="511"/>
      <c r="O5" s="511"/>
      <c r="P5" s="509" t="s">
        <v>58</v>
      </c>
      <c r="Q5" s="510" t="s">
        <v>14</v>
      </c>
      <c r="R5" s="512"/>
      <c r="S5" s="513"/>
    </row>
    <row r="6" spans="1:19" ht="14.4" customHeight="1" x14ac:dyDescent="0.3">
      <c r="A6" s="432" t="s">
        <v>846</v>
      </c>
      <c r="B6" s="433" t="s">
        <v>847</v>
      </c>
      <c r="C6" s="433" t="s">
        <v>394</v>
      </c>
      <c r="D6" s="433" t="s">
        <v>815</v>
      </c>
      <c r="E6" s="433" t="s">
        <v>848</v>
      </c>
      <c r="F6" s="433" t="s">
        <v>853</v>
      </c>
      <c r="G6" s="433" t="s">
        <v>854</v>
      </c>
      <c r="H6" s="437">
        <v>2</v>
      </c>
      <c r="I6" s="437">
        <v>108</v>
      </c>
      <c r="J6" s="433">
        <v>0.46551724137931033</v>
      </c>
      <c r="K6" s="433">
        <v>54</v>
      </c>
      <c r="L6" s="437">
        <v>4</v>
      </c>
      <c r="M6" s="437">
        <v>232</v>
      </c>
      <c r="N6" s="433">
        <v>1</v>
      </c>
      <c r="O6" s="433">
        <v>58</v>
      </c>
      <c r="P6" s="437">
        <v>6091</v>
      </c>
      <c r="Q6" s="437">
        <v>353278</v>
      </c>
      <c r="R6" s="460">
        <v>1522.75</v>
      </c>
      <c r="S6" s="438">
        <v>58</v>
      </c>
    </row>
    <row r="7" spans="1:19" ht="14.4" customHeight="1" x14ac:dyDescent="0.3">
      <c r="A7" s="439" t="s">
        <v>846</v>
      </c>
      <c r="B7" s="440" t="s">
        <v>847</v>
      </c>
      <c r="C7" s="440" t="s">
        <v>394</v>
      </c>
      <c r="D7" s="440" t="s">
        <v>815</v>
      </c>
      <c r="E7" s="440" t="s">
        <v>848</v>
      </c>
      <c r="F7" s="440" t="s">
        <v>855</v>
      </c>
      <c r="G7" s="440" t="s">
        <v>856</v>
      </c>
      <c r="H7" s="444"/>
      <c r="I7" s="444"/>
      <c r="J7" s="440"/>
      <c r="K7" s="440"/>
      <c r="L7" s="444"/>
      <c r="M7" s="444"/>
      <c r="N7" s="440"/>
      <c r="O7" s="440"/>
      <c r="P7" s="444">
        <v>281</v>
      </c>
      <c r="Q7" s="444">
        <v>36811</v>
      </c>
      <c r="R7" s="514"/>
      <c r="S7" s="445">
        <v>131</v>
      </c>
    </row>
    <row r="8" spans="1:19" ht="14.4" customHeight="1" x14ac:dyDescent="0.3">
      <c r="A8" s="439" t="s">
        <v>846</v>
      </c>
      <c r="B8" s="440" t="s">
        <v>847</v>
      </c>
      <c r="C8" s="440" t="s">
        <v>394</v>
      </c>
      <c r="D8" s="440" t="s">
        <v>815</v>
      </c>
      <c r="E8" s="440" t="s">
        <v>848</v>
      </c>
      <c r="F8" s="440" t="s">
        <v>857</v>
      </c>
      <c r="G8" s="440" t="s">
        <v>858</v>
      </c>
      <c r="H8" s="444"/>
      <c r="I8" s="444"/>
      <c r="J8" s="440"/>
      <c r="K8" s="440"/>
      <c r="L8" s="444"/>
      <c r="M8" s="444"/>
      <c r="N8" s="440"/>
      <c r="O8" s="440"/>
      <c r="P8" s="444">
        <v>28</v>
      </c>
      <c r="Q8" s="444">
        <v>5292</v>
      </c>
      <c r="R8" s="514"/>
      <c r="S8" s="445">
        <v>189</v>
      </c>
    </row>
    <row r="9" spans="1:19" ht="14.4" customHeight="1" x14ac:dyDescent="0.3">
      <c r="A9" s="439" t="s">
        <v>846</v>
      </c>
      <c r="B9" s="440" t="s">
        <v>847</v>
      </c>
      <c r="C9" s="440" t="s">
        <v>394</v>
      </c>
      <c r="D9" s="440" t="s">
        <v>815</v>
      </c>
      <c r="E9" s="440" t="s">
        <v>848</v>
      </c>
      <c r="F9" s="440" t="s">
        <v>861</v>
      </c>
      <c r="G9" s="440" t="s">
        <v>862</v>
      </c>
      <c r="H9" s="444"/>
      <c r="I9" s="444"/>
      <c r="J9" s="440"/>
      <c r="K9" s="440"/>
      <c r="L9" s="444"/>
      <c r="M9" s="444"/>
      <c r="N9" s="440"/>
      <c r="O9" s="440"/>
      <c r="P9" s="444">
        <v>3</v>
      </c>
      <c r="Q9" s="444">
        <v>1224</v>
      </c>
      <c r="R9" s="514"/>
      <c r="S9" s="445">
        <v>408</v>
      </c>
    </row>
    <row r="10" spans="1:19" ht="14.4" customHeight="1" x14ac:dyDescent="0.3">
      <c r="A10" s="439" t="s">
        <v>846</v>
      </c>
      <c r="B10" s="440" t="s">
        <v>847</v>
      </c>
      <c r="C10" s="440" t="s">
        <v>394</v>
      </c>
      <c r="D10" s="440" t="s">
        <v>815</v>
      </c>
      <c r="E10" s="440" t="s">
        <v>848</v>
      </c>
      <c r="F10" s="440" t="s">
        <v>863</v>
      </c>
      <c r="G10" s="440" t="s">
        <v>864</v>
      </c>
      <c r="H10" s="444"/>
      <c r="I10" s="444"/>
      <c r="J10" s="440"/>
      <c r="K10" s="440"/>
      <c r="L10" s="444"/>
      <c r="M10" s="444"/>
      <c r="N10" s="440"/>
      <c r="O10" s="440"/>
      <c r="P10" s="444">
        <v>2194</v>
      </c>
      <c r="Q10" s="444">
        <v>394920</v>
      </c>
      <c r="R10" s="514"/>
      <c r="S10" s="445">
        <v>180</v>
      </c>
    </row>
    <row r="11" spans="1:19" ht="14.4" customHeight="1" x14ac:dyDescent="0.3">
      <c r="A11" s="439" t="s">
        <v>846</v>
      </c>
      <c r="B11" s="440" t="s">
        <v>847</v>
      </c>
      <c r="C11" s="440" t="s">
        <v>394</v>
      </c>
      <c r="D11" s="440" t="s">
        <v>815</v>
      </c>
      <c r="E11" s="440" t="s">
        <v>848</v>
      </c>
      <c r="F11" s="440" t="s">
        <v>865</v>
      </c>
      <c r="G11" s="440" t="s">
        <v>866</v>
      </c>
      <c r="H11" s="444"/>
      <c r="I11" s="444"/>
      <c r="J11" s="440"/>
      <c r="K11" s="440"/>
      <c r="L11" s="444"/>
      <c r="M11" s="444"/>
      <c r="N11" s="440"/>
      <c r="O11" s="440"/>
      <c r="P11" s="444">
        <v>2</v>
      </c>
      <c r="Q11" s="444">
        <v>1138</v>
      </c>
      <c r="R11" s="514"/>
      <c r="S11" s="445">
        <v>569</v>
      </c>
    </row>
    <row r="12" spans="1:19" ht="14.4" customHeight="1" x14ac:dyDescent="0.3">
      <c r="A12" s="439" t="s">
        <v>846</v>
      </c>
      <c r="B12" s="440" t="s">
        <v>847</v>
      </c>
      <c r="C12" s="440" t="s">
        <v>394</v>
      </c>
      <c r="D12" s="440" t="s">
        <v>815</v>
      </c>
      <c r="E12" s="440" t="s">
        <v>848</v>
      </c>
      <c r="F12" s="440" t="s">
        <v>867</v>
      </c>
      <c r="G12" s="440" t="s">
        <v>868</v>
      </c>
      <c r="H12" s="444"/>
      <c r="I12" s="444"/>
      <c r="J12" s="440"/>
      <c r="K12" s="440"/>
      <c r="L12" s="444"/>
      <c r="M12" s="444"/>
      <c r="N12" s="440"/>
      <c r="O12" s="440"/>
      <c r="P12" s="444">
        <v>1275</v>
      </c>
      <c r="Q12" s="444">
        <v>428400</v>
      </c>
      <c r="R12" s="514"/>
      <c r="S12" s="445">
        <v>336</v>
      </c>
    </row>
    <row r="13" spans="1:19" ht="14.4" customHeight="1" x14ac:dyDescent="0.3">
      <c r="A13" s="439" t="s">
        <v>846</v>
      </c>
      <c r="B13" s="440" t="s">
        <v>847</v>
      </c>
      <c r="C13" s="440" t="s">
        <v>394</v>
      </c>
      <c r="D13" s="440" t="s">
        <v>815</v>
      </c>
      <c r="E13" s="440" t="s">
        <v>848</v>
      </c>
      <c r="F13" s="440" t="s">
        <v>869</v>
      </c>
      <c r="G13" s="440" t="s">
        <v>870</v>
      </c>
      <c r="H13" s="444"/>
      <c r="I13" s="444"/>
      <c r="J13" s="440"/>
      <c r="K13" s="440"/>
      <c r="L13" s="444"/>
      <c r="M13" s="444"/>
      <c r="N13" s="440"/>
      <c r="O13" s="440"/>
      <c r="P13" s="444">
        <v>203</v>
      </c>
      <c r="Q13" s="444">
        <v>93177</v>
      </c>
      <c r="R13" s="514"/>
      <c r="S13" s="445">
        <v>459</v>
      </c>
    </row>
    <row r="14" spans="1:19" ht="14.4" customHeight="1" x14ac:dyDescent="0.3">
      <c r="A14" s="439" t="s">
        <v>846</v>
      </c>
      <c r="B14" s="440" t="s">
        <v>847</v>
      </c>
      <c r="C14" s="440" t="s">
        <v>394</v>
      </c>
      <c r="D14" s="440" t="s">
        <v>815</v>
      </c>
      <c r="E14" s="440" t="s">
        <v>848</v>
      </c>
      <c r="F14" s="440" t="s">
        <v>871</v>
      </c>
      <c r="G14" s="440" t="s">
        <v>872</v>
      </c>
      <c r="H14" s="444"/>
      <c r="I14" s="444"/>
      <c r="J14" s="440"/>
      <c r="K14" s="440"/>
      <c r="L14" s="444"/>
      <c r="M14" s="444"/>
      <c r="N14" s="440"/>
      <c r="O14" s="440"/>
      <c r="P14" s="444">
        <v>7870</v>
      </c>
      <c r="Q14" s="444">
        <v>2746630</v>
      </c>
      <c r="R14" s="514"/>
      <c r="S14" s="445">
        <v>349</v>
      </c>
    </row>
    <row r="15" spans="1:19" ht="14.4" customHeight="1" x14ac:dyDescent="0.3">
      <c r="A15" s="439" t="s">
        <v>846</v>
      </c>
      <c r="B15" s="440" t="s">
        <v>847</v>
      </c>
      <c r="C15" s="440" t="s">
        <v>394</v>
      </c>
      <c r="D15" s="440" t="s">
        <v>815</v>
      </c>
      <c r="E15" s="440" t="s">
        <v>848</v>
      </c>
      <c r="F15" s="440" t="s">
        <v>877</v>
      </c>
      <c r="G15" s="440" t="s">
        <v>878</v>
      </c>
      <c r="H15" s="444"/>
      <c r="I15" s="444"/>
      <c r="J15" s="440"/>
      <c r="K15" s="440"/>
      <c r="L15" s="444"/>
      <c r="M15" s="444"/>
      <c r="N15" s="440"/>
      <c r="O15" s="440"/>
      <c r="P15" s="444">
        <v>4</v>
      </c>
      <c r="Q15" s="444">
        <v>24924</v>
      </c>
      <c r="R15" s="514"/>
      <c r="S15" s="445">
        <v>6231</v>
      </c>
    </row>
    <row r="16" spans="1:19" ht="14.4" customHeight="1" x14ac:dyDescent="0.3">
      <c r="A16" s="439" t="s">
        <v>846</v>
      </c>
      <c r="B16" s="440" t="s">
        <v>847</v>
      </c>
      <c r="C16" s="440" t="s">
        <v>394</v>
      </c>
      <c r="D16" s="440" t="s">
        <v>815</v>
      </c>
      <c r="E16" s="440" t="s">
        <v>848</v>
      </c>
      <c r="F16" s="440" t="s">
        <v>879</v>
      </c>
      <c r="G16" s="440" t="s">
        <v>880</v>
      </c>
      <c r="H16" s="444"/>
      <c r="I16" s="444"/>
      <c r="J16" s="440"/>
      <c r="K16" s="440"/>
      <c r="L16" s="444"/>
      <c r="M16" s="444"/>
      <c r="N16" s="440"/>
      <c r="O16" s="440"/>
      <c r="P16" s="444">
        <v>2</v>
      </c>
      <c r="Q16" s="444">
        <v>234</v>
      </c>
      <c r="R16" s="514"/>
      <c r="S16" s="445">
        <v>117</v>
      </c>
    </row>
    <row r="17" spans="1:19" ht="14.4" customHeight="1" x14ac:dyDescent="0.3">
      <c r="A17" s="439" t="s">
        <v>846</v>
      </c>
      <c r="B17" s="440" t="s">
        <v>847</v>
      </c>
      <c r="C17" s="440" t="s">
        <v>394</v>
      </c>
      <c r="D17" s="440" t="s">
        <v>815</v>
      </c>
      <c r="E17" s="440" t="s">
        <v>848</v>
      </c>
      <c r="F17" s="440" t="s">
        <v>881</v>
      </c>
      <c r="G17" s="440" t="s">
        <v>882</v>
      </c>
      <c r="H17" s="444"/>
      <c r="I17" s="444"/>
      <c r="J17" s="440"/>
      <c r="K17" s="440"/>
      <c r="L17" s="444"/>
      <c r="M17" s="444"/>
      <c r="N17" s="440"/>
      <c r="O17" s="440"/>
      <c r="P17" s="444">
        <v>160</v>
      </c>
      <c r="Q17" s="444">
        <v>7840</v>
      </c>
      <c r="R17" s="514"/>
      <c r="S17" s="445">
        <v>49</v>
      </c>
    </row>
    <row r="18" spans="1:19" ht="14.4" customHeight="1" x14ac:dyDescent="0.3">
      <c r="A18" s="439" t="s">
        <v>846</v>
      </c>
      <c r="B18" s="440" t="s">
        <v>847</v>
      </c>
      <c r="C18" s="440" t="s">
        <v>394</v>
      </c>
      <c r="D18" s="440" t="s">
        <v>815</v>
      </c>
      <c r="E18" s="440" t="s">
        <v>848</v>
      </c>
      <c r="F18" s="440" t="s">
        <v>883</v>
      </c>
      <c r="G18" s="440" t="s">
        <v>884</v>
      </c>
      <c r="H18" s="444"/>
      <c r="I18" s="444"/>
      <c r="J18" s="440"/>
      <c r="K18" s="440"/>
      <c r="L18" s="444"/>
      <c r="M18" s="444"/>
      <c r="N18" s="440"/>
      <c r="O18" s="440"/>
      <c r="P18" s="444">
        <v>83</v>
      </c>
      <c r="Q18" s="444">
        <v>32453</v>
      </c>
      <c r="R18" s="514"/>
      <c r="S18" s="445">
        <v>391</v>
      </c>
    </row>
    <row r="19" spans="1:19" ht="14.4" customHeight="1" x14ac:dyDescent="0.3">
      <c r="A19" s="439" t="s">
        <v>846</v>
      </c>
      <c r="B19" s="440" t="s">
        <v>847</v>
      </c>
      <c r="C19" s="440" t="s">
        <v>394</v>
      </c>
      <c r="D19" s="440" t="s">
        <v>815</v>
      </c>
      <c r="E19" s="440" t="s">
        <v>848</v>
      </c>
      <c r="F19" s="440" t="s">
        <v>885</v>
      </c>
      <c r="G19" s="440" t="s">
        <v>886</v>
      </c>
      <c r="H19" s="444"/>
      <c r="I19" s="444"/>
      <c r="J19" s="440"/>
      <c r="K19" s="440"/>
      <c r="L19" s="444"/>
      <c r="M19" s="444"/>
      <c r="N19" s="440"/>
      <c r="O19" s="440"/>
      <c r="P19" s="444">
        <v>84</v>
      </c>
      <c r="Q19" s="444">
        <v>3192</v>
      </c>
      <c r="R19" s="514"/>
      <c r="S19" s="445">
        <v>38</v>
      </c>
    </row>
    <row r="20" spans="1:19" ht="14.4" customHeight="1" x14ac:dyDescent="0.3">
      <c r="A20" s="439" t="s">
        <v>846</v>
      </c>
      <c r="B20" s="440" t="s">
        <v>847</v>
      </c>
      <c r="C20" s="440" t="s">
        <v>394</v>
      </c>
      <c r="D20" s="440" t="s">
        <v>815</v>
      </c>
      <c r="E20" s="440" t="s">
        <v>848</v>
      </c>
      <c r="F20" s="440" t="s">
        <v>887</v>
      </c>
      <c r="G20" s="440" t="s">
        <v>888</v>
      </c>
      <c r="H20" s="444"/>
      <c r="I20" s="444"/>
      <c r="J20" s="440"/>
      <c r="K20" s="440"/>
      <c r="L20" s="444"/>
      <c r="M20" s="444"/>
      <c r="N20" s="440"/>
      <c r="O20" s="440"/>
      <c r="P20" s="444">
        <v>29</v>
      </c>
      <c r="Q20" s="444">
        <v>7685</v>
      </c>
      <c r="R20" s="514"/>
      <c r="S20" s="445">
        <v>265</v>
      </c>
    </row>
    <row r="21" spans="1:19" ht="14.4" customHeight="1" x14ac:dyDescent="0.3">
      <c r="A21" s="439" t="s">
        <v>846</v>
      </c>
      <c r="B21" s="440" t="s">
        <v>847</v>
      </c>
      <c r="C21" s="440" t="s">
        <v>394</v>
      </c>
      <c r="D21" s="440" t="s">
        <v>815</v>
      </c>
      <c r="E21" s="440" t="s">
        <v>848</v>
      </c>
      <c r="F21" s="440" t="s">
        <v>889</v>
      </c>
      <c r="G21" s="440" t="s">
        <v>890</v>
      </c>
      <c r="H21" s="444"/>
      <c r="I21" s="444"/>
      <c r="J21" s="440"/>
      <c r="K21" s="440"/>
      <c r="L21" s="444"/>
      <c r="M21" s="444"/>
      <c r="N21" s="440"/>
      <c r="O21" s="440"/>
      <c r="P21" s="444">
        <v>401</v>
      </c>
      <c r="Q21" s="444">
        <v>282705</v>
      </c>
      <c r="R21" s="514"/>
      <c r="S21" s="445">
        <v>705</v>
      </c>
    </row>
    <row r="22" spans="1:19" ht="14.4" customHeight="1" x14ac:dyDescent="0.3">
      <c r="A22" s="439" t="s">
        <v>846</v>
      </c>
      <c r="B22" s="440" t="s">
        <v>847</v>
      </c>
      <c r="C22" s="440" t="s">
        <v>394</v>
      </c>
      <c r="D22" s="440" t="s">
        <v>815</v>
      </c>
      <c r="E22" s="440" t="s">
        <v>848</v>
      </c>
      <c r="F22" s="440" t="s">
        <v>891</v>
      </c>
      <c r="G22" s="440" t="s">
        <v>892</v>
      </c>
      <c r="H22" s="444"/>
      <c r="I22" s="444"/>
      <c r="J22" s="440"/>
      <c r="K22" s="440"/>
      <c r="L22" s="444"/>
      <c r="M22" s="444"/>
      <c r="N22" s="440"/>
      <c r="O22" s="440"/>
      <c r="P22" s="444">
        <v>26</v>
      </c>
      <c r="Q22" s="444">
        <v>3822</v>
      </c>
      <c r="R22" s="514"/>
      <c r="S22" s="445">
        <v>147</v>
      </c>
    </row>
    <row r="23" spans="1:19" ht="14.4" customHeight="1" x14ac:dyDescent="0.3">
      <c r="A23" s="439" t="s">
        <v>846</v>
      </c>
      <c r="B23" s="440" t="s">
        <v>847</v>
      </c>
      <c r="C23" s="440" t="s">
        <v>394</v>
      </c>
      <c r="D23" s="440" t="s">
        <v>815</v>
      </c>
      <c r="E23" s="440" t="s">
        <v>848</v>
      </c>
      <c r="F23" s="440" t="s">
        <v>893</v>
      </c>
      <c r="G23" s="440" t="s">
        <v>894</v>
      </c>
      <c r="H23" s="444">
        <v>1</v>
      </c>
      <c r="I23" s="444">
        <v>285</v>
      </c>
      <c r="J23" s="440"/>
      <c r="K23" s="440">
        <v>285</v>
      </c>
      <c r="L23" s="444"/>
      <c r="M23" s="444"/>
      <c r="N23" s="440"/>
      <c r="O23" s="440"/>
      <c r="P23" s="444">
        <v>2515</v>
      </c>
      <c r="Q23" s="444">
        <v>767075</v>
      </c>
      <c r="R23" s="514"/>
      <c r="S23" s="445">
        <v>305</v>
      </c>
    </row>
    <row r="24" spans="1:19" ht="14.4" customHeight="1" x14ac:dyDescent="0.3">
      <c r="A24" s="439" t="s">
        <v>846</v>
      </c>
      <c r="B24" s="440" t="s">
        <v>847</v>
      </c>
      <c r="C24" s="440" t="s">
        <v>394</v>
      </c>
      <c r="D24" s="440" t="s">
        <v>815</v>
      </c>
      <c r="E24" s="440" t="s">
        <v>848</v>
      </c>
      <c r="F24" s="440" t="s">
        <v>895</v>
      </c>
      <c r="G24" s="440" t="s">
        <v>896</v>
      </c>
      <c r="H24" s="444"/>
      <c r="I24" s="444"/>
      <c r="J24" s="440"/>
      <c r="K24" s="440"/>
      <c r="L24" s="444"/>
      <c r="M24" s="444"/>
      <c r="N24" s="440"/>
      <c r="O24" s="440"/>
      <c r="P24" s="444">
        <v>5</v>
      </c>
      <c r="Q24" s="444">
        <v>18560</v>
      </c>
      <c r="R24" s="514"/>
      <c r="S24" s="445">
        <v>3712</v>
      </c>
    </row>
    <row r="25" spans="1:19" ht="14.4" customHeight="1" x14ac:dyDescent="0.3">
      <c r="A25" s="439" t="s">
        <v>846</v>
      </c>
      <c r="B25" s="440" t="s">
        <v>847</v>
      </c>
      <c r="C25" s="440" t="s">
        <v>394</v>
      </c>
      <c r="D25" s="440" t="s">
        <v>815</v>
      </c>
      <c r="E25" s="440" t="s">
        <v>848</v>
      </c>
      <c r="F25" s="440" t="s">
        <v>897</v>
      </c>
      <c r="G25" s="440" t="s">
        <v>898</v>
      </c>
      <c r="H25" s="444"/>
      <c r="I25" s="444"/>
      <c r="J25" s="440"/>
      <c r="K25" s="440"/>
      <c r="L25" s="444">
        <v>2</v>
      </c>
      <c r="M25" s="444">
        <v>988</v>
      </c>
      <c r="N25" s="440">
        <v>1</v>
      </c>
      <c r="O25" s="440">
        <v>494</v>
      </c>
      <c r="P25" s="444">
        <v>5441</v>
      </c>
      <c r="Q25" s="444">
        <v>2687854</v>
      </c>
      <c r="R25" s="514">
        <v>2720.5</v>
      </c>
      <c r="S25" s="445">
        <v>494</v>
      </c>
    </row>
    <row r="26" spans="1:19" ht="14.4" customHeight="1" x14ac:dyDescent="0.3">
      <c r="A26" s="439" t="s">
        <v>846</v>
      </c>
      <c r="B26" s="440" t="s">
        <v>847</v>
      </c>
      <c r="C26" s="440" t="s">
        <v>394</v>
      </c>
      <c r="D26" s="440" t="s">
        <v>815</v>
      </c>
      <c r="E26" s="440" t="s">
        <v>848</v>
      </c>
      <c r="F26" s="440" t="s">
        <v>901</v>
      </c>
      <c r="G26" s="440" t="s">
        <v>902</v>
      </c>
      <c r="H26" s="444">
        <v>1</v>
      </c>
      <c r="I26" s="444">
        <v>356</v>
      </c>
      <c r="J26" s="440">
        <v>0.96216216216216222</v>
      </c>
      <c r="K26" s="440">
        <v>356</v>
      </c>
      <c r="L26" s="444">
        <v>1</v>
      </c>
      <c r="M26" s="444">
        <v>370</v>
      </c>
      <c r="N26" s="440">
        <v>1</v>
      </c>
      <c r="O26" s="440">
        <v>370</v>
      </c>
      <c r="P26" s="444">
        <v>6290</v>
      </c>
      <c r="Q26" s="444">
        <v>2327300</v>
      </c>
      <c r="R26" s="514">
        <v>6290</v>
      </c>
      <c r="S26" s="445">
        <v>370</v>
      </c>
    </row>
    <row r="27" spans="1:19" ht="14.4" customHeight="1" x14ac:dyDescent="0.3">
      <c r="A27" s="439" t="s">
        <v>846</v>
      </c>
      <c r="B27" s="440" t="s">
        <v>847</v>
      </c>
      <c r="C27" s="440" t="s">
        <v>394</v>
      </c>
      <c r="D27" s="440" t="s">
        <v>815</v>
      </c>
      <c r="E27" s="440" t="s">
        <v>848</v>
      </c>
      <c r="F27" s="440" t="s">
        <v>903</v>
      </c>
      <c r="G27" s="440" t="s">
        <v>904</v>
      </c>
      <c r="H27" s="444"/>
      <c r="I27" s="444"/>
      <c r="J27" s="440"/>
      <c r="K27" s="440"/>
      <c r="L27" s="444"/>
      <c r="M27" s="444"/>
      <c r="N27" s="440"/>
      <c r="O27" s="440"/>
      <c r="P27" s="444">
        <v>552</v>
      </c>
      <c r="Q27" s="444">
        <v>1715616</v>
      </c>
      <c r="R27" s="514"/>
      <c r="S27" s="445">
        <v>3108</v>
      </c>
    </row>
    <row r="28" spans="1:19" ht="14.4" customHeight="1" x14ac:dyDescent="0.3">
      <c r="A28" s="439" t="s">
        <v>846</v>
      </c>
      <c r="B28" s="440" t="s">
        <v>847</v>
      </c>
      <c r="C28" s="440" t="s">
        <v>394</v>
      </c>
      <c r="D28" s="440" t="s">
        <v>815</v>
      </c>
      <c r="E28" s="440" t="s">
        <v>848</v>
      </c>
      <c r="F28" s="440" t="s">
        <v>905</v>
      </c>
      <c r="G28" s="440" t="s">
        <v>906</v>
      </c>
      <c r="H28" s="444"/>
      <c r="I28" s="444"/>
      <c r="J28" s="440"/>
      <c r="K28" s="440"/>
      <c r="L28" s="444"/>
      <c r="M28" s="444"/>
      <c r="N28" s="440"/>
      <c r="O28" s="440"/>
      <c r="P28" s="444">
        <v>7</v>
      </c>
      <c r="Q28" s="444">
        <v>89558</v>
      </c>
      <c r="R28" s="514"/>
      <c r="S28" s="445">
        <v>12794</v>
      </c>
    </row>
    <row r="29" spans="1:19" ht="14.4" customHeight="1" x14ac:dyDescent="0.3">
      <c r="A29" s="439" t="s">
        <v>846</v>
      </c>
      <c r="B29" s="440" t="s">
        <v>847</v>
      </c>
      <c r="C29" s="440" t="s">
        <v>394</v>
      </c>
      <c r="D29" s="440" t="s">
        <v>815</v>
      </c>
      <c r="E29" s="440" t="s">
        <v>848</v>
      </c>
      <c r="F29" s="440" t="s">
        <v>907</v>
      </c>
      <c r="G29" s="440" t="s">
        <v>908</v>
      </c>
      <c r="H29" s="444"/>
      <c r="I29" s="444"/>
      <c r="J29" s="440"/>
      <c r="K29" s="440"/>
      <c r="L29" s="444"/>
      <c r="M29" s="444"/>
      <c r="N29" s="440"/>
      <c r="O29" s="440"/>
      <c r="P29" s="444">
        <v>1016</v>
      </c>
      <c r="Q29" s="444">
        <v>112776</v>
      </c>
      <c r="R29" s="514"/>
      <c r="S29" s="445">
        <v>111</v>
      </c>
    </row>
    <row r="30" spans="1:19" ht="14.4" customHeight="1" x14ac:dyDescent="0.3">
      <c r="A30" s="439" t="s">
        <v>846</v>
      </c>
      <c r="B30" s="440" t="s">
        <v>847</v>
      </c>
      <c r="C30" s="440" t="s">
        <v>394</v>
      </c>
      <c r="D30" s="440" t="s">
        <v>815</v>
      </c>
      <c r="E30" s="440" t="s">
        <v>848</v>
      </c>
      <c r="F30" s="440" t="s">
        <v>909</v>
      </c>
      <c r="G30" s="440" t="s">
        <v>910</v>
      </c>
      <c r="H30" s="444"/>
      <c r="I30" s="444"/>
      <c r="J30" s="440"/>
      <c r="K30" s="440"/>
      <c r="L30" s="444"/>
      <c r="M30" s="444"/>
      <c r="N30" s="440"/>
      <c r="O30" s="440"/>
      <c r="P30" s="444">
        <v>52</v>
      </c>
      <c r="Q30" s="444">
        <v>6500</v>
      </c>
      <c r="R30" s="514"/>
      <c r="S30" s="445">
        <v>125</v>
      </c>
    </row>
    <row r="31" spans="1:19" ht="14.4" customHeight="1" x14ac:dyDescent="0.3">
      <c r="A31" s="439" t="s">
        <v>846</v>
      </c>
      <c r="B31" s="440" t="s">
        <v>847</v>
      </c>
      <c r="C31" s="440" t="s">
        <v>394</v>
      </c>
      <c r="D31" s="440" t="s">
        <v>815</v>
      </c>
      <c r="E31" s="440" t="s">
        <v>848</v>
      </c>
      <c r="F31" s="440" t="s">
        <v>911</v>
      </c>
      <c r="G31" s="440" t="s">
        <v>912</v>
      </c>
      <c r="H31" s="444"/>
      <c r="I31" s="444"/>
      <c r="J31" s="440"/>
      <c r="K31" s="440"/>
      <c r="L31" s="444"/>
      <c r="M31" s="444"/>
      <c r="N31" s="440"/>
      <c r="O31" s="440"/>
      <c r="P31" s="444">
        <v>90</v>
      </c>
      <c r="Q31" s="444">
        <v>44550</v>
      </c>
      <c r="R31" s="514"/>
      <c r="S31" s="445">
        <v>495</v>
      </c>
    </row>
    <row r="32" spans="1:19" ht="14.4" customHeight="1" x14ac:dyDescent="0.3">
      <c r="A32" s="439" t="s">
        <v>846</v>
      </c>
      <c r="B32" s="440" t="s">
        <v>847</v>
      </c>
      <c r="C32" s="440" t="s">
        <v>394</v>
      </c>
      <c r="D32" s="440" t="s">
        <v>815</v>
      </c>
      <c r="E32" s="440" t="s">
        <v>848</v>
      </c>
      <c r="F32" s="440" t="s">
        <v>913</v>
      </c>
      <c r="G32" s="440" t="s">
        <v>914</v>
      </c>
      <c r="H32" s="444"/>
      <c r="I32" s="444"/>
      <c r="J32" s="440"/>
      <c r="K32" s="440"/>
      <c r="L32" s="444"/>
      <c r="M32" s="444"/>
      <c r="N32" s="440"/>
      <c r="O32" s="440"/>
      <c r="P32" s="444">
        <v>103</v>
      </c>
      <c r="Q32" s="444">
        <v>132355</v>
      </c>
      <c r="R32" s="514"/>
      <c r="S32" s="445">
        <v>1285</v>
      </c>
    </row>
    <row r="33" spans="1:19" ht="14.4" customHeight="1" x14ac:dyDescent="0.3">
      <c r="A33" s="439" t="s">
        <v>846</v>
      </c>
      <c r="B33" s="440" t="s">
        <v>847</v>
      </c>
      <c r="C33" s="440" t="s">
        <v>394</v>
      </c>
      <c r="D33" s="440" t="s">
        <v>815</v>
      </c>
      <c r="E33" s="440" t="s">
        <v>848</v>
      </c>
      <c r="F33" s="440" t="s">
        <v>915</v>
      </c>
      <c r="G33" s="440" t="s">
        <v>916</v>
      </c>
      <c r="H33" s="444"/>
      <c r="I33" s="444"/>
      <c r="J33" s="440"/>
      <c r="K33" s="440"/>
      <c r="L33" s="444"/>
      <c r="M33" s="444"/>
      <c r="N33" s="440"/>
      <c r="O33" s="440"/>
      <c r="P33" s="444">
        <v>2096</v>
      </c>
      <c r="Q33" s="444">
        <v>955776</v>
      </c>
      <c r="R33" s="514"/>
      <c r="S33" s="445">
        <v>456</v>
      </c>
    </row>
    <row r="34" spans="1:19" ht="14.4" customHeight="1" x14ac:dyDescent="0.3">
      <c r="A34" s="439" t="s">
        <v>846</v>
      </c>
      <c r="B34" s="440" t="s">
        <v>847</v>
      </c>
      <c r="C34" s="440" t="s">
        <v>394</v>
      </c>
      <c r="D34" s="440" t="s">
        <v>815</v>
      </c>
      <c r="E34" s="440" t="s">
        <v>848</v>
      </c>
      <c r="F34" s="440" t="s">
        <v>917</v>
      </c>
      <c r="G34" s="440" t="s">
        <v>918</v>
      </c>
      <c r="H34" s="444"/>
      <c r="I34" s="444"/>
      <c r="J34" s="440"/>
      <c r="K34" s="440"/>
      <c r="L34" s="444"/>
      <c r="M34" s="444"/>
      <c r="N34" s="440"/>
      <c r="O34" s="440"/>
      <c r="P34" s="444">
        <v>5232</v>
      </c>
      <c r="Q34" s="444">
        <v>303456</v>
      </c>
      <c r="R34" s="514"/>
      <c r="S34" s="445">
        <v>58</v>
      </c>
    </row>
    <row r="35" spans="1:19" ht="14.4" customHeight="1" x14ac:dyDescent="0.3">
      <c r="A35" s="439" t="s">
        <v>846</v>
      </c>
      <c r="B35" s="440" t="s">
        <v>847</v>
      </c>
      <c r="C35" s="440" t="s">
        <v>394</v>
      </c>
      <c r="D35" s="440" t="s">
        <v>815</v>
      </c>
      <c r="E35" s="440" t="s">
        <v>848</v>
      </c>
      <c r="F35" s="440" t="s">
        <v>919</v>
      </c>
      <c r="G35" s="440" t="s">
        <v>920</v>
      </c>
      <c r="H35" s="444"/>
      <c r="I35" s="444"/>
      <c r="J35" s="440"/>
      <c r="K35" s="440"/>
      <c r="L35" s="444"/>
      <c r="M35" s="444"/>
      <c r="N35" s="440"/>
      <c r="O35" s="440"/>
      <c r="P35" s="444">
        <v>312</v>
      </c>
      <c r="Q35" s="444">
        <v>677976</v>
      </c>
      <c r="R35" s="514"/>
      <c r="S35" s="445">
        <v>2173</v>
      </c>
    </row>
    <row r="36" spans="1:19" ht="14.4" customHeight="1" x14ac:dyDescent="0.3">
      <c r="A36" s="439" t="s">
        <v>846</v>
      </c>
      <c r="B36" s="440" t="s">
        <v>847</v>
      </c>
      <c r="C36" s="440" t="s">
        <v>394</v>
      </c>
      <c r="D36" s="440" t="s">
        <v>815</v>
      </c>
      <c r="E36" s="440" t="s">
        <v>848</v>
      </c>
      <c r="F36" s="440" t="s">
        <v>921</v>
      </c>
      <c r="G36" s="440" t="s">
        <v>922</v>
      </c>
      <c r="H36" s="444"/>
      <c r="I36" s="444"/>
      <c r="J36" s="440"/>
      <c r="K36" s="440"/>
      <c r="L36" s="444"/>
      <c r="M36" s="444"/>
      <c r="N36" s="440"/>
      <c r="O36" s="440"/>
      <c r="P36" s="444">
        <v>68</v>
      </c>
      <c r="Q36" s="444">
        <v>663816</v>
      </c>
      <c r="R36" s="514"/>
      <c r="S36" s="445">
        <v>9762</v>
      </c>
    </row>
    <row r="37" spans="1:19" ht="14.4" customHeight="1" x14ac:dyDescent="0.3">
      <c r="A37" s="439" t="s">
        <v>846</v>
      </c>
      <c r="B37" s="440" t="s">
        <v>847</v>
      </c>
      <c r="C37" s="440" t="s">
        <v>394</v>
      </c>
      <c r="D37" s="440" t="s">
        <v>815</v>
      </c>
      <c r="E37" s="440" t="s">
        <v>848</v>
      </c>
      <c r="F37" s="440" t="s">
        <v>923</v>
      </c>
      <c r="G37" s="440" t="s">
        <v>924</v>
      </c>
      <c r="H37" s="444"/>
      <c r="I37" s="444"/>
      <c r="J37" s="440"/>
      <c r="K37" s="440"/>
      <c r="L37" s="444"/>
      <c r="M37" s="444"/>
      <c r="N37" s="440"/>
      <c r="O37" s="440"/>
      <c r="P37" s="444">
        <v>13</v>
      </c>
      <c r="Q37" s="444">
        <v>3289</v>
      </c>
      <c r="R37" s="514"/>
      <c r="S37" s="445">
        <v>253</v>
      </c>
    </row>
    <row r="38" spans="1:19" ht="14.4" customHeight="1" x14ac:dyDescent="0.3">
      <c r="A38" s="439" t="s">
        <v>846</v>
      </c>
      <c r="B38" s="440" t="s">
        <v>847</v>
      </c>
      <c r="C38" s="440" t="s">
        <v>394</v>
      </c>
      <c r="D38" s="440" t="s">
        <v>815</v>
      </c>
      <c r="E38" s="440" t="s">
        <v>848</v>
      </c>
      <c r="F38" s="440" t="s">
        <v>925</v>
      </c>
      <c r="G38" s="440" t="s">
        <v>926</v>
      </c>
      <c r="H38" s="444"/>
      <c r="I38" s="444"/>
      <c r="J38" s="440"/>
      <c r="K38" s="440"/>
      <c r="L38" s="444">
        <v>10</v>
      </c>
      <c r="M38" s="444">
        <v>1750</v>
      </c>
      <c r="N38" s="440">
        <v>1</v>
      </c>
      <c r="O38" s="440">
        <v>175</v>
      </c>
      <c r="P38" s="444">
        <v>7464</v>
      </c>
      <c r="Q38" s="444">
        <v>1313664</v>
      </c>
      <c r="R38" s="514">
        <v>750.66514285714288</v>
      </c>
      <c r="S38" s="445">
        <v>176</v>
      </c>
    </row>
    <row r="39" spans="1:19" ht="14.4" customHeight="1" x14ac:dyDescent="0.3">
      <c r="A39" s="439" t="s">
        <v>846</v>
      </c>
      <c r="B39" s="440" t="s">
        <v>847</v>
      </c>
      <c r="C39" s="440" t="s">
        <v>394</v>
      </c>
      <c r="D39" s="440" t="s">
        <v>815</v>
      </c>
      <c r="E39" s="440" t="s">
        <v>848</v>
      </c>
      <c r="F39" s="440" t="s">
        <v>927</v>
      </c>
      <c r="G39" s="440" t="s">
        <v>928</v>
      </c>
      <c r="H39" s="444"/>
      <c r="I39" s="444"/>
      <c r="J39" s="440"/>
      <c r="K39" s="440"/>
      <c r="L39" s="444"/>
      <c r="M39" s="444"/>
      <c r="N39" s="440"/>
      <c r="O39" s="440"/>
      <c r="P39" s="444">
        <v>1777</v>
      </c>
      <c r="Q39" s="444">
        <v>151045</v>
      </c>
      <c r="R39" s="514"/>
      <c r="S39" s="445">
        <v>85</v>
      </c>
    </row>
    <row r="40" spans="1:19" ht="14.4" customHeight="1" x14ac:dyDescent="0.3">
      <c r="A40" s="439" t="s">
        <v>846</v>
      </c>
      <c r="B40" s="440" t="s">
        <v>847</v>
      </c>
      <c r="C40" s="440" t="s">
        <v>394</v>
      </c>
      <c r="D40" s="440" t="s">
        <v>815</v>
      </c>
      <c r="E40" s="440" t="s">
        <v>848</v>
      </c>
      <c r="F40" s="440" t="s">
        <v>929</v>
      </c>
      <c r="G40" s="440" t="s">
        <v>930</v>
      </c>
      <c r="H40" s="444"/>
      <c r="I40" s="444"/>
      <c r="J40" s="440"/>
      <c r="K40" s="440"/>
      <c r="L40" s="444"/>
      <c r="M40" s="444"/>
      <c r="N40" s="440"/>
      <c r="O40" s="440"/>
      <c r="P40" s="444">
        <v>2</v>
      </c>
      <c r="Q40" s="444">
        <v>356</v>
      </c>
      <c r="R40" s="514"/>
      <c r="S40" s="445">
        <v>178</v>
      </c>
    </row>
    <row r="41" spans="1:19" ht="14.4" customHeight="1" x14ac:dyDescent="0.3">
      <c r="A41" s="439" t="s">
        <v>846</v>
      </c>
      <c r="B41" s="440" t="s">
        <v>847</v>
      </c>
      <c r="C41" s="440" t="s">
        <v>394</v>
      </c>
      <c r="D41" s="440" t="s">
        <v>815</v>
      </c>
      <c r="E41" s="440" t="s">
        <v>848</v>
      </c>
      <c r="F41" s="440" t="s">
        <v>931</v>
      </c>
      <c r="G41" s="440" t="s">
        <v>932</v>
      </c>
      <c r="H41" s="444"/>
      <c r="I41" s="444"/>
      <c r="J41" s="440"/>
      <c r="K41" s="440"/>
      <c r="L41" s="444"/>
      <c r="M41" s="444"/>
      <c r="N41" s="440"/>
      <c r="O41" s="440"/>
      <c r="P41" s="444">
        <v>173</v>
      </c>
      <c r="Q41" s="444">
        <v>29410</v>
      </c>
      <c r="R41" s="514"/>
      <c r="S41" s="445">
        <v>170</v>
      </c>
    </row>
    <row r="42" spans="1:19" ht="14.4" customHeight="1" x14ac:dyDescent="0.3">
      <c r="A42" s="439" t="s">
        <v>846</v>
      </c>
      <c r="B42" s="440" t="s">
        <v>847</v>
      </c>
      <c r="C42" s="440" t="s">
        <v>394</v>
      </c>
      <c r="D42" s="440" t="s">
        <v>815</v>
      </c>
      <c r="E42" s="440" t="s">
        <v>848</v>
      </c>
      <c r="F42" s="440" t="s">
        <v>933</v>
      </c>
      <c r="G42" s="440" t="s">
        <v>934</v>
      </c>
      <c r="H42" s="444"/>
      <c r="I42" s="444"/>
      <c r="J42" s="440"/>
      <c r="K42" s="440"/>
      <c r="L42" s="444"/>
      <c r="M42" s="444"/>
      <c r="N42" s="440"/>
      <c r="O42" s="440"/>
      <c r="P42" s="444">
        <v>103</v>
      </c>
      <c r="Q42" s="444">
        <v>2987</v>
      </c>
      <c r="R42" s="514"/>
      <c r="S42" s="445">
        <v>29</v>
      </c>
    </row>
    <row r="43" spans="1:19" ht="14.4" customHeight="1" x14ac:dyDescent="0.3">
      <c r="A43" s="439" t="s">
        <v>846</v>
      </c>
      <c r="B43" s="440" t="s">
        <v>847</v>
      </c>
      <c r="C43" s="440" t="s">
        <v>394</v>
      </c>
      <c r="D43" s="440" t="s">
        <v>815</v>
      </c>
      <c r="E43" s="440" t="s">
        <v>848</v>
      </c>
      <c r="F43" s="440" t="s">
        <v>935</v>
      </c>
      <c r="G43" s="440" t="s">
        <v>936</v>
      </c>
      <c r="H43" s="444"/>
      <c r="I43" s="444"/>
      <c r="J43" s="440"/>
      <c r="K43" s="440"/>
      <c r="L43" s="444"/>
      <c r="M43" s="444"/>
      <c r="N43" s="440"/>
      <c r="O43" s="440"/>
      <c r="P43" s="444">
        <v>103</v>
      </c>
      <c r="Q43" s="444">
        <v>104236</v>
      </c>
      <c r="R43" s="514"/>
      <c r="S43" s="445">
        <v>1012</v>
      </c>
    </row>
    <row r="44" spans="1:19" ht="14.4" customHeight="1" x14ac:dyDescent="0.3">
      <c r="A44" s="439" t="s">
        <v>846</v>
      </c>
      <c r="B44" s="440" t="s">
        <v>847</v>
      </c>
      <c r="C44" s="440" t="s">
        <v>394</v>
      </c>
      <c r="D44" s="440" t="s">
        <v>815</v>
      </c>
      <c r="E44" s="440" t="s">
        <v>848</v>
      </c>
      <c r="F44" s="440" t="s">
        <v>937</v>
      </c>
      <c r="G44" s="440" t="s">
        <v>938</v>
      </c>
      <c r="H44" s="444"/>
      <c r="I44" s="444"/>
      <c r="J44" s="440"/>
      <c r="K44" s="440"/>
      <c r="L44" s="444"/>
      <c r="M44" s="444"/>
      <c r="N44" s="440"/>
      <c r="O44" s="440"/>
      <c r="P44" s="444">
        <v>158</v>
      </c>
      <c r="Q44" s="444">
        <v>27808</v>
      </c>
      <c r="R44" s="514"/>
      <c r="S44" s="445">
        <v>176</v>
      </c>
    </row>
    <row r="45" spans="1:19" ht="14.4" customHeight="1" x14ac:dyDescent="0.3">
      <c r="A45" s="439" t="s">
        <v>846</v>
      </c>
      <c r="B45" s="440" t="s">
        <v>847</v>
      </c>
      <c r="C45" s="440" t="s">
        <v>394</v>
      </c>
      <c r="D45" s="440" t="s">
        <v>815</v>
      </c>
      <c r="E45" s="440" t="s">
        <v>848</v>
      </c>
      <c r="F45" s="440" t="s">
        <v>939</v>
      </c>
      <c r="G45" s="440" t="s">
        <v>940</v>
      </c>
      <c r="H45" s="444"/>
      <c r="I45" s="444"/>
      <c r="J45" s="440"/>
      <c r="K45" s="440"/>
      <c r="L45" s="444"/>
      <c r="M45" s="444"/>
      <c r="N45" s="440"/>
      <c r="O45" s="440"/>
      <c r="P45" s="444">
        <v>555</v>
      </c>
      <c r="Q45" s="444">
        <v>1274835</v>
      </c>
      <c r="R45" s="514"/>
      <c r="S45" s="445">
        <v>2297</v>
      </c>
    </row>
    <row r="46" spans="1:19" ht="14.4" customHeight="1" x14ac:dyDescent="0.3">
      <c r="A46" s="439" t="s">
        <v>846</v>
      </c>
      <c r="B46" s="440" t="s">
        <v>847</v>
      </c>
      <c r="C46" s="440" t="s">
        <v>394</v>
      </c>
      <c r="D46" s="440" t="s">
        <v>815</v>
      </c>
      <c r="E46" s="440" t="s">
        <v>848</v>
      </c>
      <c r="F46" s="440" t="s">
        <v>941</v>
      </c>
      <c r="G46" s="440" t="s">
        <v>942</v>
      </c>
      <c r="H46" s="444"/>
      <c r="I46" s="444"/>
      <c r="J46" s="440"/>
      <c r="K46" s="440"/>
      <c r="L46" s="444"/>
      <c r="M46" s="444"/>
      <c r="N46" s="440"/>
      <c r="O46" s="440"/>
      <c r="P46" s="444">
        <v>624</v>
      </c>
      <c r="Q46" s="444">
        <v>164736</v>
      </c>
      <c r="R46" s="514"/>
      <c r="S46" s="445">
        <v>264</v>
      </c>
    </row>
    <row r="47" spans="1:19" ht="14.4" customHeight="1" x14ac:dyDescent="0.3">
      <c r="A47" s="439" t="s">
        <v>846</v>
      </c>
      <c r="B47" s="440" t="s">
        <v>847</v>
      </c>
      <c r="C47" s="440" t="s">
        <v>394</v>
      </c>
      <c r="D47" s="440" t="s">
        <v>815</v>
      </c>
      <c r="E47" s="440" t="s">
        <v>848</v>
      </c>
      <c r="F47" s="440" t="s">
        <v>943</v>
      </c>
      <c r="G47" s="440" t="s">
        <v>944</v>
      </c>
      <c r="H47" s="444"/>
      <c r="I47" s="444"/>
      <c r="J47" s="440"/>
      <c r="K47" s="440"/>
      <c r="L47" s="444"/>
      <c r="M47" s="444"/>
      <c r="N47" s="440"/>
      <c r="O47" s="440"/>
      <c r="P47" s="444">
        <v>864</v>
      </c>
      <c r="Q47" s="444">
        <v>1841184</v>
      </c>
      <c r="R47" s="514"/>
      <c r="S47" s="445">
        <v>2131</v>
      </c>
    </row>
    <row r="48" spans="1:19" ht="14.4" customHeight="1" x14ac:dyDescent="0.3">
      <c r="A48" s="439" t="s">
        <v>846</v>
      </c>
      <c r="B48" s="440" t="s">
        <v>847</v>
      </c>
      <c r="C48" s="440" t="s">
        <v>394</v>
      </c>
      <c r="D48" s="440" t="s">
        <v>815</v>
      </c>
      <c r="E48" s="440" t="s">
        <v>848</v>
      </c>
      <c r="F48" s="440" t="s">
        <v>945</v>
      </c>
      <c r="G48" s="440" t="s">
        <v>946</v>
      </c>
      <c r="H48" s="444"/>
      <c r="I48" s="444"/>
      <c r="J48" s="440"/>
      <c r="K48" s="440"/>
      <c r="L48" s="444"/>
      <c r="M48" s="444"/>
      <c r="N48" s="440"/>
      <c r="O48" s="440"/>
      <c r="P48" s="444">
        <v>3</v>
      </c>
      <c r="Q48" s="444">
        <v>726</v>
      </c>
      <c r="R48" s="514"/>
      <c r="S48" s="445">
        <v>242</v>
      </c>
    </row>
    <row r="49" spans="1:19" ht="14.4" customHeight="1" x14ac:dyDescent="0.3">
      <c r="A49" s="439" t="s">
        <v>846</v>
      </c>
      <c r="B49" s="440" t="s">
        <v>847</v>
      </c>
      <c r="C49" s="440" t="s">
        <v>394</v>
      </c>
      <c r="D49" s="440" t="s">
        <v>815</v>
      </c>
      <c r="E49" s="440" t="s">
        <v>848</v>
      </c>
      <c r="F49" s="440" t="s">
        <v>947</v>
      </c>
      <c r="G49" s="440" t="s">
        <v>948</v>
      </c>
      <c r="H49" s="444"/>
      <c r="I49" s="444"/>
      <c r="J49" s="440"/>
      <c r="K49" s="440"/>
      <c r="L49" s="444"/>
      <c r="M49" s="444"/>
      <c r="N49" s="440"/>
      <c r="O49" s="440"/>
      <c r="P49" s="444">
        <v>5</v>
      </c>
      <c r="Q49" s="444">
        <v>2120</v>
      </c>
      <c r="R49" s="514"/>
      <c r="S49" s="445">
        <v>424</v>
      </c>
    </row>
    <row r="50" spans="1:19" ht="14.4" customHeight="1" x14ac:dyDescent="0.3">
      <c r="A50" s="439" t="s">
        <v>846</v>
      </c>
      <c r="B50" s="440" t="s">
        <v>847</v>
      </c>
      <c r="C50" s="440" t="s">
        <v>394</v>
      </c>
      <c r="D50" s="440" t="s">
        <v>815</v>
      </c>
      <c r="E50" s="440" t="s">
        <v>848</v>
      </c>
      <c r="F50" s="440" t="s">
        <v>951</v>
      </c>
      <c r="G50" s="440" t="s">
        <v>854</v>
      </c>
      <c r="H50" s="444"/>
      <c r="I50" s="444"/>
      <c r="J50" s="440"/>
      <c r="K50" s="440"/>
      <c r="L50" s="444"/>
      <c r="M50" s="444"/>
      <c r="N50" s="440"/>
      <c r="O50" s="440"/>
      <c r="P50" s="444">
        <v>52</v>
      </c>
      <c r="Q50" s="444">
        <v>1924</v>
      </c>
      <c r="R50" s="514"/>
      <c r="S50" s="445">
        <v>37</v>
      </c>
    </row>
    <row r="51" spans="1:19" ht="14.4" customHeight="1" x14ac:dyDescent="0.3">
      <c r="A51" s="439" t="s">
        <v>846</v>
      </c>
      <c r="B51" s="440" t="s">
        <v>847</v>
      </c>
      <c r="C51" s="440" t="s">
        <v>394</v>
      </c>
      <c r="D51" s="440" t="s">
        <v>815</v>
      </c>
      <c r="E51" s="440" t="s">
        <v>848</v>
      </c>
      <c r="F51" s="440" t="s">
        <v>952</v>
      </c>
      <c r="G51" s="440" t="s">
        <v>953</v>
      </c>
      <c r="H51" s="444"/>
      <c r="I51" s="444"/>
      <c r="J51" s="440"/>
      <c r="K51" s="440"/>
      <c r="L51" s="444"/>
      <c r="M51" s="444"/>
      <c r="N51" s="440"/>
      <c r="O51" s="440"/>
      <c r="P51" s="444">
        <v>6</v>
      </c>
      <c r="Q51" s="444">
        <v>31320</v>
      </c>
      <c r="R51" s="514"/>
      <c r="S51" s="445">
        <v>5220</v>
      </c>
    </row>
    <row r="52" spans="1:19" ht="14.4" customHeight="1" x14ac:dyDescent="0.3">
      <c r="A52" s="439" t="s">
        <v>846</v>
      </c>
      <c r="B52" s="440" t="s">
        <v>847</v>
      </c>
      <c r="C52" s="440" t="s">
        <v>394</v>
      </c>
      <c r="D52" s="440" t="s">
        <v>815</v>
      </c>
      <c r="E52" s="440" t="s">
        <v>848</v>
      </c>
      <c r="F52" s="440" t="s">
        <v>954</v>
      </c>
      <c r="G52" s="440" t="s">
        <v>955</v>
      </c>
      <c r="H52" s="444"/>
      <c r="I52" s="444"/>
      <c r="J52" s="440"/>
      <c r="K52" s="440"/>
      <c r="L52" s="444"/>
      <c r="M52" s="444"/>
      <c r="N52" s="440"/>
      <c r="O52" s="440"/>
      <c r="P52" s="444">
        <v>1</v>
      </c>
      <c r="Q52" s="444">
        <v>1057</v>
      </c>
      <c r="R52" s="514"/>
      <c r="S52" s="445">
        <v>1057</v>
      </c>
    </row>
    <row r="53" spans="1:19" ht="14.4" customHeight="1" x14ac:dyDescent="0.3">
      <c r="A53" s="439" t="s">
        <v>846</v>
      </c>
      <c r="B53" s="440" t="s">
        <v>847</v>
      </c>
      <c r="C53" s="440" t="s">
        <v>394</v>
      </c>
      <c r="D53" s="440" t="s">
        <v>815</v>
      </c>
      <c r="E53" s="440" t="s">
        <v>848</v>
      </c>
      <c r="F53" s="440" t="s">
        <v>956</v>
      </c>
      <c r="G53" s="440" t="s">
        <v>957</v>
      </c>
      <c r="H53" s="444"/>
      <c r="I53" s="444"/>
      <c r="J53" s="440"/>
      <c r="K53" s="440"/>
      <c r="L53" s="444"/>
      <c r="M53" s="444"/>
      <c r="N53" s="440"/>
      <c r="O53" s="440"/>
      <c r="P53" s="444">
        <v>136</v>
      </c>
      <c r="Q53" s="444">
        <v>39304</v>
      </c>
      <c r="R53" s="514"/>
      <c r="S53" s="445">
        <v>289</v>
      </c>
    </row>
    <row r="54" spans="1:19" ht="14.4" customHeight="1" x14ac:dyDescent="0.3">
      <c r="A54" s="439" t="s">
        <v>846</v>
      </c>
      <c r="B54" s="440" t="s">
        <v>847</v>
      </c>
      <c r="C54" s="440" t="s">
        <v>394</v>
      </c>
      <c r="D54" s="440" t="s">
        <v>815</v>
      </c>
      <c r="E54" s="440" t="s">
        <v>848</v>
      </c>
      <c r="F54" s="440" t="s">
        <v>958</v>
      </c>
      <c r="G54" s="440" t="s">
        <v>959</v>
      </c>
      <c r="H54" s="444"/>
      <c r="I54" s="444"/>
      <c r="J54" s="440"/>
      <c r="K54" s="440"/>
      <c r="L54" s="444"/>
      <c r="M54" s="444"/>
      <c r="N54" s="440"/>
      <c r="O54" s="440"/>
      <c r="P54" s="444">
        <v>5</v>
      </c>
      <c r="Q54" s="444">
        <v>5490</v>
      </c>
      <c r="R54" s="514"/>
      <c r="S54" s="445">
        <v>1098</v>
      </c>
    </row>
    <row r="55" spans="1:19" ht="14.4" customHeight="1" x14ac:dyDescent="0.3">
      <c r="A55" s="439" t="s">
        <v>846</v>
      </c>
      <c r="B55" s="440" t="s">
        <v>847</v>
      </c>
      <c r="C55" s="440" t="s">
        <v>394</v>
      </c>
      <c r="D55" s="440" t="s">
        <v>815</v>
      </c>
      <c r="E55" s="440" t="s">
        <v>848</v>
      </c>
      <c r="F55" s="440" t="s">
        <v>960</v>
      </c>
      <c r="G55" s="440" t="s">
        <v>961</v>
      </c>
      <c r="H55" s="444"/>
      <c r="I55" s="444"/>
      <c r="J55" s="440"/>
      <c r="K55" s="440"/>
      <c r="L55" s="444"/>
      <c r="M55" s="444"/>
      <c r="N55" s="440"/>
      <c r="O55" s="440"/>
      <c r="P55" s="444">
        <v>46</v>
      </c>
      <c r="Q55" s="444">
        <v>4922</v>
      </c>
      <c r="R55" s="514"/>
      <c r="S55" s="445">
        <v>107</v>
      </c>
    </row>
    <row r="56" spans="1:19" ht="14.4" customHeight="1" x14ac:dyDescent="0.3">
      <c r="A56" s="439" t="s">
        <v>846</v>
      </c>
      <c r="B56" s="440" t="s">
        <v>847</v>
      </c>
      <c r="C56" s="440" t="s">
        <v>394</v>
      </c>
      <c r="D56" s="440" t="s">
        <v>815</v>
      </c>
      <c r="E56" s="440" t="s">
        <v>848</v>
      </c>
      <c r="F56" s="440" t="s">
        <v>962</v>
      </c>
      <c r="G56" s="440" t="s">
        <v>963</v>
      </c>
      <c r="H56" s="444"/>
      <c r="I56" s="444"/>
      <c r="J56" s="440"/>
      <c r="K56" s="440"/>
      <c r="L56" s="444"/>
      <c r="M56" s="444"/>
      <c r="N56" s="440"/>
      <c r="O56" s="440"/>
      <c r="P56" s="444">
        <v>10</v>
      </c>
      <c r="Q56" s="444">
        <v>3140</v>
      </c>
      <c r="R56" s="514"/>
      <c r="S56" s="445">
        <v>314</v>
      </c>
    </row>
    <row r="57" spans="1:19" ht="14.4" customHeight="1" x14ac:dyDescent="0.3">
      <c r="A57" s="439" t="s">
        <v>846</v>
      </c>
      <c r="B57" s="440" t="s">
        <v>847</v>
      </c>
      <c r="C57" s="440" t="s">
        <v>394</v>
      </c>
      <c r="D57" s="440" t="s">
        <v>815</v>
      </c>
      <c r="E57" s="440" t="s">
        <v>848</v>
      </c>
      <c r="F57" s="440" t="s">
        <v>964</v>
      </c>
      <c r="G57" s="440" t="s">
        <v>965</v>
      </c>
      <c r="H57" s="444"/>
      <c r="I57" s="444"/>
      <c r="J57" s="440"/>
      <c r="K57" s="440"/>
      <c r="L57" s="444"/>
      <c r="M57" s="444"/>
      <c r="N57" s="440"/>
      <c r="O57" s="440"/>
      <c r="P57" s="444">
        <v>112</v>
      </c>
      <c r="Q57" s="444">
        <v>0</v>
      </c>
      <c r="R57" s="514"/>
      <c r="S57" s="445">
        <v>0</v>
      </c>
    </row>
    <row r="58" spans="1:19" ht="14.4" customHeight="1" x14ac:dyDescent="0.3">
      <c r="A58" s="439" t="s">
        <v>846</v>
      </c>
      <c r="B58" s="440" t="s">
        <v>847</v>
      </c>
      <c r="C58" s="440" t="s">
        <v>394</v>
      </c>
      <c r="D58" s="440" t="s">
        <v>815</v>
      </c>
      <c r="E58" s="440" t="s">
        <v>848</v>
      </c>
      <c r="F58" s="440" t="s">
        <v>966</v>
      </c>
      <c r="G58" s="440" t="s">
        <v>967</v>
      </c>
      <c r="H58" s="444"/>
      <c r="I58" s="444"/>
      <c r="J58" s="440"/>
      <c r="K58" s="440"/>
      <c r="L58" s="444"/>
      <c r="M58" s="444"/>
      <c r="N58" s="440"/>
      <c r="O58" s="440"/>
      <c r="P58" s="444">
        <v>46</v>
      </c>
      <c r="Q58" s="444">
        <v>0</v>
      </c>
      <c r="R58" s="514"/>
      <c r="S58" s="445">
        <v>0</v>
      </c>
    </row>
    <row r="59" spans="1:19" ht="14.4" customHeight="1" x14ac:dyDescent="0.3">
      <c r="A59" s="439" t="s">
        <v>846</v>
      </c>
      <c r="B59" s="440" t="s">
        <v>847</v>
      </c>
      <c r="C59" s="440" t="s">
        <v>394</v>
      </c>
      <c r="D59" s="440" t="s">
        <v>821</v>
      </c>
      <c r="E59" s="440" t="s">
        <v>848</v>
      </c>
      <c r="F59" s="440" t="s">
        <v>851</v>
      </c>
      <c r="G59" s="440" t="s">
        <v>852</v>
      </c>
      <c r="H59" s="444"/>
      <c r="I59" s="444"/>
      <c r="J59" s="440"/>
      <c r="K59" s="440"/>
      <c r="L59" s="444">
        <v>1</v>
      </c>
      <c r="M59" s="444">
        <v>231</v>
      </c>
      <c r="N59" s="440">
        <v>1</v>
      </c>
      <c r="O59" s="440">
        <v>231</v>
      </c>
      <c r="P59" s="444"/>
      <c r="Q59" s="444"/>
      <c r="R59" s="514"/>
      <c r="S59" s="445"/>
    </row>
    <row r="60" spans="1:19" ht="14.4" customHeight="1" x14ac:dyDescent="0.3">
      <c r="A60" s="439" t="s">
        <v>846</v>
      </c>
      <c r="B60" s="440" t="s">
        <v>847</v>
      </c>
      <c r="C60" s="440" t="s">
        <v>394</v>
      </c>
      <c r="D60" s="440" t="s">
        <v>821</v>
      </c>
      <c r="E60" s="440" t="s">
        <v>848</v>
      </c>
      <c r="F60" s="440" t="s">
        <v>853</v>
      </c>
      <c r="G60" s="440" t="s">
        <v>854</v>
      </c>
      <c r="H60" s="444">
        <v>390</v>
      </c>
      <c r="I60" s="444">
        <v>21060</v>
      </c>
      <c r="J60" s="440">
        <v>0.7078039927404719</v>
      </c>
      <c r="K60" s="440">
        <v>54</v>
      </c>
      <c r="L60" s="444">
        <v>513</v>
      </c>
      <c r="M60" s="444">
        <v>29754</v>
      </c>
      <c r="N60" s="440">
        <v>1</v>
      </c>
      <c r="O60" s="440">
        <v>58</v>
      </c>
      <c r="P60" s="444">
        <v>9</v>
      </c>
      <c r="Q60" s="444">
        <v>522</v>
      </c>
      <c r="R60" s="514">
        <v>1.7543859649122806E-2</v>
      </c>
      <c r="S60" s="445">
        <v>58</v>
      </c>
    </row>
    <row r="61" spans="1:19" ht="14.4" customHeight="1" x14ac:dyDescent="0.3">
      <c r="A61" s="439" t="s">
        <v>846</v>
      </c>
      <c r="B61" s="440" t="s">
        <v>847</v>
      </c>
      <c r="C61" s="440" t="s">
        <v>394</v>
      </c>
      <c r="D61" s="440" t="s">
        <v>821</v>
      </c>
      <c r="E61" s="440" t="s">
        <v>848</v>
      </c>
      <c r="F61" s="440" t="s">
        <v>855</v>
      </c>
      <c r="G61" s="440" t="s">
        <v>856</v>
      </c>
      <c r="H61" s="444">
        <v>28</v>
      </c>
      <c r="I61" s="444">
        <v>3444</v>
      </c>
      <c r="J61" s="440">
        <v>0.82156488549618323</v>
      </c>
      <c r="K61" s="440">
        <v>123</v>
      </c>
      <c r="L61" s="444">
        <v>32</v>
      </c>
      <c r="M61" s="444">
        <v>4192</v>
      </c>
      <c r="N61" s="440">
        <v>1</v>
      </c>
      <c r="O61" s="440">
        <v>131</v>
      </c>
      <c r="P61" s="444">
        <v>4</v>
      </c>
      <c r="Q61" s="444">
        <v>524</v>
      </c>
      <c r="R61" s="514">
        <v>0.125</v>
      </c>
      <c r="S61" s="445">
        <v>131</v>
      </c>
    </row>
    <row r="62" spans="1:19" ht="14.4" customHeight="1" x14ac:dyDescent="0.3">
      <c r="A62" s="439" t="s">
        <v>846</v>
      </c>
      <c r="B62" s="440" t="s">
        <v>847</v>
      </c>
      <c r="C62" s="440" t="s">
        <v>394</v>
      </c>
      <c r="D62" s="440" t="s">
        <v>821</v>
      </c>
      <c r="E62" s="440" t="s">
        <v>848</v>
      </c>
      <c r="F62" s="440" t="s">
        <v>857</v>
      </c>
      <c r="G62" s="440" t="s">
        <v>858</v>
      </c>
      <c r="H62" s="444"/>
      <c r="I62" s="444"/>
      <c r="J62" s="440"/>
      <c r="K62" s="440"/>
      <c r="L62" s="444">
        <v>6</v>
      </c>
      <c r="M62" s="444">
        <v>1134</v>
      </c>
      <c r="N62" s="440">
        <v>1</v>
      </c>
      <c r="O62" s="440">
        <v>189</v>
      </c>
      <c r="P62" s="444"/>
      <c r="Q62" s="444"/>
      <c r="R62" s="514"/>
      <c r="S62" s="445"/>
    </row>
    <row r="63" spans="1:19" ht="14.4" customHeight="1" x14ac:dyDescent="0.3">
      <c r="A63" s="439" t="s">
        <v>846</v>
      </c>
      <c r="B63" s="440" t="s">
        <v>847</v>
      </c>
      <c r="C63" s="440" t="s">
        <v>394</v>
      </c>
      <c r="D63" s="440" t="s">
        <v>821</v>
      </c>
      <c r="E63" s="440" t="s">
        <v>848</v>
      </c>
      <c r="F63" s="440" t="s">
        <v>861</v>
      </c>
      <c r="G63" s="440" t="s">
        <v>862</v>
      </c>
      <c r="H63" s="444">
        <v>6</v>
      </c>
      <c r="I63" s="444">
        <v>2304</v>
      </c>
      <c r="J63" s="440">
        <v>0.94348894348894352</v>
      </c>
      <c r="K63" s="440">
        <v>384</v>
      </c>
      <c r="L63" s="444">
        <v>6</v>
      </c>
      <c r="M63" s="444">
        <v>2442</v>
      </c>
      <c r="N63" s="440">
        <v>1</v>
      </c>
      <c r="O63" s="440">
        <v>407</v>
      </c>
      <c r="P63" s="444"/>
      <c r="Q63" s="444"/>
      <c r="R63" s="514"/>
      <c r="S63" s="445"/>
    </row>
    <row r="64" spans="1:19" ht="14.4" customHeight="1" x14ac:dyDescent="0.3">
      <c r="A64" s="439" t="s">
        <v>846</v>
      </c>
      <c r="B64" s="440" t="s">
        <v>847</v>
      </c>
      <c r="C64" s="440" t="s">
        <v>394</v>
      </c>
      <c r="D64" s="440" t="s">
        <v>821</v>
      </c>
      <c r="E64" s="440" t="s">
        <v>848</v>
      </c>
      <c r="F64" s="440" t="s">
        <v>863</v>
      </c>
      <c r="G64" s="440" t="s">
        <v>864</v>
      </c>
      <c r="H64" s="444">
        <v>72</v>
      </c>
      <c r="I64" s="444">
        <v>12384</v>
      </c>
      <c r="J64" s="440">
        <v>0.89849814989479793</v>
      </c>
      <c r="K64" s="440">
        <v>172</v>
      </c>
      <c r="L64" s="444">
        <v>77</v>
      </c>
      <c r="M64" s="444">
        <v>13783</v>
      </c>
      <c r="N64" s="440">
        <v>1</v>
      </c>
      <c r="O64" s="440">
        <v>179</v>
      </c>
      <c r="P64" s="444">
        <v>5</v>
      </c>
      <c r="Q64" s="444">
        <v>900</v>
      </c>
      <c r="R64" s="514">
        <v>6.529783066095915E-2</v>
      </c>
      <c r="S64" s="445">
        <v>180</v>
      </c>
    </row>
    <row r="65" spans="1:19" ht="14.4" customHeight="1" x14ac:dyDescent="0.3">
      <c r="A65" s="439" t="s">
        <v>846</v>
      </c>
      <c r="B65" s="440" t="s">
        <v>847</v>
      </c>
      <c r="C65" s="440" t="s">
        <v>394</v>
      </c>
      <c r="D65" s="440" t="s">
        <v>821</v>
      </c>
      <c r="E65" s="440" t="s">
        <v>848</v>
      </c>
      <c r="F65" s="440" t="s">
        <v>867</v>
      </c>
      <c r="G65" s="440" t="s">
        <v>868</v>
      </c>
      <c r="H65" s="444">
        <v>61</v>
      </c>
      <c r="I65" s="444">
        <v>19642</v>
      </c>
      <c r="J65" s="440">
        <v>0.61075870646766173</v>
      </c>
      <c r="K65" s="440">
        <v>322</v>
      </c>
      <c r="L65" s="444">
        <v>96</v>
      </c>
      <c r="M65" s="444">
        <v>32160</v>
      </c>
      <c r="N65" s="440">
        <v>1</v>
      </c>
      <c r="O65" s="440">
        <v>335</v>
      </c>
      <c r="P65" s="444">
        <v>5</v>
      </c>
      <c r="Q65" s="444">
        <v>1680</v>
      </c>
      <c r="R65" s="514">
        <v>5.2238805970149252E-2</v>
      </c>
      <c r="S65" s="445">
        <v>336</v>
      </c>
    </row>
    <row r="66" spans="1:19" ht="14.4" customHeight="1" x14ac:dyDescent="0.3">
      <c r="A66" s="439" t="s">
        <v>846</v>
      </c>
      <c r="B66" s="440" t="s">
        <v>847</v>
      </c>
      <c r="C66" s="440" t="s">
        <v>394</v>
      </c>
      <c r="D66" s="440" t="s">
        <v>821</v>
      </c>
      <c r="E66" s="440" t="s">
        <v>848</v>
      </c>
      <c r="F66" s="440" t="s">
        <v>869</v>
      </c>
      <c r="G66" s="440" t="s">
        <v>870</v>
      </c>
      <c r="H66" s="444">
        <v>16</v>
      </c>
      <c r="I66" s="444">
        <v>7024</v>
      </c>
      <c r="J66" s="440">
        <v>0.5898555592878737</v>
      </c>
      <c r="K66" s="440">
        <v>439</v>
      </c>
      <c r="L66" s="444">
        <v>26</v>
      </c>
      <c r="M66" s="444">
        <v>11908</v>
      </c>
      <c r="N66" s="440">
        <v>1</v>
      </c>
      <c r="O66" s="440">
        <v>458</v>
      </c>
      <c r="P66" s="444"/>
      <c r="Q66" s="444"/>
      <c r="R66" s="514"/>
      <c r="S66" s="445"/>
    </row>
    <row r="67" spans="1:19" ht="14.4" customHeight="1" x14ac:dyDescent="0.3">
      <c r="A67" s="439" t="s">
        <v>846</v>
      </c>
      <c r="B67" s="440" t="s">
        <v>847</v>
      </c>
      <c r="C67" s="440" t="s">
        <v>394</v>
      </c>
      <c r="D67" s="440" t="s">
        <v>821</v>
      </c>
      <c r="E67" s="440" t="s">
        <v>848</v>
      </c>
      <c r="F67" s="440" t="s">
        <v>871</v>
      </c>
      <c r="G67" s="440" t="s">
        <v>872</v>
      </c>
      <c r="H67" s="444">
        <v>234</v>
      </c>
      <c r="I67" s="444">
        <v>79794</v>
      </c>
      <c r="J67" s="440">
        <v>0.49488334015554647</v>
      </c>
      <c r="K67" s="440">
        <v>341</v>
      </c>
      <c r="L67" s="444">
        <v>462</v>
      </c>
      <c r="M67" s="444">
        <v>161238</v>
      </c>
      <c r="N67" s="440">
        <v>1</v>
      </c>
      <c r="O67" s="440">
        <v>349</v>
      </c>
      <c r="P67" s="444">
        <v>18</v>
      </c>
      <c r="Q67" s="444">
        <v>6282</v>
      </c>
      <c r="R67" s="514">
        <v>3.896103896103896E-2</v>
      </c>
      <c r="S67" s="445">
        <v>349</v>
      </c>
    </row>
    <row r="68" spans="1:19" ht="14.4" customHeight="1" x14ac:dyDescent="0.3">
      <c r="A68" s="439" t="s">
        <v>846</v>
      </c>
      <c r="B68" s="440" t="s">
        <v>847</v>
      </c>
      <c r="C68" s="440" t="s">
        <v>394</v>
      </c>
      <c r="D68" s="440" t="s">
        <v>821</v>
      </c>
      <c r="E68" s="440" t="s">
        <v>848</v>
      </c>
      <c r="F68" s="440" t="s">
        <v>873</v>
      </c>
      <c r="G68" s="440" t="s">
        <v>874</v>
      </c>
      <c r="H68" s="444"/>
      <c r="I68" s="444"/>
      <c r="J68" s="440"/>
      <c r="K68" s="440"/>
      <c r="L68" s="444">
        <v>3</v>
      </c>
      <c r="M68" s="444">
        <v>4959</v>
      </c>
      <c r="N68" s="440">
        <v>1</v>
      </c>
      <c r="O68" s="440">
        <v>1653</v>
      </c>
      <c r="P68" s="444"/>
      <c r="Q68" s="444"/>
      <c r="R68" s="514"/>
      <c r="S68" s="445"/>
    </row>
    <row r="69" spans="1:19" ht="14.4" customHeight="1" x14ac:dyDescent="0.3">
      <c r="A69" s="439" t="s">
        <v>846</v>
      </c>
      <c r="B69" s="440" t="s">
        <v>847</v>
      </c>
      <c r="C69" s="440" t="s">
        <v>394</v>
      </c>
      <c r="D69" s="440" t="s">
        <v>821</v>
      </c>
      <c r="E69" s="440" t="s">
        <v>848</v>
      </c>
      <c r="F69" s="440" t="s">
        <v>893</v>
      </c>
      <c r="G69" s="440" t="s">
        <v>894</v>
      </c>
      <c r="H69" s="444">
        <v>145</v>
      </c>
      <c r="I69" s="444">
        <v>41325</v>
      </c>
      <c r="J69" s="440">
        <v>0.88271103896103897</v>
      </c>
      <c r="K69" s="440">
        <v>285</v>
      </c>
      <c r="L69" s="444">
        <v>154</v>
      </c>
      <c r="M69" s="444">
        <v>46816</v>
      </c>
      <c r="N69" s="440">
        <v>1</v>
      </c>
      <c r="O69" s="440">
        <v>304</v>
      </c>
      <c r="P69" s="444">
        <v>4</v>
      </c>
      <c r="Q69" s="444">
        <v>1220</v>
      </c>
      <c r="R69" s="514">
        <v>2.6059466848940532E-2</v>
      </c>
      <c r="S69" s="445">
        <v>305</v>
      </c>
    </row>
    <row r="70" spans="1:19" ht="14.4" customHeight="1" x14ac:dyDescent="0.3">
      <c r="A70" s="439" t="s">
        <v>846</v>
      </c>
      <c r="B70" s="440" t="s">
        <v>847</v>
      </c>
      <c r="C70" s="440" t="s">
        <v>394</v>
      </c>
      <c r="D70" s="440" t="s">
        <v>821</v>
      </c>
      <c r="E70" s="440" t="s">
        <v>848</v>
      </c>
      <c r="F70" s="440" t="s">
        <v>897</v>
      </c>
      <c r="G70" s="440" t="s">
        <v>898</v>
      </c>
      <c r="H70" s="444">
        <v>177</v>
      </c>
      <c r="I70" s="444">
        <v>81774</v>
      </c>
      <c r="J70" s="440">
        <v>0.54812719521677344</v>
      </c>
      <c r="K70" s="440">
        <v>462</v>
      </c>
      <c r="L70" s="444">
        <v>302</v>
      </c>
      <c r="M70" s="444">
        <v>149188</v>
      </c>
      <c r="N70" s="440">
        <v>1</v>
      </c>
      <c r="O70" s="440">
        <v>494</v>
      </c>
      <c r="P70" s="444">
        <v>28</v>
      </c>
      <c r="Q70" s="444">
        <v>13832</v>
      </c>
      <c r="R70" s="514">
        <v>9.2715231788079472E-2</v>
      </c>
      <c r="S70" s="445">
        <v>494</v>
      </c>
    </row>
    <row r="71" spans="1:19" ht="14.4" customHeight="1" x14ac:dyDescent="0.3">
      <c r="A71" s="439" t="s">
        <v>846</v>
      </c>
      <c r="B71" s="440" t="s">
        <v>847</v>
      </c>
      <c r="C71" s="440" t="s">
        <v>394</v>
      </c>
      <c r="D71" s="440" t="s">
        <v>821</v>
      </c>
      <c r="E71" s="440" t="s">
        <v>848</v>
      </c>
      <c r="F71" s="440" t="s">
        <v>901</v>
      </c>
      <c r="G71" s="440" t="s">
        <v>902</v>
      </c>
      <c r="H71" s="444">
        <v>248</v>
      </c>
      <c r="I71" s="444">
        <v>88288</v>
      </c>
      <c r="J71" s="440">
        <v>0.64144144144144144</v>
      </c>
      <c r="K71" s="440">
        <v>356</v>
      </c>
      <c r="L71" s="444">
        <v>372</v>
      </c>
      <c r="M71" s="444">
        <v>137640</v>
      </c>
      <c r="N71" s="440">
        <v>1</v>
      </c>
      <c r="O71" s="440">
        <v>370</v>
      </c>
      <c r="P71" s="444">
        <v>27</v>
      </c>
      <c r="Q71" s="444">
        <v>9990</v>
      </c>
      <c r="R71" s="514">
        <v>7.2580645161290328E-2</v>
      </c>
      <c r="S71" s="445">
        <v>370</v>
      </c>
    </row>
    <row r="72" spans="1:19" ht="14.4" customHeight="1" x14ac:dyDescent="0.3">
      <c r="A72" s="439" t="s">
        <v>846</v>
      </c>
      <c r="B72" s="440" t="s">
        <v>847</v>
      </c>
      <c r="C72" s="440" t="s">
        <v>394</v>
      </c>
      <c r="D72" s="440" t="s">
        <v>821</v>
      </c>
      <c r="E72" s="440" t="s">
        <v>848</v>
      </c>
      <c r="F72" s="440" t="s">
        <v>903</v>
      </c>
      <c r="G72" s="440" t="s">
        <v>904</v>
      </c>
      <c r="H72" s="444">
        <v>27</v>
      </c>
      <c r="I72" s="444">
        <v>78759</v>
      </c>
      <c r="J72" s="440">
        <v>0.76864295125164694</v>
      </c>
      <c r="K72" s="440">
        <v>2917</v>
      </c>
      <c r="L72" s="444">
        <v>33</v>
      </c>
      <c r="M72" s="444">
        <v>102465</v>
      </c>
      <c r="N72" s="440">
        <v>1</v>
      </c>
      <c r="O72" s="440">
        <v>3105</v>
      </c>
      <c r="P72" s="444">
        <v>2</v>
      </c>
      <c r="Q72" s="444">
        <v>6216</v>
      </c>
      <c r="R72" s="514">
        <v>6.0664617186356316E-2</v>
      </c>
      <c r="S72" s="445">
        <v>3108</v>
      </c>
    </row>
    <row r="73" spans="1:19" ht="14.4" customHeight="1" x14ac:dyDescent="0.3">
      <c r="A73" s="439" t="s">
        <v>846</v>
      </c>
      <c r="B73" s="440" t="s">
        <v>847</v>
      </c>
      <c r="C73" s="440" t="s">
        <v>394</v>
      </c>
      <c r="D73" s="440" t="s">
        <v>821</v>
      </c>
      <c r="E73" s="440" t="s">
        <v>848</v>
      </c>
      <c r="F73" s="440" t="s">
        <v>907</v>
      </c>
      <c r="G73" s="440" t="s">
        <v>908</v>
      </c>
      <c r="H73" s="444">
        <v>31</v>
      </c>
      <c r="I73" s="444">
        <v>3255</v>
      </c>
      <c r="J73" s="440">
        <v>0.77169274537695587</v>
      </c>
      <c r="K73" s="440">
        <v>105</v>
      </c>
      <c r="L73" s="444">
        <v>38</v>
      </c>
      <c r="M73" s="444">
        <v>4218</v>
      </c>
      <c r="N73" s="440">
        <v>1</v>
      </c>
      <c r="O73" s="440">
        <v>111</v>
      </c>
      <c r="P73" s="444">
        <v>5</v>
      </c>
      <c r="Q73" s="444">
        <v>555</v>
      </c>
      <c r="R73" s="514">
        <v>0.13157894736842105</v>
      </c>
      <c r="S73" s="445">
        <v>111</v>
      </c>
    </row>
    <row r="74" spans="1:19" ht="14.4" customHeight="1" x14ac:dyDescent="0.3">
      <c r="A74" s="439" t="s">
        <v>846</v>
      </c>
      <c r="B74" s="440" t="s">
        <v>847</v>
      </c>
      <c r="C74" s="440" t="s">
        <v>394</v>
      </c>
      <c r="D74" s="440" t="s">
        <v>821</v>
      </c>
      <c r="E74" s="440" t="s">
        <v>848</v>
      </c>
      <c r="F74" s="440" t="s">
        <v>913</v>
      </c>
      <c r="G74" s="440" t="s">
        <v>914</v>
      </c>
      <c r="H74" s="444">
        <v>1</v>
      </c>
      <c r="I74" s="444">
        <v>1268</v>
      </c>
      <c r="J74" s="440">
        <v>0.19766173031956352</v>
      </c>
      <c r="K74" s="440">
        <v>1268</v>
      </c>
      <c r="L74" s="444">
        <v>5</v>
      </c>
      <c r="M74" s="444">
        <v>6415</v>
      </c>
      <c r="N74" s="440">
        <v>1</v>
      </c>
      <c r="O74" s="440">
        <v>1283</v>
      </c>
      <c r="P74" s="444">
        <v>2</v>
      </c>
      <c r="Q74" s="444">
        <v>2570</v>
      </c>
      <c r="R74" s="514">
        <v>0.40062353858144972</v>
      </c>
      <c r="S74" s="445">
        <v>1285</v>
      </c>
    </row>
    <row r="75" spans="1:19" ht="14.4" customHeight="1" x14ac:dyDescent="0.3">
      <c r="A75" s="439" t="s">
        <v>846</v>
      </c>
      <c r="B75" s="440" t="s">
        <v>847</v>
      </c>
      <c r="C75" s="440" t="s">
        <v>394</v>
      </c>
      <c r="D75" s="440" t="s">
        <v>821</v>
      </c>
      <c r="E75" s="440" t="s">
        <v>848</v>
      </c>
      <c r="F75" s="440" t="s">
        <v>915</v>
      </c>
      <c r="G75" s="440" t="s">
        <v>916</v>
      </c>
      <c r="H75" s="444">
        <v>55</v>
      </c>
      <c r="I75" s="444">
        <v>24035</v>
      </c>
      <c r="J75" s="440">
        <v>0.52708333333333335</v>
      </c>
      <c r="K75" s="440">
        <v>437</v>
      </c>
      <c r="L75" s="444">
        <v>100</v>
      </c>
      <c r="M75" s="444">
        <v>45600</v>
      </c>
      <c r="N75" s="440">
        <v>1</v>
      </c>
      <c r="O75" s="440">
        <v>456</v>
      </c>
      <c r="P75" s="444">
        <v>6</v>
      </c>
      <c r="Q75" s="444">
        <v>2736</v>
      </c>
      <c r="R75" s="514">
        <v>0.06</v>
      </c>
      <c r="S75" s="445">
        <v>456</v>
      </c>
    </row>
    <row r="76" spans="1:19" ht="14.4" customHeight="1" x14ac:dyDescent="0.3">
      <c r="A76" s="439" t="s">
        <v>846</v>
      </c>
      <c r="B76" s="440" t="s">
        <v>847</v>
      </c>
      <c r="C76" s="440" t="s">
        <v>394</v>
      </c>
      <c r="D76" s="440" t="s">
        <v>821</v>
      </c>
      <c r="E76" s="440" t="s">
        <v>848</v>
      </c>
      <c r="F76" s="440" t="s">
        <v>917</v>
      </c>
      <c r="G76" s="440" t="s">
        <v>918</v>
      </c>
      <c r="H76" s="444">
        <v>302</v>
      </c>
      <c r="I76" s="444">
        <v>16308</v>
      </c>
      <c r="J76" s="440">
        <v>0.58093473924194927</v>
      </c>
      <c r="K76" s="440">
        <v>54</v>
      </c>
      <c r="L76" s="444">
        <v>484</v>
      </c>
      <c r="M76" s="444">
        <v>28072</v>
      </c>
      <c r="N76" s="440">
        <v>1</v>
      </c>
      <c r="O76" s="440">
        <v>58</v>
      </c>
      <c r="P76" s="444">
        <v>62</v>
      </c>
      <c r="Q76" s="444">
        <v>3596</v>
      </c>
      <c r="R76" s="514">
        <v>0.128099173553719</v>
      </c>
      <c r="S76" s="445">
        <v>58</v>
      </c>
    </row>
    <row r="77" spans="1:19" ht="14.4" customHeight="1" x14ac:dyDescent="0.3">
      <c r="A77" s="439" t="s">
        <v>846</v>
      </c>
      <c r="B77" s="440" t="s">
        <v>847</v>
      </c>
      <c r="C77" s="440" t="s">
        <v>394</v>
      </c>
      <c r="D77" s="440" t="s">
        <v>821</v>
      </c>
      <c r="E77" s="440" t="s">
        <v>848</v>
      </c>
      <c r="F77" s="440" t="s">
        <v>919</v>
      </c>
      <c r="G77" s="440" t="s">
        <v>920</v>
      </c>
      <c r="H77" s="444"/>
      <c r="I77" s="444"/>
      <c r="J77" s="440"/>
      <c r="K77" s="440"/>
      <c r="L77" s="444">
        <v>4</v>
      </c>
      <c r="M77" s="444">
        <v>8692</v>
      </c>
      <c r="N77" s="440">
        <v>1</v>
      </c>
      <c r="O77" s="440">
        <v>2173</v>
      </c>
      <c r="P77" s="444"/>
      <c r="Q77" s="444"/>
      <c r="R77" s="514"/>
      <c r="S77" s="445"/>
    </row>
    <row r="78" spans="1:19" ht="14.4" customHeight="1" x14ac:dyDescent="0.3">
      <c r="A78" s="439" t="s">
        <v>846</v>
      </c>
      <c r="B78" s="440" t="s">
        <v>847</v>
      </c>
      <c r="C78" s="440" t="s">
        <v>394</v>
      </c>
      <c r="D78" s="440" t="s">
        <v>821</v>
      </c>
      <c r="E78" s="440" t="s">
        <v>848</v>
      </c>
      <c r="F78" s="440" t="s">
        <v>925</v>
      </c>
      <c r="G78" s="440" t="s">
        <v>926</v>
      </c>
      <c r="H78" s="444">
        <v>224</v>
      </c>
      <c r="I78" s="444">
        <v>37856</v>
      </c>
      <c r="J78" s="440">
        <v>0.49163636363636365</v>
      </c>
      <c r="K78" s="440">
        <v>169</v>
      </c>
      <c r="L78" s="444">
        <v>440</v>
      </c>
      <c r="M78" s="444">
        <v>77000</v>
      </c>
      <c r="N78" s="440">
        <v>1</v>
      </c>
      <c r="O78" s="440">
        <v>175</v>
      </c>
      <c r="P78" s="444">
        <v>33</v>
      </c>
      <c r="Q78" s="444">
        <v>5808</v>
      </c>
      <c r="R78" s="514">
        <v>7.5428571428571428E-2</v>
      </c>
      <c r="S78" s="445">
        <v>176</v>
      </c>
    </row>
    <row r="79" spans="1:19" ht="14.4" customHeight="1" x14ac:dyDescent="0.3">
      <c r="A79" s="439" t="s">
        <v>846</v>
      </c>
      <c r="B79" s="440" t="s">
        <v>847</v>
      </c>
      <c r="C79" s="440" t="s">
        <v>394</v>
      </c>
      <c r="D79" s="440" t="s">
        <v>821</v>
      </c>
      <c r="E79" s="440" t="s">
        <v>848</v>
      </c>
      <c r="F79" s="440" t="s">
        <v>931</v>
      </c>
      <c r="G79" s="440" t="s">
        <v>932</v>
      </c>
      <c r="H79" s="444">
        <v>17</v>
      </c>
      <c r="I79" s="444">
        <v>2771</v>
      </c>
      <c r="J79" s="440">
        <v>0.68318540433925046</v>
      </c>
      <c r="K79" s="440">
        <v>163</v>
      </c>
      <c r="L79" s="444">
        <v>24</v>
      </c>
      <c r="M79" s="444">
        <v>4056</v>
      </c>
      <c r="N79" s="440">
        <v>1</v>
      </c>
      <c r="O79" s="440">
        <v>169</v>
      </c>
      <c r="P79" s="444"/>
      <c r="Q79" s="444"/>
      <c r="R79" s="514"/>
      <c r="S79" s="445"/>
    </row>
    <row r="80" spans="1:19" ht="14.4" customHeight="1" x14ac:dyDescent="0.3">
      <c r="A80" s="439" t="s">
        <v>846</v>
      </c>
      <c r="B80" s="440" t="s">
        <v>847</v>
      </c>
      <c r="C80" s="440" t="s">
        <v>394</v>
      </c>
      <c r="D80" s="440" t="s">
        <v>821</v>
      </c>
      <c r="E80" s="440" t="s">
        <v>848</v>
      </c>
      <c r="F80" s="440" t="s">
        <v>935</v>
      </c>
      <c r="G80" s="440" t="s">
        <v>936</v>
      </c>
      <c r="H80" s="444">
        <v>5</v>
      </c>
      <c r="I80" s="444">
        <v>5040</v>
      </c>
      <c r="J80" s="440">
        <v>0.19940652818991098</v>
      </c>
      <c r="K80" s="440">
        <v>1008</v>
      </c>
      <c r="L80" s="444">
        <v>25</v>
      </c>
      <c r="M80" s="444">
        <v>25275</v>
      </c>
      <c r="N80" s="440">
        <v>1</v>
      </c>
      <c r="O80" s="440">
        <v>1011</v>
      </c>
      <c r="P80" s="444">
        <v>16</v>
      </c>
      <c r="Q80" s="444">
        <v>16192</v>
      </c>
      <c r="R80" s="514">
        <v>0.64063303659742832</v>
      </c>
      <c r="S80" s="445">
        <v>1012</v>
      </c>
    </row>
    <row r="81" spans="1:19" ht="14.4" customHeight="1" x14ac:dyDescent="0.3">
      <c r="A81" s="439" t="s">
        <v>846</v>
      </c>
      <c r="B81" s="440" t="s">
        <v>847</v>
      </c>
      <c r="C81" s="440" t="s">
        <v>394</v>
      </c>
      <c r="D81" s="440" t="s">
        <v>821</v>
      </c>
      <c r="E81" s="440" t="s">
        <v>848</v>
      </c>
      <c r="F81" s="440" t="s">
        <v>939</v>
      </c>
      <c r="G81" s="440" t="s">
        <v>940</v>
      </c>
      <c r="H81" s="444">
        <v>4</v>
      </c>
      <c r="I81" s="444">
        <v>9056</v>
      </c>
      <c r="J81" s="440">
        <v>0.16448706771287416</v>
      </c>
      <c r="K81" s="440">
        <v>2264</v>
      </c>
      <c r="L81" s="444">
        <v>24</v>
      </c>
      <c r="M81" s="444">
        <v>55056</v>
      </c>
      <c r="N81" s="440">
        <v>1</v>
      </c>
      <c r="O81" s="440">
        <v>2294</v>
      </c>
      <c r="P81" s="444">
        <v>6</v>
      </c>
      <c r="Q81" s="444">
        <v>13782</v>
      </c>
      <c r="R81" s="514">
        <v>0.25032693984306886</v>
      </c>
      <c r="S81" s="445">
        <v>2297</v>
      </c>
    </row>
    <row r="82" spans="1:19" ht="14.4" customHeight="1" x14ac:dyDescent="0.3">
      <c r="A82" s="439" t="s">
        <v>846</v>
      </c>
      <c r="B82" s="440" t="s">
        <v>847</v>
      </c>
      <c r="C82" s="440" t="s">
        <v>394</v>
      </c>
      <c r="D82" s="440" t="s">
        <v>821</v>
      </c>
      <c r="E82" s="440" t="s">
        <v>848</v>
      </c>
      <c r="F82" s="440" t="s">
        <v>943</v>
      </c>
      <c r="G82" s="440" t="s">
        <v>944</v>
      </c>
      <c r="H82" s="444">
        <v>11</v>
      </c>
      <c r="I82" s="444">
        <v>22132</v>
      </c>
      <c r="J82" s="440">
        <v>0.27343711391153941</v>
      </c>
      <c r="K82" s="440">
        <v>2012</v>
      </c>
      <c r="L82" s="444">
        <v>38</v>
      </c>
      <c r="M82" s="444">
        <v>80940</v>
      </c>
      <c r="N82" s="440">
        <v>1</v>
      </c>
      <c r="O82" s="440">
        <v>2130</v>
      </c>
      <c r="P82" s="444"/>
      <c r="Q82" s="444"/>
      <c r="R82" s="514"/>
      <c r="S82" s="445"/>
    </row>
    <row r="83" spans="1:19" ht="14.4" customHeight="1" x14ac:dyDescent="0.3">
      <c r="A83" s="439" t="s">
        <v>846</v>
      </c>
      <c r="B83" s="440" t="s">
        <v>847</v>
      </c>
      <c r="C83" s="440" t="s">
        <v>394</v>
      </c>
      <c r="D83" s="440" t="s">
        <v>821</v>
      </c>
      <c r="E83" s="440" t="s">
        <v>848</v>
      </c>
      <c r="F83" s="440" t="s">
        <v>951</v>
      </c>
      <c r="G83" s="440" t="s">
        <v>854</v>
      </c>
      <c r="H83" s="444">
        <v>2</v>
      </c>
      <c r="I83" s="444">
        <v>70</v>
      </c>
      <c r="J83" s="440"/>
      <c r="K83" s="440">
        <v>35</v>
      </c>
      <c r="L83" s="444"/>
      <c r="M83" s="444"/>
      <c r="N83" s="440"/>
      <c r="O83" s="440"/>
      <c r="P83" s="444"/>
      <c r="Q83" s="444"/>
      <c r="R83" s="514"/>
      <c r="S83" s="445"/>
    </row>
    <row r="84" spans="1:19" ht="14.4" customHeight="1" x14ac:dyDescent="0.3">
      <c r="A84" s="439" t="s">
        <v>846</v>
      </c>
      <c r="B84" s="440" t="s">
        <v>847</v>
      </c>
      <c r="C84" s="440" t="s">
        <v>394</v>
      </c>
      <c r="D84" s="440" t="s">
        <v>821</v>
      </c>
      <c r="E84" s="440" t="s">
        <v>848</v>
      </c>
      <c r="F84" s="440" t="s">
        <v>954</v>
      </c>
      <c r="G84" s="440" t="s">
        <v>955</v>
      </c>
      <c r="H84" s="444"/>
      <c r="I84" s="444"/>
      <c r="J84" s="440"/>
      <c r="K84" s="440"/>
      <c r="L84" s="444">
        <v>2</v>
      </c>
      <c r="M84" s="444">
        <v>2110</v>
      </c>
      <c r="N84" s="440">
        <v>1</v>
      </c>
      <c r="O84" s="440">
        <v>1055</v>
      </c>
      <c r="P84" s="444"/>
      <c r="Q84" s="444"/>
      <c r="R84" s="514"/>
      <c r="S84" s="445"/>
    </row>
    <row r="85" spans="1:19" ht="14.4" customHeight="1" x14ac:dyDescent="0.3">
      <c r="A85" s="439" t="s">
        <v>846</v>
      </c>
      <c r="B85" s="440" t="s">
        <v>847</v>
      </c>
      <c r="C85" s="440" t="s">
        <v>394</v>
      </c>
      <c r="D85" s="440" t="s">
        <v>821</v>
      </c>
      <c r="E85" s="440" t="s">
        <v>848</v>
      </c>
      <c r="F85" s="440" t="s">
        <v>956</v>
      </c>
      <c r="G85" s="440" t="s">
        <v>957</v>
      </c>
      <c r="H85" s="444"/>
      <c r="I85" s="444"/>
      <c r="J85" s="440"/>
      <c r="K85" s="440"/>
      <c r="L85" s="444">
        <v>6</v>
      </c>
      <c r="M85" s="444">
        <v>1728</v>
      </c>
      <c r="N85" s="440">
        <v>1</v>
      </c>
      <c r="O85" s="440">
        <v>288</v>
      </c>
      <c r="P85" s="444"/>
      <c r="Q85" s="444"/>
      <c r="R85" s="514"/>
      <c r="S85" s="445"/>
    </row>
    <row r="86" spans="1:19" ht="14.4" customHeight="1" x14ac:dyDescent="0.3">
      <c r="A86" s="439" t="s">
        <v>846</v>
      </c>
      <c r="B86" s="440" t="s">
        <v>847</v>
      </c>
      <c r="C86" s="440" t="s">
        <v>394</v>
      </c>
      <c r="D86" s="440" t="s">
        <v>821</v>
      </c>
      <c r="E86" s="440" t="s">
        <v>848</v>
      </c>
      <c r="F86" s="440" t="s">
        <v>964</v>
      </c>
      <c r="G86" s="440" t="s">
        <v>965</v>
      </c>
      <c r="H86" s="444"/>
      <c r="I86" s="444"/>
      <c r="J86" s="440"/>
      <c r="K86" s="440"/>
      <c r="L86" s="444">
        <v>2</v>
      </c>
      <c r="M86" s="444">
        <v>0</v>
      </c>
      <c r="N86" s="440"/>
      <c r="O86" s="440">
        <v>0</v>
      </c>
      <c r="P86" s="444"/>
      <c r="Q86" s="444"/>
      <c r="R86" s="514"/>
      <c r="S86" s="445"/>
    </row>
    <row r="87" spans="1:19" ht="14.4" customHeight="1" x14ac:dyDescent="0.3">
      <c r="A87" s="439" t="s">
        <v>846</v>
      </c>
      <c r="B87" s="440" t="s">
        <v>847</v>
      </c>
      <c r="C87" s="440" t="s">
        <v>394</v>
      </c>
      <c r="D87" s="440" t="s">
        <v>821</v>
      </c>
      <c r="E87" s="440" t="s">
        <v>848</v>
      </c>
      <c r="F87" s="440" t="s">
        <v>966</v>
      </c>
      <c r="G87" s="440" t="s">
        <v>967</v>
      </c>
      <c r="H87" s="444"/>
      <c r="I87" s="444"/>
      <c r="J87" s="440"/>
      <c r="K87" s="440"/>
      <c r="L87" s="444">
        <v>1</v>
      </c>
      <c r="M87" s="444">
        <v>0</v>
      </c>
      <c r="N87" s="440"/>
      <c r="O87" s="440">
        <v>0</v>
      </c>
      <c r="P87" s="444"/>
      <c r="Q87" s="444"/>
      <c r="R87" s="514"/>
      <c r="S87" s="445"/>
    </row>
    <row r="88" spans="1:19" ht="14.4" customHeight="1" x14ac:dyDescent="0.3">
      <c r="A88" s="439" t="s">
        <v>846</v>
      </c>
      <c r="B88" s="440" t="s">
        <v>847</v>
      </c>
      <c r="C88" s="440" t="s">
        <v>394</v>
      </c>
      <c r="D88" s="440" t="s">
        <v>822</v>
      </c>
      <c r="E88" s="440" t="s">
        <v>848</v>
      </c>
      <c r="F88" s="440" t="s">
        <v>857</v>
      </c>
      <c r="G88" s="440" t="s">
        <v>858</v>
      </c>
      <c r="H88" s="444"/>
      <c r="I88" s="444"/>
      <c r="J88" s="440"/>
      <c r="K88" s="440"/>
      <c r="L88" s="444">
        <v>1</v>
      </c>
      <c r="M88" s="444">
        <v>189</v>
      </c>
      <c r="N88" s="440">
        <v>1</v>
      </c>
      <c r="O88" s="440">
        <v>189</v>
      </c>
      <c r="P88" s="444"/>
      <c r="Q88" s="444"/>
      <c r="R88" s="514"/>
      <c r="S88" s="445"/>
    </row>
    <row r="89" spans="1:19" ht="14.4" customHeight="1" x14ac:dyDescent="0.3">
      <c r="A89" s="439" t="s">
        <v>846</v>
      </c>
      <c r="B89" s="440" t="s">
        <v>847</v>
      </c>
      <c r="C89" s="440" t="s">
        <v>394</v>
      </c>
      <c r="D89" s="440" t="s">
        <v>822</v>
      </c>
      <c r="E89" s="440" t="s">
        <v>848</v>
      </c>
      <c r="F89" s="440" t="s">
        <v>893</v>
      </c>
      <c r="G89" s="440" t="s">
        <v>894</v>
      </c>
      <c r="H89" s="444"/>
      <c r="I89" s="444"/>
      <c r="J89" s="440"/>
      <c r="K89" s="440"/>
      <c r="L89" s="444">
        <v>1</v>
      </c>
      <c r="M89" s="444">
        <v>304</v>
      </c>
      <c r="N89" s="440">
        <v>1</v>
      </c>
      <c r="O89" s="440">
        <v>304</v>
      </c>
      <c r="P89" s="444"/>
      <c r="Q89" s="444"/>
      <c r="R89" s="514"/>
      <c r="S89" s="445"/>
    </row>
    <row r="90" spans="1:19" ht="14.4" customHeight="1" x14ac:dyDescent="0.3">
      <c r="A90" s="439" t="s">
        <v>846</v>
      </c>
      <c r="B90" s="440" t="s">
        <v>847</v>
      </c>
      <c r="C90" s="440" t="s">
        <v>394</v>
      </c>
      <c r="D90" s="440" t="s">
        <v>822</v>
      </c>
      <c r="E90" s="440" t="s">
        <v>848</v>
      </c>
      <c r="F90" s="440" t="s">
        <v>895</v>
      </c>
      <c r="G90" s="440" t="s">
        <v>896</v>
      </c>
      <c r="H90" s="444"/>
      <c r="I90" s="444"/>
      <c r="J90" s="440"/>
      <c r="K90" s="440"/>
      <c r="L90" s="444">
        <v>1</v>
      </c>
      <c r="M90" s="444">
        <v>3707</v>
      </c>
      <c r="N90" s="440">
        <v>1</v>
      </c>
      <c r="O90" s="440">
        <v>3707</v>
      </c>
      <c r="P90" s="444"/>
      <c r="Q90" s="444"/>
      <c r="R90" s="514"/>
      <c r="S90" s="445"/>
    </row>
    <row r="91" spans="1:19" ht="14.4" customHeight="1" x14ac:dyDescent="0.3">
      <c r="A91" s="439" t="s">
        <v>846</v>
      </c>
      <c r="B91" s="440" t="s">
        <v>847</v>
      </c>
      <c r="C91" s="440" t="s">
        <v>394</v>
      </c>
      <c r="D91" s="440" t="s">
        <v>822</v>
      </c>
      <c r="E91" s="440" t="s">
        <v>848</v>
      </c>
      <c r="F91" s="440" t="s">
        <v>901</v>
      </c>
      <c r="G91" s="440" t="s">
        <v>902</v>
      </c>
      <c r="H91" s="444"/>
      <c r="I91" s="444"/>
      <c r="J91" s="440"/>
      <c r="K91" s="440"/>
      <c r="L91" s="444">
        <v>1</v>
      </c>
      <c r="M91" s="444">
        <v>370</v>
      </c>
      <c r="N91" s="440">
        <v>1</v>
      </c>
      <c r="O91" s="440">
        <v>370</v>
      </c>
      <c r="P91" s="444"/>
      <c r="Q91" s="444"/>
      <c r="R91" s="514"/>
      <c r="S91" s="445"/>
    </row>
    <row r="92" spans="1:19" ht="14.4" customHeight="1" x14ac:dyDescent="0.3">
      <c r="A92" s="439" t="s">
        <v>846</v>
      </c>
      <c r="B92" s="440" t="s">
        <v>847</v>
      </c>
      <c r="C92" s="440" t="s">
        <v>394</v>
      </c>
      <c r="D92" s="440" t="s">
        <v>822</v>
      </c>
      <c r="E92" s="440" t="s">
        <v>848</v>
      </c>
      <c r="F92" s="440" t="s">
        <v>925</v>
      </c>
      <c r="G92" s="440" t="s">
        <v>926</v>
      </c>
      <c r="H92" s="444"/>
      <c r="I92" s="444"/>
      <c r="J92" s="440"/>
      <c r="K92" s="440"/>
      <c r="L92" s="444">
        <v>11</v>
      </c>
      <c r="M92" s="444">
        <v>1925</v>
      </c>
      <c r="N92" s="440">
        <v>1</v>
      </c>
      <c r="O92" s="440">
        <v>175</v>
      </c>
      <c r="P92" s="444"/>
      <c r="Q92" s="444"/>
      <c r="R92" s="514"/>
      <c r="S92" s="445"/>
    </row>
    <row r="93" spans="1:19" ht="14.4" customHeight="1" x14ac:dyDescent="0.3">
      <c r="A93" s="439" t="s">
        <v>846</v>
      </c>
      <c r="B93" s="440" t="s">
        <v>847</v>
      </c>
      <c r="C93" s="440" t="s">
        <v>394</v>
      </c>
      <c r="D93" s="440" t="s">
        <v>822</v>
      </c>
      <c r="E93" s="440" t="s">
        <v>848</v>
      </c>
      <c r="F93" s="440" t="s">
        <v>947</v>
      </c>
      <c r="G93" s="440" t="s">
        <v>948</v>
      </c>
      <c r="H93" s="444"/>
      <c r="I93" s="444"/>
      <c r="J93" s="440"/>
      <c r="K93" s="440"/>
      <c r="L93" s="444">
        <v>1</v>
      </c>
      <c r="M93" s="444">
        <v>423</v>
      </c>
      <c r="N93" s="440">
        <v>1</v>
      </c>
      <c r="O93" s="440">
        <v>423</v>
      </c>
      <c r="P93" s="444"/>
      <c r="Q93" s="444"/>
      <c r="R93" s="514"/>
      <c r="S93" s="445"/>
    </row>
    <row r="94" spans="1:19" ht="14.4" customHeight="1" x14ac:dyDescent="0.3">
      <c r="A94" s="439" t="s">
        <v>846</v>
      </c>
      <c r="B94" s="440" t="s">
        <v>847</v>
      </c>
      <c r="C94" s="440" t="s">
        <v>394</v>
      </c>
      <c r="D94" s="440" t="s">
        <v>822</v>
      </c>
      <c r="E94" s="440" t="s">
        <v>848</v>
      </c>
      <c r="F94" s="440" t="s">
        <v>958</v>
      </c>
      <c r="G94" s="440" t="s">
        <v>959</v>
      </c>
      <c r="H94" s="444"/>
      <c r="I94" s="444"/>
      <c r="J94" s="440"/>
      <c r="K94" s="440"/>
      <c r="L94" s="444">
        <v>1</v>
      </c>
      <c r="M94" s="444">
        <v>1096</v>
      </c>
      <c r="N94" s="440">
        <v>1</v>
      </c>
      <c r="O94" s="440">
        <v>1096</v>
      </c>
      <c r="P94" s="444"/>
      <c r="Q94" s="444"/>
      <c r="R94" s="514"/>
      <c r="S94" s="445"/>
    </row>
    <row r="95" spans="1:19" ht="14.4" customHeight="1" x14ac:dyDescent="0.3">
      <c r="A95" s="439" t="s">
        <v>846</v>
      </c>
      <c r="B95" s="440" t="s">
        <v>847</v>
      </c>
      <c r="C95" s="440" t="s">
        <v>394</v>
      </c>
      <c r="D95" s="440" t="s">
        <v>823</v>
      </c>
      <c r="E95" s="440" t="s">
        <v>848</v>
      </c>
      <c r="F95" s="440" t="s">
        <v>853</v>
      </c>
      <c r="G95" s="440" t="s">
        <v>854</v>
      </c>
      <c r="H95" s="444">
        <v>884</v>
      </c>
      <c r="I95" s="444">
        <v>47736</v>
      </c>
      <c r="J95" s="440">
        <v>1.5298038712985516</v>
      </c>
      <c r="K95" s="440">
        <v>54</v>
      </c>
      <c r="L95" s="444">
        <v>538</v>
      </c>
      <c r="M95" s="444">
        <v>31204</v>
      </c>
      <c r="N95" s="440">
        <v>1</v>
      </c>
      <c r="O95" s="440">
        <v>58</v>
      </c>
      <c r="P95" s="444">
        <v>146</v>
      </c>
      <c r="Q95" s="444">
        <v>8468</v>
      </c>
      <c r="R95" s="514">
        <v>0.27137546468401486</v>
      </c>
      <c r="S95" s="445">
        <v>58</v>
      </c>
    </row>
    <row r="96" spans="1:19" ht="14.4" customHeight="1" x14ac:dyDescent="0.3">
      <c r="A96" s="439" t="s">
        <v>846</v>
      </c>
      <c r="B96" s="440" t="s">
        <v>847</v>
      </c>
      <c r="C96" s="440" t="s">
        <v>394</v>
      </c>
      <c r="D96" s="440" t="s">
        <v>823</v>
      </c>
      <c r="E96" s="440" t="s">
        <v>848</v>
      </c>
      <c r="F96" s="440" t="s">
        <v>855</v>
      </c>
      <c r="G96" s="440" t="s">
        <v>856</v>
      </c>
      <c r="H96" s="444">
        <v>18</v>
      </c>
      <c r="I96" s="444">
        <v>2214</v>
      </c>
      <c r="J96" s="440">
        <v>0.84503816793893127</v>
      </c>
      <c r="K96" s="440">
        <v>123</v>
      </c>
      <c r="L96" s="444">
        <v>20</v>
      </c>
      <c r="M96" s="444">
        <v>2620</v>
      </c>
      <c r="N96" s="440">
        <v>1</v>
      </c>
      <c r="O96" s="440">
        <v>131</v>
      </c>
      <c r="P96" s="444">
        <v>8</v>
      </c>
      <c r="Q96" s="444">
        <v>1048</v>
      </c>
      <c r="R96" s="514">
        <v>0.4</v>
      </c>
      <c r="S96" s="445">
        <v>131</v>
      </c>
    </row>
    <row r="97" spans="1:19" ht="14.4" customHeight="1" x14ac:dyDescent="0.3">
      <c r="A97" s="439" t="s">
        <v>846</v>
      </c>
      <c r="B97" s="440" t="s">
        <v>847</v>
      </c>
      <c r="C97" s="440" t="s">
        <v>394</v>
      </c>
      <c r="D97" s="440" t="s">
        <v>823</v>
      </c>
      <c r="E97" s="440" t="s">
        <v>848</v>
      </c>
      <c r="F97" s="440" t="s">
        <v>857</v>
      </c>
      <c r="G97" s="440" t="s">
        <v>858</v>
      </c>
      <c r="H97" s="444">
        <v>4</v>
      </c>
      <c r="I97" s="444">
        <v>708</v>
      </c>
      <c r="J97" s="440">
        <v>1.873015873015873</v>
      </c>
      <c r="K97" s="440">
        <v>177</v>
      </c>
      <c r="L97" s="444">
        <v>2</v>
      </c>
      <c r="M97" s="444">
        <v>378</v>
      </c>
      <c r="N97" s="440">
        <v>1</v>
      </c>
      <c r="O97" s="440">
        <v>189</v>
      </c>
      <c r="P97" s="444"/>
      <c r="Q97" s="444"/>
      <c r="R97" s="514"/>
      <c r="S97" s="445"/>
    </row>
    <row r="98" spans="1:19" ht="14.4" customHeight="1" x14ac:dyDescent="0.3">
      <c r="A98" s="439" t="s">
        <v>846</v>
      </c>
      <c r="B98" s="440" t="s">
        <v>847</v>
      </c>
      <c r="C98" s="440" t="s">
        <v>394</v>
      </c>
      <c r="D98" s="440" t="s">
        <v>823</v>
      </c>
      <c r="E98" s="440" t="s">
        <v>848</v>
      </c>
      <c r="F98" s="440" t="s">
        <v>861</v>
      </c>
      <c r="G98" s="440" t="s">
        <v>862</v>
      </c>
      <c r="H98" s="444">
        <v>2</v>
      </c>
      <c r="I98" s="444">
        <v>768</v>
      </c>
      <c r="J98" s="440"/>
      <c r="K98" s="440">
        <v>384</v>
      </c>
      <c r="L98" s="444"/>
      <c r="M98" s="444"/>
      <c r="N98" s="440"/>
      <c r="O98" s="440"/>
      <c r="P98" s="444"/>
      <c r="Q98" s="444"/>
      <c r="R98" s="514"/>
      <c r="S98" s="445"/>
    </row>
    <row r="99" spans="1:19" ht="14.4" customHeight="1" x14ac:dyDescent="0.3">
      <c r="A99" s="439" t="s">
        <v>846</v>
      </c>
      <c r="B99" s="440" t="s">
        <v>847</v>
      </c>
      <c r="C99" s="440" t="s">
        <v>394</v>
      </c>
      <c r="D99" s="440" t="s">
        <v>823</v>
      </c>
      <c r="E99" s="440" t="s">
        <v>848</v>
      </c>
      <c r="F99" s="440" t="s">
        <v>863</v>
      </c>
      <c r="G99" s="440" t="s">
        <v>864</v>
      </c>
      <c r="H99" s="444">
        <v>103</v>
      </c>
      <c r="I99" s="444">
        <v>17716</v>
      </c>
      <c r="J99" s="440">
        <v>1.6495344506517691</v>
      </c>
      <c r="K99" s="440">
        <v>172</v>
      </c>
      <c r="L99" s="444">
        <v>60</v>
      </c>
      <c r="M99" s="444">
        <v>10740</v>
      </c>
      <c r="N99" s="440">
        <v>1</v>
      </c>
      <c r="O99" s="440">
        <v>179</v>
      </c>
      <c r="P99" s="444">
        <v>14</v>
      </c>
      <c r="Q99" s="444">
        <v>2520</v>
      </c>
      <c r="R99" s="514">
        <v>0.23463687150837989</v>
      </c>
      <c r="S99" s="445">
        <v>180</v>
      </c>
    </row>
    <row r="100" spans="1:19" ht="14.4" customHeight="1" x14ac:dyDescent="0.3">
      <c r="A100" s="439" t="s">
        <v>846</v>
      </c>
      <c r="B100" s="440" t="s">
        <v>847</v>
      </c>
      <c r="C100" s="440" t="s">
        <v>394</v>
      </c>
      <c r="D100" s="440" t="s">
        <v>823</v>
      </c>
      <c r="E100" s="440" t="s">
        <v>848</v>
      </c>
      <c r="F100" s="440" t="s">
        <v>865</v>
      </c>
      <c r="G100" s="440" t="s">
        <v>866</v>
      </c>
      <c r="H100" s="444">
        <v>1</v>
      </c>
      <c r="I100" s="444">
        <v>533</v>
      </c>
      <c r="J100" s="440"/>
      <c r="K100" s="440">
        <v>533</v>
      </c>
      <c r="L100" s="444"/>
      <c r="M100" s="444"/>
      <c r="N100" s="440"/>
      <c r="O100" s="440"/>
      <c r="P100" s="444"/>
      <c r="Q100" s="444"/>
      <c r="R100" s="514"/>
      <c r="S100" s="445"/>
    </row>
    <row r="101" spans="1:19" ht="14.4" customHeight="1" x14ac:dyDescent="0.3">
      <c r="A101" s="439" t="s">
        <v>846</v>
      </c>
      <c r="B101" s="440" t="s">
        <v>847</v>
      </c>
      <c r="C101" s="440" t="s">
        <v>394</v>
      </c>
      <c r="D101" s="440" t="s">
        <v>823</v>
      </c>
      <c r="E101" s="440" t="s">
        <v>848</v>
      </c>
      <c r="F101" s="440" t="s">
        <v>867</v>
      </c>
      <c r="G101" s="440" t="s">
        <v>868</v>
      </c>
      <c r="H101" s="444">
        <v>32</v>
      </c>
      <c r="I101" s="444">
        <v>10304</v>
      </c>
      <c r="J101" s="440">
        <v>1.4646766169154228</v>
      </c>
      <c r="K101" s="440">
        <v>322</v>
      </c>
      <c r="L101" s="444">
        <v>21</v>
      </c>
      <c r="M101" s="444">
        <v>7035</v>
      </c>
      <c r="N101" s="440">
        <v>1</v>
      </c>
      <c r="O101" s="440">
        <v>335</v>
      </c>
      <c r="P101" s="444">
        <v>3</v>
      </c>
      <c r="Q101" s="444">
        <v>1008</v>
      </c>
      <c r="R101" s="514">
        <v>0.14328358208955225</v>
      </c>
      <c r="S101" s="445">
        <v>336</v>
      </c>
    </row>
    <row r="102" spans="1:19" ht="14.4" customHeight="1" x14ac:dyDescent="0.3">
      <c r="A102" s="439" t="s">
        <v>846</v>
      </c>
      <c r="B102" s="440" t="s">
        <v>847</v>
      </c>
      <c r="C102" s="440" t="s">
        <v>394</v>
      </c>
      <c r="D102" s="440" t="s">
        <v>823</v>
      </c>
      <c r="E102" s="440" t="s">
        <v>848</v>
      </c>
      <c r="F102" s="440" t="s">
        <v>871</v>
      </c>
      <c r="G102" s="440" t="s">
        <v>872</v>
      </c>
      <c r="H102" s="444">
        <v>94</v>
      </c>
      <c r="I102" s="444">
        <v>32054</v>
      </c>
      <c r="J102" s="440">
        <v>0.85041918709540487</v>
      </c>
      <c r="K102" s="440">
        <v>341</v>
      </c>
      <c r="L102" s="444">
        <v>108</v>
      </c>
      <c r="M102" s="444">
        <v>37692</v>
      </c>
      <c r="N102" s="440">
        <v>1</v>
      </c>
      <c r="O102" s="440">
        <v>349</v>
      </c>
      <c r="P102" s="444">
        <v>14</v>
      </c>
      <c r="Q102" s="444">
        <v>4886</v>
      </c>
      <c r="R102" s="514">
        <v>0.12962962962962962</v>
      </c>
      <c r="S102" s="445">
        <v>349</v>
      </c>
    </row>
    <row r="103" spans="1:19" ht="14.4" customHeight="1" x14ac:dyDescent="0.3">
      <c r="A103" s="439" t="s">
        <v>846</v>
      </c>
      <c r="B103" s="440" t="s">
        <v>847</v>
      </c>
      <c r="C103" s="440" t="s">
        <v>394</v>
      </c>
      <c r="D103" s="440" t="s">
        <v>823</v>
      </c>
      <c r="E103" s="440" t="s">
        <v>848</v>
      </c>
      <c r="F103" s="440" t="s">
        <v>881</v>
      </c>
      <c r="G103" s="440" t="s">
        <v>882</v>
      </c>
      <c r="H103" s="444"/>
      <c r="I103" s="444"/>
      <c r="J103" s="440"/>
      <c r="K103" s="440"/>
      <c r="L103" s="444">
        <v>1</v>
      </c>
      <c r="M103" s="444">
        <v>49</v>
      </c>
      <c r="N103" s="440">
        <v>1</v>
      </c>
      <c r="O103" s="440">
        <v>49</v>
      </c>
      <c r="P103" s="444"/>
      <c r="Q103" s="444"/>
      <c r="R103" s="514"/>
      <c r="S103" s="445"/>
    </row>
    <row r="104" spans="1:19" ht="14.4" customHeight="1" x14ac:dyDescent="0.3">
      <c r="A104" s="439" t="s">
        <v>846</v>
      </c>
      <c r="B104" s="440" t="s">
        <v>847</v>
      </c>
      <c r="C104" s="440" t="s">
        <v>394</v>
      </c>
      <c r="D104" s="440" t="s">
        <v>823</v>
      </c>
      <c r="E104" s="440" t="s">
        <v>848</v>
      </c>
      <c r="F104" s="440" t="s">
        <v>885</v>
      </c>
      <c r="G104" s="440" t="s">
        <v>886</v>
      </c>
      <c r="H104" s="444">
        <v>1</v>
      </c>
      <c r="I104" s="444">
        <v>37</v>
      </c>
      <c r="J104" s="440">
        <v>0.97368421052631582</v>
      </c>
      <c r="K104" s="440">
        <v>37</v>
      </c>
      <c r="L104" s="444">
        <v>1</v>
      </c>
      <c r="M104" s="444">
        <v>38</v>
      </c>
      <c r="N104" s="440">
        <v>1</v>
      </c>
      <c r="O104" s="440">
        <v>38</v>
      </c>
      <c r="P104" s="444"/>
      <c r="Q104" s="444"/>
      <c r="R104" s="514"/>
      <c r="S104" s="445"/>
    </row>
    <row r="105" spans="1:19" ht="14.4" customHeight="1" x14ac:dyDescent="0.3">
      <c r="A105" s="439" t="s">
        <v>846</v>
      </c>
      <c r="B105" s="440" t="s">
        <v>847</v>
      </c>
      <c r="C105" s="440" t="s">
        <v>394</v>
      </c>
      <c r="D105" s="440" t="s">
        <v>823</v>
      </c>
      <c r="E105" s="440" t="s">
        <v>848</v>
      </c>
      <c r="F105" s="440" t="s">
        <v>889</v>
      </c>
      <c r="G105" s="440" t="s">
        <v>890</v>
      </c>
      <c r="H105" s="444"/>
      <c r="I105" s="444"/>
      <c r="J105" s="440"/>
      <c r="K105" s="440"/>
      <c r="L105" s="444">
        <v>10</v>
      </c>
      <c r="M105" s="444">
        <v>7040</v>
      </c>
      <c r="N105" s="440">
        <v>1</v>
      </c>
      <c r="O105" s="440">
        <v>704</v>
      </c>
      <c r="P105" s="444"/>
      <c r="Q105" s="444"/>
      <c r="R105" s="514"/>
      <c r="S105" s="445"/>
    </row>
    <row r="106" spans="1:19" ht="14.4" customHeight="1" x14ac:dyDescent="0.3">
      <c r="A106" s="439" t="s">
        <v>846</v>
      </c>
      <c r="B106" s="440" t="s">
        <v>847</v>
      </c>
      <c r="C106" s="440" t="s">
        <v>394</v>
      </c>
      <c r="D106" s="440" t="s">
        <v>823</v>
      </c>
      <c r="E106" s="440" t="s">
        <v>848</v>
      </c>
      <c r="F106" s="440" t="s">
        <v>893</v>
      </c>
      <c r="G106" s="440" t="s">
        <v>894</v>
      </c>
      <c r="H106" s="444">
        <v>347</v>
      </c>
      <c r="I106" s="444">
        <v>98895</v>
      </c>
      <c r="J106" s="440">
        <v>1.8913517441860466</v>
      </c>
      <c r="K106" s="440">
        <v>285</v>
      </c>
      <c r="L106" s="444">
        <v>172</v>
      </c>
      <c r="M106" s="444">
        <v>52288</v>
      </c>
      <c r="N106" s="440">
        <v>1</v>
      </c>
      <c r="O106" s="440">
        <v>304</v>
      </c>
      <c r="P106" s="444">
        <v>64</v>
      </c>
      <c r="Q106" s="444">
        <v>19520</v>
      </c>
      <c r="R106" s="514">
        <v>0.37331701346389229</v>
      </c>
      <c r="S106" s="445">
        <v>305</v>
      </c>
    </row>
    <row r="107" spans="1:19" ht="14.4" customHeight="1" x14ac:dyDescent="0.3">
      <c r="A107" s="439" t="s">
        <v>846</v>
      </c>
      <c r="B107" s="440" t="s">
        <v>847</v>
      </c>
      <c r="C107" s="440" t="s">
        <v>394</v>
      </c>
      <c r="D107" s="440" t="s">
        <v>823</v>
      </c>
      <c r="E107" s="440" t="s">
        <v>848</v>
      </c>
      <c r="F107" s="440" t="s">
        <v>897</v>
      </c>
      <c r="G107" s="440" t="s">
        <v>898</v>
      </c>
      <c r="H107" s="444">
        <v>381</v>
      </c>
      <c r="I107" s="444">
        <v>176022</v>
      </c>
      <c r="J107" s="440">
        <v>1.3099994046201477</v>
      </c>
      <c r="K107" s="440">
        <v>462</v>
      </c>
      <c r="L107" s="444">
        <v>272</v>
      </c>
      <c r="M107" s="444">
        <v>134368</v>
      </c>
      <c r="N107" s="440">
        <v>1</v>
      </c>
      <c r="O107" s="440">
        <v>494</v>
      </c>
      <c r="P107" s="444">
        <v>62</v>
      </c>
      <c r="Q107" s="444">
        <v>30628</v>
      </c>
      <c r="R107" s="514">
        <v>0.22794117647058823</v>
      </c>
      <c r="S107" s="445">
        <v>494</v>
      </c>
    </row>
    <row r="108" spans="1:19" ht="14.4" customHeight="1" x14ac:dyDescent="0.3">
      <c r="A108" s="439" t="s">
        <v>846</v>
      </c>
      <c r="B108" s="440" t="s">
        <v>847</v>
      </c>
      <c r="C108" s="440" t="s">
        <v>394</v>
      </c>
      <c r="D108" s="440" t="s">
        <v>823</v>
      </c>
      <c r="E108" s="440" t="s">
        <v>848</v>
      </c>
      <c r="F108" s="440" t="s">
        <v>901</v>
      </c>
      <c r="G108" s="440" t="s">
        <v>902</v>
      </c>
      <c r="H108" s="444">
        <v>594</v>
      </c>
      <c r="I108" s="444">
        <v>211464</v>
      </c>
      <c r="J108" s="440">
        <v>1.6809538950715421</v>
      </c>
      <c r="K108" s="440">
        <v>356</v>
      </c>
      <c r="L108" s="444">
        <v>340</v>
      </c>
      <c r="M108" s="444">
        <v>125800</v>
      </c>
      <c r="N108" s="440">
        <v>1</v>
      </c>
      <c r="O108" s="440">
        <v>370</v>
      </c>
      <c r="P108" s="444">
        <v>97</v>
      </c>
      <c r="Q108" s="444">
        <v>35890</v>
      </c>
      <c r="R108" s="514">
        <v>0.28529411764705881</v>
      </c>
      <c r="S108" s="445">
        <v>370</v>
      </c>
    </row>
    <row r="109" spans="1:19" ht="14.4" customHeight="1" x14ac:dyDescent="0.3">
      <c r="A109" s="439" t="s">
        <v>846</v>
      </c>
      <c r="B109" s="440" t="s">
        <v>847</v>
      </c>
      <c r="C109" s="440" t="s">
        <v>394</v>
      </c>
      <c r="D109" s="440" t="s">
        <v>823</v>
      </c>
      <c r="E109" s="440" t="s">
        <v>848</v>
      </c>
      <c r="F109" s="440" t="s">
        <v>903</v>
      </c>
      <c r="G109" s="440" t="s">
        <v>904</v>
      </c>
      <c r="H109" s="444"/>
      <c r="I109" s="444"/>
      <c r="J109" s="440"/>
      <c r="K109" s="440"/>
      <c r="L109" s="444">
        <v>1</v>
      </c>
      <c r="M109" s="444">
        <v>3105</v>
      </c>
      <c r="N109" s="440">
        <v>1</v>
      </c>
      <c r="O109" s="440">
        <v>3105</v>
      </c>
      <c r="P109" s="444"/>
      <c r="Q109" s="444"/>
      <c r="R109" s="514"/>
      <c r="S109" s="445"/>
    </row>
    <row r="110" spans="1:19" ht="14.4" customHeight="1" x14ac:dyDescent="0.3">
      <c r="A110" s="439" t="s">
        <v>846</v>
      </c>
      <c r="B110" s="440" t="s">
        <v>847</v>
      </c>
      <c r="C110" s="440" t="s">
        <v>394</v>
      </c>
      <c r="D110" s="440" t="s">
        <v>823</v>
      </c>
      <c r="E110" s="440" t="s">
        <v>848</v>
      </c>
      <c r="F110" s="440" t="s">
        <v>907</v>
      </c>
      <c r="G110" s="440" t="s">
        <v>908</v>
      </c>
      <c r="H110" s="444">
        <v>100</v>
      </c>
      <c r="I110" s="444">
        <v>10500</v>
      </c>
      <c r="J110" s="440">
        <v>1.603298213467705</v>
      </c>
      <c r="K110" s="440">
        <v>105</v>
      </c>
      <c r="L110" s="444">
        <v>59</v>
      </c>
      <c r="M110" s="444">
        <v>6549</v>
      </c>
      <c r="N110" s="440">
        <v>1</v>
      </c>
      <c r="O110" s="440">
        <v>111</v>
      </c>
      <c r="P110" s="444">
        <v>15</v>
      </c>
      <c r="Q110" s="444">
        <v>1665</v>
      </c>
      <c r="R110" s="514">
        <v>0.25423728813559321</v>
      </c>
      <c r="S110" s="445">
        <v>111</v>
      </c>
    </row>
    <row r="111" spans="1:19" ht="14.4" customHeight="1" x14ac:dyDescent="0.3">
      <c r="A111" s="439" t="s">
        <v>846</v>
      </c>
      <c r="B111" s="440" t="s">
        <v>847</v>
      </c>
      <c r="C111" s="440" t="s">
        <v>394</v>
      </c>
      <c r="D111" s="440" t="s">
        <v>823</v>
      </c>
      <c r="E111" s="440" t="s">
        <v>848</v>
      </c>
      <c r="F111" s="440" t="s">
        <v>911</v>
      </c>
      <c r="G111" s="440" t="s">
        <v>912</v>
      </c>
      <c r="H111" s="444">
        <v>1</v>
      </c>
      <c r="I111" s="444">
        <v>463</v>
      </c>
      <c r="J111" s="440">
        <v>0.93535353535353538</v>
      </c>
      <c r="K111" s="440">
        <v>463</v>
      </c>
      <c r="L111" s="444">
        <v>1</v>
      </c>
      <c r="M111" s="444">
        <v>495</v>
      </c>
      <c r="N111" s="440">
        <v>1</v>
      </c>
      <c r="O111" s="440">
        <v>495</v>
      </c>
      <c r="P111" s="444"/>
      <c r="Q111" s="444"/>
      <c r="R111" s="514"/>
      <c r="S111" s="445"/>
    </row>
    <row r="112" spans="1:19" ht="14.4" customHeight="1" x14ac:dyDescent="0.3">
      <c r="A112" s="439" t="s">
        <v>846</v>
      </c>
      <c r="B112" s="440" t="s">
        <v>847</v>
      </c>
      <c r="C112" s="440" t="s">
        <v>394</v>
      </c>
      <c r="D112" s="440" t="s">
        <v>823</v>
      </c>
      <c r="E112" s="440" t="s">
        <v>848</v>
      </c>
      <c r="F112" s="440" t="s">
        <v>913</v>
      </c>
      <c r="G112" s="440" t="s">
        <v>914</v>
      </c>
      <c r="H112" s="444">
        <v>1</v>
      </c>
      <c r="I112" s="444">
        <v>1268</v>
      </c>
      <c r="J112" s="440">
        <v>0.49415432579890883</v>
      </c>
      <c r="K112" s="440">
        <v>1268</v>
      </c>
      <c r="L112" s="444">
        <v>2</v>
      </c>
      <c r="M112" s="444">
        <v>2566</v>
      </c>
      <c r="N112" s="440">
        <v>1</v>
      </c>
      <c r="O112" s="440">
        <v>1283</v>
      </c>
      <c r="P112" s="444"/>
      <c r="Q112" s="444"/>
      <c r="R112" s="514"/>
      <c r="S112" s="445"/>
    </row>
    <row r="113" spans="1:19" ht="14.4" customHeight="1" x14ac:dyDescent="0.3">
      <c r="A113" s="439" t="s">
        <v>846</v>
      </c>
      <c r="B113" s="440" t="s">
        <v>847</v>
      </c>
      <c r="C113" s="440" t="s">
        <v>394</v>
      </c>
      <c r="D113" s="440" t="s">
        <v>823</v>
      </c>
      <c r="E113" s="440" t="s">
        <v>848</v>
      </c>
      <c r="F113" s="440" t="s">
        <v>915</v>
      </c>
      <c r="G113" s="440" t="s">
        <v>916</v>
      </c>
      <c r="H113" s="444">
        <v>101</v>
      </c>
      <c r="I113" s="444">
        <v>44137</v>
      </c>
      <c r="J113" s="440">
        <v>1.5867486338797814</v>
      </c>
      <c r="K113" s="440">
        <v>437</v>
      </c>
      <c r="L113" s="444">
        <v>61</v>
      </c>
      <c r="M113" s="444">
        <v>27816</v>
      </c>
      <c r="N113" s="440">
        <v>1</v>
      </c>
      <c r="O113" s="440">
        <v>456</v>
      </c>
      <c r="P113" s="444">
        <v>15</v>
      </c>
      <c r="Q113" s="444">
        <v>6840</v>
      </c>
      <c r="R113" s="514">
        <v>0.24590163934426229</v>
      </c>
      <c r="S113" s="445">
        <v>456</v>
      </c>
    </row>
    <row r="114" spans="1:19" ht="14.4" customHeight="1" x14ac:dyDescent="0.3">
      <c r="A114" s="439" t="s">
        <v>846</v>
      </c>
      <c r="B114" s="440" t="s">
        <v>847</v>
      </c>
      <c r="C114" s="440" t="s">
        <v>394</v>
      </c>
      <c r="D114" s="440" t="s">
        <v>823</v>
      </c>
      <c r="E114" s="440" t="s">
        <v>848</v>
      </c>
      <c r="F114" s="440" t="s">
        <v>917</v>
      </c>
      <c r="G114" s="440" t="s">
        <v>918</v>
      </c>
      <c r="H114" s="444">
        <v>914</v>
      </c>
      <c r="I114" s="444">
        <v>49356</v>
      </c>
      <c r="J114" s="440">
        <v>1.636472148541114</v>
      </c>
      <c r="K114" s="440">
        <v>54</v>
      </c>
      <c r="L114" s="444">
        <v>520</v>
      </c>
      <c r="M114" s="444">
        <v>30160</v>
      </c>
      <c r="N114" s="440">
        <v>1</v>
      </c>
      <c r="O114" s="440">
        <v>58</v>
      </c>
      <c r="P114" s="444">
        <v>134</v>
      </c>
      <c r="Q114" s="444">
        <v>7772</v>
      </c>
      <c r="R114" s="514">
        <v>0.25769230769230766</v>
      </c>
      <c r="S114" s="445">
        <v>58</v>
      </c>
    </row>
    <row r="115" spans="1:19" ht="14.4" customHeight="1" x14ac:dyDescent="0.3">
      <c r="A115" s="439" t="s">
        <v>846</v>
      </c>
      <c r="B115" s="440" t="s">
        <v>847</v>
      </c>
      <c r="C115" s="440" t="s">
        <v>394</v>
      </c>
      <c r="D115" s="440" t="s">
        <v>823</v>
      </c>
      <c r="E115" s="440" t="s">
        <v>848</v>
      </c>
      <c r="F115" s="440" t="s">
        <v>925</v>
      </c>
      <c r="G115" s="440" t="s">
        <v>926</v>
      </c>
      <c r="H115" s="444">
        <v>398</v>
      </c>
      <c r="I115" s="444">
        <v>67262</v>
      </c>
      <c r="J115" s="440">
        <v>0.95373271889400923</v>
      </c>
      <c r="K115" s="440">
        <v>169</v>
      </c>
      <c r="L115" s="444">
        <v>403</v>
      </c>
      <c r="M115" s="444">
        <v>70525</v>
      </c>
      <c r="N115" s="440">
        <v>1</v>
      </c>
      <c r="O115" s="440">
        <v>175</v>
      </c>
      <c r="P115" s="444">
        <v>82</v>
      </c>
      <c r="Q115" s="444">
        <v>14432</v>
      </c>
      <c r="R115" s="514">
        <v>0.20463665366891173</v>
      </c>
      <c r="S115" s="445">
        <v>176</v>
      </c>
    </row>
    <row r="116" spans="1:19" ht="14.4" customHeight="1" x14ac:dyDescent="0.3">
      <c r="A116" s="439" t="s">
        <v>846</v>
      </c>
      <c r="B116" s="440" t="s">
        <v>847</v>
      </c>
      <c r="C116" s="440" t="s">
        <v>394</v>
      </c>
      <c r="D116" s="440" t="s">
        <v>823</v>
      </c>
      <c r="E116" s="440" t="s">
        <v>848</v>
      </c>
      <c r="F116" s="440" t="s">
        <v>927</v>
      </c>
      <c r="G116" s="440" t="s">
        <v>928</v>
      </c>
      <c r="H116" s="444">
        <v>2</v>
      </c>
      <c r="I116" s="444">
        <v>162</v>
      </c>
      <c r="J116" s="440">
        <v>4.764705882352941E-2</v>
      </c>
      <c r="K116" s="440">
        <v>81</v>
      </c>
      <c r="L116" s="444">
        <v>40</v>
      </c>
      <c r="M116" s="444">
        <v>3400</v>
      </c>
      <c r="N116" s="440">
        <v>1</v>
      </c>
      <c r="O116" s="440">
        <v>85</v>
      </c>
      <c r="P116" s="444"/>
      <c r="Q116" s="444"/>
      <c r="R116" s="514"/>
      <c r="S116" s="445"/>
    </row>
    <row r="117" spans="1:19" ht="14.4" customHeight="1" x14ac:dyDescent="0.3">
      <c r="A117" s="439" t="s">
        <v>846</v>
      </c>
      <c r="B117" s="440" t="s">
        <v>847</v>
      </c>
      <c r="C117" s="440" t="s">
        <v>394</v>
      </c>
      <c r="D117" s="440" t="s">
        <v>823</v>
      </c>
      <c r="E117" s="440" t="s">
        <v>848</v>
      </c>
      <c r="F117" s="440" t="s">
        <v>931</v>
      </c>
      <c r="G117" s="440" t="s">
        <v>932</v>
      </c>
      <c r="H117" s="444"/>
      <c r="I117" s="444"/>
      <c r="J117" s="440"/>
      <c r="K117" s="440"/>
      <c r="L117" s="444">
        <v>1</v>
      </c>
      <c r="M117" s="444">
        <v>169</v>
      </c>
      <c r="N117" s="440">
        <v>1</v>
      </c>
      <c r="O117" s="440">
        <v>169</v>
      </c>
      <c r="P117" s="444"/>
      <c r="Q117" s="444"/>
      <c r="R117" s="514"/>
      <c r="S117" s="445"/>
    </row>
    <row r="118" spans="1:19" ht="14.4" customHeight="1" x14ac:dyDescent="0.3">
      <c r="A118" s="439" t="s">
        <v>846</v>
      </c>
      <c r="B118" s="440" t="s">
        <v>847</v>
      </c>
      <c r="C118" s="440" t="s">
        <v>394</v>
      </c>
      <c r="D118" s="440" t="s">
        <v>823</v>
      </c>
      <c r="E118" s="440" t="s">
        <v>848</v>
      </c>
      <c r="F118" s="440" t="s">
        <v>933</v>
      </c>
      <c r="G118" s="440" t="s">
        <v>934</v>
      </c>
      <c r="H118" s="444"/>
      <c r="I118" s="444"/>
      <c r="J118" s="440"/>
      <c r="K118" s="440"/>
      <c r="L118" s="444">
        <v>1</v>
      </c>
      <c r="M118" s="444">
        <v>29</v>
      </c>
      <c r="N118" s="440">
        <v>1</v>
      </c>
      <c r="O118" s="440">
        <v>29</v>
      </c>
      <c r="P118" s="444"/>
      <c r="Q118" s="444"/>
      <c r="R118" s="514"/>
      <c r="S118" s="445"/>
    </row>
    <row r="119" spans="1:19" ht="14.4" customHeight="1" x14ac:dyDescent="0.3">
      <c r="A119" s="439" t="s">
        <v>846</v>
      </c>
      <c r="B119" s="440" t="s">
        <v>847</v>
      </c>
      <c r="C119" s="440" t="s">
        <v>394</v>
      </c>
      <c r="D119" s="440" t="s">
        <v>823</v>
      </c>
      <c r="E119" s="440" t="s">
        <v>848</v>
      </c>
      <c r="F119" s="440" t="s">
        <v>935</v>
      </c>
      <c r="G119" s="440" t="s">
        <v>936</v>
      </c>
      <c r="H119" s="444">
        <v>5</v>
      </c>
      <c r="I119" s="444">
        <v>5040</v>
      </c>
      <c r="J119" s="440">
        <v>0.9970326409495549</v>
      </c>
      <c r="K119" s="440">
        <v>1008</v>
      </c>
      <c r="L119" s="444">
        <v>5</v>
      </c>
      <c r="M119" s="444">
        <v>5055</v>
      </c>
      <c r="N119" s="440">
        <v>1</v>
      </c>
      <c r="O119" s="440">
        <v>1011</v>
      </c>
      <c r="P119" s="444"/>
      <c r="Q119" s="444"/>
      <c r="R119" s="514"/>
      <c r="S119" s="445"/>
    </row>
    <row r="120" spans="1:19" ht="14.4" customHeight="1" x14ac:dyDescent="0.3">
      <c r="A120" s="439" t="s">
        <v>846</v>
      </c>
      <c r="B120" s="440" t="s">
        <v>847</v>
      </c>
      <c r="C120" s="440" t="s">
        <v>394</v>
      </c>
      <c r="D120" s="440" t="s">
        <v>823</v>
      </c>
      <c r="E120" s="440" t="s">
        <v>848</v>
      </c>
      <c r="F120" s="440" t="s">
        <v>939</v>
      </c>
      <c r="G120" s="440" t="s">
        <v>940</v>
      </c>
      <c r="H120" s="444">
        <v>4</v>
      </c>
      <c r="I120" s="444">
        <v>9056</v>
      </c>
      <c r="J120" s="440">
        <v>0.49346120313862252</v>
      </c>
      <c r="K120" s="440">
        <v>2264</v>
      </c>
      <c r="L120" s="444">
        <v>8</v>
      </c>
      <c r="M120" s="444">
        <v>18352</v>
      </c>
      <c r="N120" s="440">
        <v>1</v>
      </c>
      <c r="O120" s="440">
        <v>2294</v>
      </c>
      <c r="P120" s="444"/>
      <c r="Q120" s="444"/>
      <c r="R120" s="514"/>
      <c r="S120" s="445"/>
    </row>
    <row r="121" spans="1:19" ht="14.4" customHeight="1" x14ac:dyDescent="0.3">
      <c r="A121" s="439" t="s">
        <v>846</v>
      </c>
      <c r="B121" s="440" t="s">
        <v>847</v>
      </c>
      <c r="C121" s="440" t="s">
        <v>394</v>
      </c>
      <c r="D121" s="440" t="s">
        <v>823</v>
      </c>
      <c r="E121" s="440" t="s">
        <v>848</v>
      </c>
      <c r="F121" s="440" t="s">
        <v>941</v>
      </c>
      <c r="G121" s="440" t="s">
        <v>942</v>
      </c>
      <c r="H121" s="444">
        <v>1</v>
      </c>
      <c r="I121" s="444">
        <v>247</v>
      </c>
      <c r="J121" s="440">
        <v>7.8263624841571608E-2</v>
      </c>
      <c r="K121" s="440">
        <v>247</v>
      </c>
      <c r="L121" s="444">
        <v>12</v>
      </c>
      <c r="M121" s="444">
        <v>3156</v>
      </c>
      <c r="N121" s="440">
        <v>1</v>
      </c>
      <c r="O121" s="440">
        <v>263</v>
      </c>
      <c r="P121" s="444"/>
      <c r="Q121" s="444"/>
      <c r="R121" s="514"/>
      <c r="S121" s="445"/>
    </row>
    <row r="122" spans="1:19" ht="14.4" customHeight="1" x14ac:dyDescent="0.3">
      <c r="A122" s="439" t="s">
        <v>846</v>
      </c>
      <c r="B122" s="440" t="s">
        <v>847</v>
      </c>
      <c r="C122" s="440" t="s">
        <v>394</v>
      </c>
      <c r="D122" s="440" t="s">
        <v>823</v>
      </c>
      <c r="E122" s="440" t="s">
        <v>848</v>
      </c>
      <c r="F122" s="440" t="s">
        <v>943</v>
      </c>
      <c r="G122" s="440" t="s">
        <v>944</v>
      </c>
      <c r="H122" s="444">
        <v>28</v>
      </c>
      <c r="I122" s="444">
        <v>56336</v>
      </c>
      <c r="J122" s="440">
        <v>0.94460093896713615</v>
      </c>
      <c r="K122" s="440">
        <v>2012</v>
      </c>
      <c r="L122" s="444">
        <v>28</v>
      </c>
      <c r="M122" s="444">
        <v>59640</v>
      </c>
      <c r="N122" s="440">
        <v>1</v>
      </c>
      <c r="O122" s="440">
        <v>2130</v>
      </c>
      <c r="P122" s="444">
        <v>3</v>
      </c>
      <c r="Q122" s="444">
        <v>6393</v>
      </c>
      <c r="R122" s="514">
        <v>0.10719315895372233</v>
      </c>
      <c r="S122" s="445">
        <v>2131</v>
      </c>
    </row>
    <row r="123" spans="1:19" ht="14.4" customHeight="1" x14ac:dyDescent="0.3">
      <c r="A123" s="439" t="s">
        <v>846</v>
      </c>
      <c r="B123" s="440" t="s">
        <v>847</v>
      </c>
      <c r="C123" s="440" t="s">
        <v>394</v>
      </c>
      <c r="D123" s="440" t="s">
        <v>823</v>
      </c>
      <c r="E123" s="440" t="s">
        <v>848</v>
      </c>
      <c r="F123" s="440" t="s">
        <v>947</v>
      </c>
      <c r="G123" s="440" t="s">
        <v>948</v>
      </c>
      <c r="H123" s="444"/>
      <c r="I123" s="444"/>
      <c r="J123" s="440"/>
      <c r="K123" s="440"/>
      <c r="L123" s="444">
        <v>1</v>
      </c>
      <c r="M123" s="444">
        <v>423</v>
      </c>
      <c r="N123" s="440">
        <v>1</v>
      </c>
      <c r="O123" s="440">
        <v>423</v>
      </c>
      <c r="P123" s="444"/>
      <c r="Q123" s="444"/>
      <c r="R123" s="514"/>
      <c r="S123" s="445"/>
    </row>
    <row r="124" spans="1:19" ht="14.4" customHeight="1" x14ac:dyDescent="0.3">
      <c r="A124" s="439" t="s">
        <v>846</v>
      </c>
      <c r="B124" s="440" t="s">
        <v>847</v>
      </c>
      <c r="C124" s="440" t="s">
        <v>394</v>
      </c>
      <c r="D124" s="440" t="s">
        <v>823</v>
      </c>
      <c r="E124" s="440" t="s">
        <v>848</v>
      </c>
      <c r="F124" s="440" t="s">
        <v>952</v>
      </c>
      <c r="G124" s="440" t="s">
        <v>953</v>
      </c>
      <c r="H124" s="444">
        <v>1</v>
      </c>
      <c r="I124" s="444">
        <v>5089</v>
      </c>
      <c r="J124" s="440"/>
      <c r="K124" s="440">
        <v>5089</v>
      </c>
      <c r="L124" s="444"/>
      <c r="M124" s="444"/>
      <c r="N124" s="440"/>
      <c r="O124" s="440"/>
      <c r="P124" s="444"/>
      <c r="Q124" s="444"/>
      <c r="R124" s="514"/>
      <c r="S124" s="445"/>
    </row>
    <row r="125" spans="1:19" ht="14.4" customHeight="1" x14ac:dyDescent="0.3">
      <c r="A125" s="439" t="s">
        <v>846</v>
      </c>
      <c r="B125" s="440" t="s">
        <v>847</v>
      </c>
      <c r="C125" s="440" t="s">
        <v>394</v>
      </c>
      <c r="D125" s="440" t="s">
        <v>823</v>
      </c>
      <c r="E125" s="440" t="s">
        <v>848</v>
      </c>
      <c r="F125" s="440" t="s">
        <v>956</v>
      </c>
      <c r="G125" s="440" t="s">
        <v>957</v>
      </c>
      <c r="H125" s="444">
        <v>2</v>
      </c>
      <c r="I125" s="444">
        <v>538</v>
      </c>
      <c r="J125" s="440">
        <v>0.62268518518518523</v>
      </c>
      <c r="K125" s="440">
        <v>269</v>
      </c>
      <c r="L125" s="444">
        <v>3</v>
      </c>
      <c r="M125" s="444">
        <v>864</v>
      </c>
      <c r="N125" s="440">
        <v>1</v>
      </c>
      <c r="O125" s="440">
        <v>288</v>
      </c>
      <c r="P125" s="444"/>
      <c r="Q125" s="444"/>
      <c r="R125" s="514"/>
      <c r="S125" s="445"/>
    </row>
    <row r="126" spans="1:19" ht="14.4" customHeight="1" x14ac:dyDescent="0.3">
      <c r="A126" s="439" t="s">
        <v>846</v>
      </c>
      <c r="B126" s="440" t="s">
        <v>847</v>
      </c>
      <c r="C126" s="440" t="s">
        <v>394</v>
      </c>
      <c r="D126" s="440" t="s">
        <v>823</v>
      </c>
      <c r="E126" s="440" t="s">
        <v>848</v>
      </c>
      <c r="F126" s="440" t="s">
        <v>960</v>
      </c>
      <c r="G126" s="440" t="s">
        <v>961</v>
      </c>
      <c r="H126" s="444"/>
      <c r="I126" s="444"/>
      <c r="J126" s="440"/>
      <c r="K126" s="440"/>
      <c r="L126" s="444">
        <v>2</v>
      </c>
      <c r="M126" s="444">
        <v>214</v>
      </c>
      <c r="N126" s="440">
        <v>1</v>
      </c>
      <c r="O126" s="440">
        <v>107</v>
      </c>
      <c r="P126" s="444"/>
      <c r="Q126" s="444"/>
      <c r="R126" s="514"/>
      <c r="S126" s="445"/>
    </row>
    <row r="127" spans="1:19" ht="14.4" customHeight="1" x14ac:dyDescent="0.3">
      <c r="A127" s="439" t="s">
        <v>846</v>
      </c>
      <c r="B127" s="440" t="s">
        <v>847</v>
      </c>
      <c r="C127" s="440" t="s">
        <v>394</v>
      </c>
      <c r="D127" s="440" t="s">
        <v>824</v>
      </c>
      <c r="E127" s="440" t="s">
        <v>848</v>
      </c>
      <c r="F127" s="440" t="s">
        <v>853</v>
      </c>
      <c r="G127" s="440" t="s">
        <v>854</v>
      </c>
      <c r="H127" s="444">
        <v>590</v>
      </c>
      <c r="I127" s="444">
        <v>31860</v>
      </c>
      <c r="J127" s="440">
        <v>1.0079088895919013</v>
      </c>
      <c r="K127" s="440">
        <v>54</v>
      </c>
      <c r="L127" s="444">
        <v>545</v>
      </c>
      <c r="M127" s="444">
        <v>31610</v>
      </c>
      <c r="N127" s="440">
        <v>1</v>
      </c>
      <c r="O127" s="440">
        <v>58</v>
      </c>
      <c r="P127" s="444">
        <v>94</v>
      </c>
      <c r="Q127" s="444">
        <v>5452</v>
      </c>
      <c r="R127" s="514">
        <v>0.1724770642201835</v>
      </c>
      <c r="S127" s="445">
        <v>58</v>
      </c>
    </row>
    <row r="128" spans="1:19" ht="14.4" customHeight="1" x14ac:dyDescent="0.3">
      <c r="A128" s="439" t="s">
        <v>846</v>
      </c>
      <c r="B128" s="440" t="s">
        <v>847</v>
      </c>
      <c r="C128" s="440" t="s">
        <v>394</v>
      </c>
      <c r="D128" s="440" t="s">
        <v>824</v>
      </c>
      <c r="E128" s="440" t="s">
        <v>848</v>
      </c>
      <c r="F128" s="440" t="s">
        <v>855</v>
      </c>
      <c r="G128" s="440" t="s">
        <v>856</v>
      </c>
      <c r="H128" s="444">
        <v>8</v>
      </c>
      <c r="I128" s="444">
        <v>984</v>
      </c>
      <c r="J128" s="440">
        <v>0.75114503816793898</v>
      </c>
      <c r="K128" s="440">
        <v>123</v>
      </c>
      <c r="L128" s="444">
        <v>10</v>
      </c>
      <c r="M128" s="444">
        <v>1310</v>
      </c>
      <c r="N128" s="440">
        <v>1</v>
      </c>
      <c r="O128" s="440">
        <v>131</v>
      </c>
      <c r="P128" s="444">
        <v>10</v>
      </c>
      <c r="Q128" s="444">
        <v>1310</v>
      </c>
      <c r="R128" s="514">
        <v>1</v>
      </c>
      <c r="S128" s="445">
        <v>131</v>
      </c>
    </row>
    <row r="129" spans="1:19" ht="14.4" customHeight="1" x14ac:dyDescent="0.3">
      <c r="A129" s="439" t="s">
        <v>846</v>
      </c>
      <c r="B129" s="440" t="s">
        <v>847</v>
      </c>
      <c r="C129" s="440" t="s">
        <v>394</v>
      </c>
      <c r="D129" s="440" t="s">
        <v>824</v>
      </c>
      <c r="E129" s="440" t="s">
        <v>848</v>
      </c>
      <c r="F129" s="440" t="s">
        <v>863</v>
      </c>
      <c r="G129" s="440" t="s">
        <v>864</v>
      </c>
      <c r="H129" s="444">
        <v>107</v>
      </c>
      <c r="I129" s="444">
        <v>18404</v>
      </c>
      <c r="J129" s="440">
        <v>1.155231937731467</v>
      </c>
      <c r="K129" s="440">
        <v>172</v>
      </c>
      <c r="L129" s="444">
        <v>89</v>
      </c>
      <c r="M129" s="444">
        <v>15931</v>
      </c>
      <c r="N129" s="440">
        <v>1</v>
      </c>
      <c r="O129" s="440">
        <v>179</v>
      </c>
      <c r="P129" s="444">
        <v>16</v>
      </c>
      <c r="Q129" s="444">
        <v>2880</v>
      </c>
      <c r="R129" s="514">
        <v>0.18077961207708243</v>
      </c>
      <c r="S129" s="445">
        <v>180</v>
      </c>
    </row>
    <row r="130" spans="1:19" ht="14.4" customHeight="1" x14ac:dyDescent="0.3">
      <c r="A130" s="439" t="s">
        <v>846</v>
      </c>
      <c r="B130" s="440" t="s">
        <v>847</v>
      </c>
      <c r="C130" s="440" t="s">
        <v>394</v>
      </c>
      <c r="D130" s="440" t="s">
        <v>824</v>
      </c>
      <c r="E130" s="440" t="s">
        <v>848</v>
      </c>
      <c r="F130" s="440" t="s">
        <v>867</v>
      </c>
      <c r="G130" s="440" t="s">
        <v>868</v>
      </c>
      <c r="H130" s="444">
        <v>33</v>
      </c>
      <c r="I130" s="444">
        <v>10626</v>
      </c>
      <c r="J130" s="440">
        <v>0.70487562189054731</v>
      </c>
      <c r="K130" s="440">
        <v>322</v>
      </c>
      <c r="L130" s="444">
        <v>45</v>
      </c>
      <c r="M130" s="444">
        <v>15075</v>
      </c>
      <c r="N130" s="440">
        <v>1</v>
      </c>
      <c r="O130" s="440">
        <v>335</v>
      </c>
      <c r="P130" s="444">
        <v>8</v>
      </c>
      <c r="Q130" s="444">
        <v>2688</v>
      </c>
      <c r="R130" s="514">
        <v>0.1783084577114428</v>
      </c>
      <c r="S130" s="445">
        <v>336</v>
      </c>
    </row>
    <row r="131" spans="1:19" ht="14.4" customHeight="1" x14ac:dyDescent="0.3">
      <c r="A131" s="439" t="s">
        <v>846</v>
      </c>
      <c r="B131" s="440" t="s">
        <v>847</v>
      </c>
      <c r="C131" s="440" t="s">
        <v>394</v>
      </c>
      <c r="D131" s="440" t="s">
        <v>824</v>
      </c>
      <c r="E131" s="440" t="s">
        <v>848</v>
      </c>
      <c r="F131" s="440" t="s">
        <v>869</v>
      </c>
      <c r="G131" s="440" t="s">
        <v>870</v>
      </c>
      <c r="H131" s="444"/>
      <c r="I131" s="444"/>
      <c r="J131" s="440"/>
      <c r="K131" s="440"/>
      <c r="L131" s="444">
        <v>6</v>
      </c>
      <c r="M131" s="444">
        <v>2748</v>
      </c>
      <c r="N131" s="440">
        <v>1</v>
      </c>
      <c r="O131" s="440">
        <v>458</v>
      </c>
      <c r="P131" s="444">
        <v>1</v>
      </c>
      <c r="Q131" s="444">
        <v>459</v>
      </c>
      <c r="R131" s="514">
        <v>0.16703056768558952</v>
      </c>
      <c r="S131" s="445">
        <v>459</v>
      </c>
    </row>
    <row r="132" spans="1:19" ht="14.4" customHeight="1" x14ac:dyDescent="0.3">
      <c r="A132" s="439" t="s">
        <v>846</v>
      </c>
      <c r="B132" s="440" t="s">
        <v>847</v>
      </c>
      <c r="C132" s="440" t="s">
        <v>394</v>
      </c>
      <c r="D132" s="440" t="s">
        <v>824</v>
      </c>
      <c r="E132" s="440" t="s">
        <v>848</v>
      </c>
      <c r="F132" s="440" t="s">
        <v>871</v>
      </c>
      <c r="G132" s="440" t="s">
        <v>872</v>
      </c>
      <c r="H132" s="444">
        <v>324</v>
      </c>
      <c r="I132" s="444">
        <v>110484</v>
      </c>
      <c r="J132" s="440">
        <v>0.6595272206303725</v>
      </c>
      <c r="K132" s="440">
        <v>341</v>
      </c>
      <c r="L132" s="444">
        <v>480</v>
      </c>
      <c r="M132" s="444">
        <v>167520</v>
      </c>
      <c r="N132" s="440">
        <v>1</v>
      </c>
      <c r="O132" s="440">
        <v>349</v>
      </c>
      <c r="P132" s="444">
        <v>144</v>
      </c>
      <c r="Q132" s="444">
        <v>50256</v>
      </c>
      <c r="R132" s="514">
        <v>0.3</v>
      </c>
      <c r="S132" s="445">
        <v>349</v>
      </c>
    </row>
    <row r="133" spans="1:19" ht="14.4" customHeight="1" x14ac:dyDescent="0.3">
      <c r="A133" s="439" t="s">
        <v>846</v>
      </c>
      <c r="B133" s="440" t="s">
        <v>847</v>
      </c>
      <c r="C133" s="440" t="s">
        <v>394</v>
      </c>
      <c r="D133" s="440" t="s">
        <v>824</v>
      </c>
      <c r="E133" s="440" t="s">
        <v>848</v>
      </c>
      <c r="F133" s="440" t="s">
        <v>893</v>
      </c>
      <c r="G133" s="440" t="s">
        <v>894</v>
      </c>
      <c r="H133" s="444">
        <v>96</v>
      </c>
      <c r="I133" s="444">
        <v>27360</v>
      </c>
      <c r="J133" s="440">
        <v>1.3846153846153846</v>
      </c>
      <c r="K133" s="440">
        <v>285</v>
      </c>
      <c r="L133" s="444">
        <v>65</v>
      </c>
      <c r="M133" s="444">
        <v>19760</v>
      </c>
      <c r="N133" s="440">
        <v>1</v>
      </c>
      <c r="O133" s="440">
        <v>304</v>
      </c>
      <c r="P133" s="444">
        <v>14</v>
      </c>
      <c r="Q133" s="444">
        <v>4270</v>
      </c>
      <c r="R133" s="514">
        <v>0.21609311740890688</v>
      </c>
      <c r="S133" s="445">
        <v>305</v>
      </c>
    </row>
    <row r="134" spans="1:19" ht="14.4" customHeight="1" x14ac:dyDescent="0.3">
      <c r="A134" s="439" t="s">
        <v>846</v>
      </c>
      <c r="B134" s="440" t="s">
        <v>847</v>
      </c>
      <c r="C134" s="440" t="s">
        <v>394</v>
      </c>
      <c r="D134" s="440" t="s">
        <v>824</v>
      </c>
      <c r="E134" s="440" t="s">
        <v>848</v>
      </c>
      <c r="F134" s="440" t="s">
        <v>897</v>
      </c>
      <c r="G134" s="440" t="s">
        <v>898</v>
      </c>
      <c r="H134" s="444">
        <v>310</v>
      </c>
      <c r="I134" s="444">
        <v>143220</v>
      </c>
      <c r="J134" s="440">
        <v>0.93522267206477738</v>
      </c>
      <c r="K134" s="440">
        <v>462</v>
      </c>
      <c r="L134" s="444">
        <v>310</v>
      </c>
      <c r="M134" s="444">
        <v>153140</v>
      </c>
      <c r="N134" s="440">
        <v>1</v>
      </c>
      <c r="O134" s="440">
        <v>494</v>
      </c>
      <c r="P134" s="444">
        <v>54</v>
      </c>
      <c r="Q134" s="444">
        <v>26676</v>
      </c>
      <c r="R134" s="514">
        <v>0.17419354838709677</v>
      </c>
      <c r="S134" s="445">
        <v>494</v>
      </c>
    </row>
    <row r="135" spans="1:19" ht="14.4" customHeight="1" x14ac:dyDescent="0.3">
      <c r="A135" s="439" t="s">
        <v>846</v>
      </c>
      <c r="B135" s="440" t="s">
        <v>847</v>
      </c>
      <c r="C135" s="440" t="s">
        <v>394</v>
      </c>
      <c r="D135" s="440" t="s">
        <v>824</v>
      </c>
      <c r="E135" s="440" t="s">
        <v>848</v>
      </c>
      <c r="F135" s="440" t="s">
        <v>901</v>
      </c>
      <c r="G135" s="440" t="s">
        <v>902</v>
      </c>
      <c r="H135" s="444">
        <v>395</v>
      </c>
      <c r="I135" s="444">
        <v>140620</v>
      </c>
      <c r="J135" s="440">
        <v>1.0858687258687258</v>
      </c>
      <c r="K135" s="440">
        <v>356</v>
      </c>
      <c r="L135" s="444">
        <v>350</v>
      </c>
      <c r="M135" s="444">
        <v>129500</v>
      </c>
      <c r="N135" s="440">
        <v>1</v>
      </c>
      <c r="O135" s="440">
        <v>370</v>
      </c>
      <c r="P135" s="444">
        <v>58</v>
      </c>
      <c r="Q135" s="444">
        <v>21460</v>
      </c>
      <c r="R135" s="514">
        <v>0.1657142857142857</v>
      </c>
      <c r="S135" s="445">
        <v>370</v>
      </c>
    </row>
    <row r="136" spans="1:19" ht="14.4" customHeight="1" x14ac:dyDescent="0.3">
      <c r="A136" s="439" t="s">
        <v>846</v>
      </c>
      <c r="B136" s="440" t="s">
        <v>847</v>
      </c>
      <c r="C136" s="440" t="s">
        <v>394</v>
      </c>
      <c r="D136" s="440" t="s">
        <v>824</v>
      </c>
      <c r="E136" s="440" t="s">
        <v>848</v>
      </c>
      <c r="F136" s="440" t="s">
        <v>903</v>
      </c>
      <c r="G136" s="440" t="s">
        <v>904</v>
      </c>
      <c r="H136" s="444">
        <v>50</v>
      </c>
      <c r="I136" s="444">
        <v>145850</v>
      </c>
      <c r="J136" s="440">
        <v>1.174315619967794</v>
      </c>
      <c r="K136" s="440">
        <v>2917</v>
      </c>
      <c r="L136" s="444">
        <v>40</v>
      </c>
      <c r="M136" s="444">
        <v>124200</v>
      </c>
      <c r="N136" s="440">
        <v>1</v>
      </c>
      <c r="O136" s="440">
        <v>3105</v>
      </c>
      <c r="P136" s="444">
        <v>10</v>
      </c>
      <c r="Q136" s="444">
        <v>31080</v>
      </c>
      <c r="R136" s="514">
        <v>0.25024154589371983</v>
      </c>
      <c r="S136" s="445">
        <v>3108</v>
      </c>
    </row>
    <row r="137" spans="1:19" ht="14.4" customHeight="1" x14ac:dyDescent="0.3">
      <c r="A137" s="439" t="s">
        <v>846</v>
      </c>
      <c r="B137" s="440" t="s">
        <v>847</v>
      </c>
      <c r="C137" s="440" t="s">
        <v>394</v>
      </c>
      <c r="D137" s="440" t="s">
        <v>824</v>
      </c>
      <c r="E137" s="440" t="s">
        <v>848</v>
      </c>
      <c r="F137" s="440" t="s">
        <v>907</v>
      </c>
      <c r="G137" s="440" t="s">
        <v>908</v>
      </c>
      <c r="H137" s="444">
        <v>123</v>
      </c>
      <c r="I137" s="444">
        <v>12915</v>
      </c>
      <c r="J137" s="440">
        <v>2.2813990461049283</v>
      </c>
      <c r="K137" s="440">
        <v>105</v>
      </c>
      <c r="L137" s="444">
        <v>51</v>
      </c>
      <c r="M137" s="444">
        <v>5661</v>
      </c>
      <c r="N137" s="440">
        <v>1</v>
      </c>
      <c r="O137" s="440">
        <v>111</v>
      </c>
      <c r="P137" s="444">
        <v>10</v>
      </c>
      <c r="Q137" s="444">
        <v>1110</v>
      </c>
      <c r="R137" s="514">
        <v>0.19607843137254902</v>
      </c>
      <c r="S137" s="445">
        <v>111</v>
      </c>
    </row>
    <row r="138" spans="1:19" ht="14.4" customHeight="1" x14ac:dyDescent="0.3">
      <c r="A138" s="439" t="s">
        <v>846</v>
      </c>
      <c r="B138" s="440" t="s">
        <v>847</v>
      </c>
      <c r="C138" s="440" t="s">
        <v>394</v>
      </c>
      <c r="D138" s="440" t="s">
        <v>824</v>
      </c>
      <c r="E138" s="440" t="s">
        <v>848</v>
      </c>
      <c r="F138" s="440" t="s">
        <v>909</v>
      </c>
      <c r="G138" s="440" t="s">
        <v>910</v>
      </c>
      <c r="H138" s="444">
        <v>64</v>
      </c>
      <c r="I138" s="444">
        <v>7488</v>
      </c>
      <c r="J138" s="440">
        <v>1.7618823529411765</v>
      </c>
      <c r="K138" s="440">
        <v>117</v>
      </c>
      <c r="L138" s="444">
        <v>34</v>
      </c>
      <c r="M138" s="444">
        <v>4250</v>
      </c>
      <c r="N138" s="440">
        <v>1</v>
      </c>
      <c r="O138" s="440">
        <v>125</v>
      </c>
      <c r="P138" s="444">
        <v>8</v>
      </c>
      <c r="Q138" s="444">
        <v>1000</v>
      </c>
      <c r="R138" s="514">
        <v>0.23529411764705882</v>
      </c>
      <c r="S138" s="445">
        <v>125</v>
      </c>
    </row>
    <row r="139" spans="1:19" ht="14.4" customHeight="1" x14ac:dyDescent="0.3">
      <c r="A139" s="439" t="s">
        <v>846</v>
      </c>
      <c r="B139" s="440" t="s">
        <v>847</v>
      </c>
      <c r="C139" s="440" t="s">
        <v>394</v>
      </c>
      <c r="D139" s="440" t="s">
        <v>824</v>
      </c>
      <c r="E139" s="440" t="s">
        <v>848</v>
      </c>
      <c r="F139" s="440" t="s">
        <v>913</v>
      </c>
      <c r="G139" s="440" t="s">
        <v>914</v>
      </c>
      <c r="H139" s="444">
        <v>33</v>
      </c>
      <c r="I139" s="444">
        <v>41844</v>
      </c>
      <c r="J139" s="440">
        <v>1.811899194595999</v>
      </c>
      <c r="K139" s="440">
        <v>1268</v>
      </c>
      <c r="L139" s="444">
        <v>18</v>
      </c>
      <c r="M139" s="444">
        <v>23094</v>
      </c>
      <c r="N139" s="440">
        <v>1</v>
      </c>
      <c r="O139" s="440">
        <v>1283</v>
      </c>
      <c r="P139" s="444">
        <v>6</v>
      </c>
      <c r="Q139" s="444">
        <v>7710</v>
      </c>
      <c r="R139" s="514">
        <v>0.33385294881787475</v>
      </c>
      <c r="S139" s="445">
        <v>1285</v>
      </c>
    </row>
    <row r="140" spans="1:19" ht="14.4" customHeight="1" x14ac:dyDescent="0.3">
      <c r="A140" s="439" t="s">
        <v>846</v>
      </c>
      <c r="B140" s="440" t="s">
        <v>847</v>
      </c>
      <c r="C140" s="440" t="s">
        <v>394</v>
      </c>
      <c r="D140" s="440" t="s">
        <v>824</v>
      </c>
      <c r="E140" s="440" t="s">
        <v>848</v>
      </c>
      <c r="F140" s="440" t="s">
        <v>915</v>
      </c>
      <c r="G140" s="440" t="s">
        <v>916</v>
      </c>
      <c r="H140" s="444">
        <v>132</v>
      </c>
      <c r="I140" s="444">
        <v>57684</v>
      </c>
      <c r="J140" s="440">
        <v>1.8602941176470589</v>
      </c>
      <c r="K140" s="440">
        <v>437</v>
      </c>
      <c r="L140" s="444">
        <v>68</v>
      </c>
      <c r="M140" s="444">
        <v>31008</v>
      </c>
      <c r="N140" s="440">
        <v>1</v>
      </c>
      <c r="O140" s="440">
        <v>456</v>
      </c>
      <c r="P140" s="444">
        <v>15</v>
      </c>
      <c r="Q140" s="444">
        <v>6840</v>
      </c>
      <c r="R140" s="514">
        <v>0.22058823529411764</v>
      </c>
      <c r="S140" s="445">
        <v>456</v>
      </c>
    </row>
    <row r="141" spans="1:19" ht="14.4" customHeight="1" x14ac:dyDescent="0.3">
      <c r="A141" s="439" t="s">
        <v>846</v>
      </c>
      <c r="B141" s="440" t="s">
        <v>847</v>
      </c>
      <c r="C141" s="440" t="s">
        <v>394</v>
      </c>
      <c r="D141" s="440" t="s">
        <v>824</v>
      </c>
      <c r="E141" s="440" t="s">
        <v>848</v>
      </c>
      <c r="F141" s="440" t="s">
        <v>917</v>
      </c>
      <c r="G141" s="440" t="s">
        <v>918</v>
      </c>
      <c r="H141" s="444">
        <v>698</v>
      </c>
      <c r="I141" s="444">
        <v>37692</v>
      </c>
      <c r="J141" s="440">
        <v>1.0381183210311777</v>
      </c>
      <c r="K141" s="440">
        <v>54</v>
      </c>
      <c r="L141" s="444">
        <v>626</v>
      </c>
      <c r="M141" s="444">
        <v>36308</v>
      </c>
      <c r="N141" s="440">
        <v>1</v>
      </c>
      <c r="O141" s="440">
        <v>58</v>
      </c>
      <c r="P141" s="444">
        <v>56</v>
      </c>
      <c r="Q141" s="444">
        <v>3248</v>
      </c>
      <c r="R141" s="514">
        <v>8.9456869009584661E-2</v>
      </c>
      <c r="S141" s="445">
        <v>58</v>
      </c>
    </row>
    <row r="142" spans="1:19" ht="14.4" customHeight="1" x14ac:dyDescent="0.3">
      <c r="A142" s="439" t="s">
        <v>846</v>
      </c>
      <c r="B142" s="440" t="s">
        <v>847</v>
      </c>
      <c r="C142" s="440" t="s">
        <v>394</v>
      </c>
      <c r="D142" s="440" t="s">
        <v>824</v>
      </c>
      <c r="E142" s="440" t="s">
        <v>848</v>
      </c>
      <c r="F142" s="440" t="s">
        <v>919</v>
      </c>
      <c r="G142" s="440" t="s">
        <v>920</v>
      </c>
      <c r="H142" s="444"/>
      <c r="I142" s="444"/>
      <c r="J142" s="440"/>
      <c r="K142" s="440"/>
      <c r="L142" s="444">
        <v>6</v>
      </c>
      <c r="M142" s="444">
        <v>13038</v>
      </c>
      <c r="N142" s="440">
        <v>1</v>
      </c>
      <c r="O142" s="440">
        <v>2173</v>
      </c>
      <c r="P142" s="444">
        <v>6</v>
      </c>
      <c r="Q142" s="444">
        <v>13038</v>
      </c>
      <c r="R142" s="514">
        <v>1</v>
      </c>
      <c r="S142" s="445">
        <v>2173</v>
      </c>
    </row>
    <row r="143" spans="1:19" ht="14.4" customHeight="1" x14ac:dyDescent="0.3">
      <c r="A143" s="439" t="s">
        <v>846</v>
      </c>
      <c r="B143" s="440" t="s">
        <v>847</v>
      </c>
      <c r="C143" s="440" t="s">
        <v>394</v>
      </c>
      <c r="D143" s="440" t="s">
        <v>824</v>
      </c>
      <c r="E143" s="440" t="s">
        <v>848</v>
      </c>
      <c r="F143" s="440" t="s">
        <v>925</v>
      </c>
      <c r="G143" s="440" t="s">
        <v>926</v>
      </c>
      <c r="H143" s="444">
        <v>559</v>
      </c>
      <c r="I143" s="444">
        <v>94471</v>
      </c>
      <c r="J143" s="440">
        <v>0.93074876847290644</v>
      </c>
      <c r="K143" s="440">
        <v>169</v>
      </c>
      <c r="L143" s="444">
        <v>580</v>
      </c>
      <c r="M143" s="444">
        <v>101500</v>
      </c>
      <c r="N143" s="440">
        <v>1</v>
      </c>
      <c r="O143" s="440">
        <v>175</v>
      </c>
      <c r="P143" s="444">
        <v>158</v>
      </c>
      <c r="Q143" s="444">
        <v>27808</v>
      </c>
      <c r="R143" s="514">
        <v>0.27397044334975368</v>
      </c>
      <c r="S143" s="445">
        <v>176</v>
      </c>
    </row>
    <row r="144" spans="1:19" ht="14.4" customHeight="1" x14ac:dyDescent="0.3">
      <c r="A144" s="439" t="s">
        <v>846</v>
      </c>
      <c r="B144" s="440" t="s">
        <v>847</v>
      </c>
      <c r="C144" s="440" t="s">
        <v>394</v>
      </c>
      <c r="D144" s="440" t="s">
        <v>824</v>
      </c>
      <c r="E144" s="440" t="s">
        <v>848</v>
      </c>
      <c r="F144" s="440" t="s">
        <v>931</v>
      </c>
      <c r="G144" s="440" t="s">
        <v>932</v>
      </c>
      <c r="H144" s="444">
        <v>1</v>
      </c>
      <c r="I144" s="444">
        <v>163</v>
      </c>
      <c r="J144" s="440">
        <v>0.2411242603550296</v>
      </c>
      <c r="K144" s="440">
        <v>163</v>
      </c>
      <c r="L144" s="444">
        <v>4</v>
      </c>
      <c r="M144" s="444">
        <v>676</v>
      </c>
      <c r="N144" s="440">
        <v>1</v>
      </c>
      <c r="O144" s="440">
        <v>169</v>
      </c>
      <c r="P144" s="444">
        <v>2</v>
      </c>
      <c r="Q144" s="444">
        <v>340</v>
      </c>
      <c r="R144" s="514">
        <v>0.50295857988165682</v>
      </c>
      <c r="S144" s="445">
        <v>170</v>
      </c>
    </row>
    <row r="145" spans="1:19" ht="14.4" customHeight="1" x14ac:dyDescent="0.3">
      <c r="A145" s="439" t="s">
        <v>846</v>
      </c>
      <c r="B145" s="440" t="s">
        <v>847</v>
      </c>
      <c r="C145" s="440" t="s">
        <v>394</v>
      </c>
      <c r="D145" s="440" t="s">
        <v>824</v>
      </c>
      <c r="E145" s="440" t="s">
        <v>848</v>
      </c>
      <c r="F145" s="440" t="s">
        <v>935</v>
      </c>
      <c r="G145" s="440" t="s">
        <v>936</v>
      </c>
      <c r="H145" s="444">
        <v>126</v>
      </c>
      <c r="I145" s="444">
        <v>127008</v>
      </c>
      <c r="J145" s="440">
        <v>1.0556816198289405</v>
      </c>
      <c r="K145" s="440">
        <v>1008</v>
      </c>
      <c r="L145" s="444">
        <v>119</v>
      </c>
      <c r="M145" s="444">
        <v>120309</v>
      </c>
      <c r="N145" s="440">
        <v>1</v>
      </c>
      <c r="O145" s="440">
        <v>1011</v>
      </c>
      <c r="P145" s="444">
        <v>72</v>
      </c>
      <c r="Q145" s="444">
        <v>72864</v>
      </c>
      <c r="R145" s="514">
        <v>0.60564047577487967</v>
      </c>
      <c r="S145" s="445">
        <v>1012</v>
      </c>
    </row>
    <row r="146" spans="1:19" ht="14.4" customHeight="1" x14ac:dyDescent="0.3">
      <c r="A146" s="439" t="s">
        <v>846</v>
      </c>
      <c r="B146" s="440" t="s">
        <v>847</v>
      </c>
      <c r="C146" s="440" t="s">
        <v>394</v>
      </c>
      <c r="D146" s="440" t="s">
        <v>824</v>
      </c>
      <c r="E146" s="440" t="s">
        <v>848</v>
      </c>
      <c r="F146" s="440" t="s">
        <v>939</v>
      </c>
      <c r="G146" s="440" t="s">
        <v>940</v>
      </c>
      <c r="H146" s="444">
        <v>253</v>
      </c>
      <c r="I146" s="444">
        <v>572792</v>
      </c>
      <c r="J146" s="440">
        <v>1.5318488882708159</v>
      </c>
      <c r="K146" s="440">
        <v>2264</v>
      </c>
      <c r="L146" s="444">
        <v>163</v>
      </c>
      <c r="M146" s="444">
        <v>373922</v>
      </c>
      <c r="N146" s="440">
        <v>1</v>
      </c>
      <c r="O146" s="440">
        <v>2294</v>
      </c>
      <c r="P146" s="444">
        <v>47</v>
      </c>
      <c r="Q146" s="444">
        <v>107959</v>
      </c>
      <c r="R146" s="514">
        <v>0.28872064227298744</v>
      </c>
      <c r="S146" s="445">
        <v>2297</v>
      </c>
    </row>
    <row r="147" spans="1:19" ht="14.4" customHeight="1" x14ac:dyDescent="0.3">
      <c r="A147" s="439" t="s">
        <v>846</v>
      </c>
      <c r="B147" s="440" t="s">
        <v>847</v>
      </c>
      <c r="C147" s="440" t="s">
        <v>394</v>
      </c>
      <c r="D147" s="440" t="s">
        <v>824</v>
      </c>
      <c r="E147" s="440" t="s">
        <v>848</v>
      </c>
      <c r="F147" s="440" t="s">
        <v>941</v>
      </c>
      <c r="G147" s="440" t="s">
        <v>942</v>
      </c>
      <c r="H147" s="444"/>
      <c r="I147" s="444"/>
      <c r="J147" s="440"/>
      <c r="K147" s="440"/>
      <c r="L147" s="444">
        <v>1</v>
      </c>
      <c r="M147" s="444">
        <v>263</v>
      </c>
      <c r="N147" s="440">
        <v>1</v>
      </c>
      <c r="O147" s="440">
        <v>263</v>
      </c>
      <c r="P147" s="444"/>
      <c r="Q147" s="444"/>
      <c r="R147" s="514"/>
      <c r="S147" s="445"/>
    </row>
    <row r="148" spans="1:19" ht="14.4" customHeight="1" x14ac:dyDescent="0.3">
      <c r="A148" s="439" t="s">
        <v>846</v>
      </c>
      <c r="B148" s="440" t="s">
        <v>847</v>
      </c>
      <c r="C148" s="440" t="s">
        <v>394</v>
      </c>
      <c r="D148" s="440" t="s">
        <v>824</v>
      </c>
      <c r="E148" s="440" t="s">
        <v>848</v>
      </c>
      <c r="F148" s="440" t="s">
        <v>943</v>
      </c>
      <c r="G148" s="440" t="s">
        <v>944</v>
      </c>
      <c r="H148" s="444">
        <v>231</v>
      </c>
      <c r="I148" s="444">
        <v>464772</v>
      </c>
      <c r="J148" s="440">
        <v>1.0592369752495556</v>
      </c>
      <c r="K148" s="440">
        <v>2012</v>
      </c>
      <c r="L148" s="444">
        <v>206</v>
      </c>
      <c r="M148" s="444">
        <v>438780</v>
      </c>
      <c r="N148" s="440">
        <v>1</v>
      </c>
      <c r="O148" s="440">
        <v>2130</v>
      </c>
      <c r="P148" s="444">
        <v>33</v>
      </c>
      <c r="Q148" s="444">
        <v>70323</v>
      </c>
      <c r="R148" s="514">
        <v>0.16026938329003146</v>
      </c>
      <c r="S148" s="445">
        <v>2131</v>
      </c>
    </row>
    <row r="149" spans="1:19" ht="14.4" customHeight="1" x14ac:dyDescent="0.3">
      <c r="A149" s="439" t="s">
        <v>846</v>
      </c>
      <c r="B149" s="440" t="s">
        <v>847</v>
      </c>
      <c r="C149" s="440" t="s">
        <v>394</v>
      </c>
      <c r="D149" s="440" t="s">
        <v>824</v>
      </c>
      <c r="E149" s="440" t="s">
        <v>848</v>
      </c>
      <c r="F149" s="440" t="s">
        <v>956</v>
      </c>
      <c r="G149" s="440" t="s">
        <v>957</v>
      </c>
      <c r="H149" s="444">
        <v>32</v>
      </c>
      <c r="I149" s="444">
        <v>8608</v>
      </c>
      <c r="J149" s="440">
        <v>1.1069958847736625</v>
      </c>
      <c r="K149" s="440">
        <v>269</v>
      </c>
      <c r="L149" s="444">
        <v>27</v>
      </c>
      <c r="M149" s="444">
        <v>7776</v>
      </c>
      <c r="N149" s="440">
        <v>1</v>
      </c>
      <c r="O149" s="440">
        <v>288</v>
      </c>
      <c r="P149" s="444">
        <v>6</v>
      </c>
      <c r="Q149" s="444">
        <v>1734</v>
      </c>
      <c r="R149" s="514">
        <v>0.22299382716049382</v>
      </c>
      <c r="S149" s="445">
        <v>289</v>
      </c>
    </row>
    <row r="150" spans="1:19" ht="14.4" customHeight="1" x14ac:dyDescent="0.3">
      <c r="A150" s="439" t="s">
        <v>846</v>
      </c>
      <c r="B150" s="440" t="s">
        <v>847</v>
      </c>
      <c r="C150" s="440" t="s">
        <v>394</v>
      </c>
      <c r="D150" s="440" t="s">
        <v>824</v>
      </c>
      <c r="E150" s="440" t="s">
        <v>848</v>
      </c>
      <c r="F150" s="440" t="s">
        <v>958</v>
      </c>
      <c r="G150" s="440" t="s">
        <v>959</v>
      </c>
      <c r="H150" s="444">
        <v>3</v>
      </c>
      <c r="I150" s="444">
        <v>3150</v>
      </c>
      <c r="J150" s="440"/>
      <c r="K150" s="440">
        <v>1050</v>
      </c>
      <c r="L150" s="444"/>
      <c r="M150" s="444"/>
      <c r="N150" s="440"/>
      <c r="O150" s="440"/>
      <c r="P150" s="444"/>
      <c r="Q150" s="444"/>
      <c r="R150" s="514"/>
      <c r="S150" s="445"/>
    </row>
    <row r="151" spans="1:19" ht="14.4" customHeight="1" x14ac:dyDescent="0.3">
      <c r="A151" s="439" t="s">
        <v>846</v>
      </c>
      <c r="B151" s="440" t="s">
        <v>847</v>
      </c>
      <c r="C151" s="440" t="s">
        <v>394</v>
      </c>
      <c r="D151" s="440" t="s">
        <v>824</v>
      </c>
      <c r="E151" s="440" t="s">
        <v>848</v>
      </c>
      <c r="F151" s="440" t="s">
        <v>964</v>
      </c>
      <c r="G151" s="440" t="s">
        <v>965</v>
      </c>
      <c r="H151" s="444"/>
      <c r="I151" s="444"/>
      <c r="J151" s="440"/>
      <c r="K151" s="440"/>
      <c r="L151" s="444">
        <v>6</v>
      </c>
      <c r="M151" s="444">
        <v>0</v>
      </c>
      <c r="N151" s="440"/>
      <c r="O151" s="440">
        <v>0</v>
      </c>
      <c r="P151" s="444">
        <v>6</v>
      </c>
      <c r="Q151" s="444">
        <v>0</v>
      </c>
      <c r="R151" s="514"/>
      <c r="S151" s="445">
        <v>0</v>
      </c>
    </row>
    <row r="152" spans="1:19" ht="14.4" customHeight="1" x14ac:dyDescent="0.3">
      <c r="A152" s="439" t="s">
        <v>846</v>
      </c>
      <c r="B152" s="440" t="s">
        <v>847</v>
      </c>
      <c r="C152" s="440" t="s">
        <v>394</v>
      </c>
      <c r="D152" s="440" t="s">
        <v>825</v>
      </c>
      <c r="E152" s="440" t="s">
        <v>848</v>
      </c>
      <c r="F152" s="440" t="s">
        <v>853</v>
      </c>
      <c r="G152" s="440" t="s">
        <v>854</v>
      </c>
      <c r="H152" s="444">
        <v>1022</v>
      </c>
      <c r="I152" s="444">
        <v>55188</v>
      </c>
      <c r="J152" s="440">
        <v>1.1154950074786756</v>
      </c>
      <c r="K152" s="440">
        <v>54</v>
      </c>
      <c r="L152" s="444">
        <v>853</v>
      </c>
      <c r="M152" s="444">
        <v>49474</v>
      </c>
      <c r="N152" s="440">
        <v>1</v>
      </c>
      <c r="O152" s="440">
        <v>58</v>
      </c>
      <c r="P152" s="444">
        <v>72</v>
      </c>
      <c r="Q152" s="444">
        <v>4176</v>
      </c>
      <c r="R152" s="514">
        <v>8.4407971864009376E-2</v>
      </c>
      <c r="S152" s="445">
        <v>58</v>
      </c>
    </row>
    <row r="153" spans="1:19" ht="14.4" customHeight="1" x14ac:dyDescent="0.3">
      <c r="A153" s="439" t="s">
        <v>846</v>
      </c>
      <c r="B153" s="440" t="s">
        <v>847</v>
      </c>
      <c r="C153" s="440" t="s">
        <v>394</v>
      </c>
      <c r="D153" s="440" t="s">
        <v>825</v>
      </c>
      <c r="E153" s="440" t="s">
        <v>848</v>
      </c>
      <c r="F153" s="440" t="s">
        <v>855</v>
      </c>
      <c r="G153" s="440" t="s">
        <v>856</v>
      </c>
      <c r="H153" s="444">
        <v>56</v>
      </c>
      <c r="I153" s="444">
        <v>6888</v>
      </c>
      <c r="J153" s="440">
        <v>0.71054260367237465</v>
      </c>
      <c r="K153" s="440">
        <v>123</v>
      </c>
      <c r="L153" s="444">
        <v>74</v>
      </c>
      <c r="M153" s="444">
        <v>9694</v>
      </c>
      <c r="N153" s="440">
        <v>1</v>
      </c>
      <c r="O153" s="440">
        <v>131</v>
      </c>
      <c r="P153" s="444">
        <v>4</v>
      </c>
      <c r="Q153" s="444">
        <v>524</v>
      </c>
      <c r="R153" s="514">
        <v>5.4054054054054057E-2</v>
      </c>
      <c r="S153" s="445">
        <v>131</v>
      </c>
    </row>
    <row r="154" spans="1:19" ht="14.4" customHeight="1" x14ac:dyDescent="0.3">
      <c r="A154" s="439" t="s">
        <v>846</v>
      </c>
      <c r="B154" s="440" t="s">
        <v>847</v>
      </c>
      <c r="C154" s="440" t="s">
        <v>394</v>
      </c>
      <c r="D154" s="440" t="s">
        <v>825</v>
      </c>
      <c r="E154" s="440" t="s">
        <v>848</v>
      </c>
      <c r="F154" s="440" t="s">
        <v>857</v>
      </c>
      <c r="G154" s="440" t="s">
        <v>858</v>
      </c>
      <c r="H154" s="444">
        <v>4</v>
      </c>
      <c r="I154" s="444">
        <v>708</v>
      </c>
      <c r="J154" s="440">
        <v>3.746031746031746</v>
      </c>
      <c r="K154" s="440">
        <v>177</v>
      </c>
      <c r="L154" s="444">
        <v>1</v>
      </c>
      <c r="M154" s="444">
        <v>189</v>
      </c>
      <c r="N154" s="440">
        <v>1</v>
      </c>
      <c r="O154" s="440">
        <v>189</v>
      </c>
      <c r="P154" s="444"/>
      <c r="Q154" s="444"/>
      <c r="R154" s="514"/>
      <c r="S154" s="445"/>
    </row>
    <row r="155" spans="1:19" ht="14.4" customHeight="1" x14ac:dyDescent="0.3">
      <c r="A155" s="439" t="s">
        <v>846</v>
      </c>
      <c r="B155" s="440" t="s">
        <v>847</v>
      </c>
      <c r="C155" s="440" t="s">
        <v>394</v>
      </c>
      <c r="D155" s="440" t="s">
        <v>825</v>
      </c>
      <c r="E155" s="440" t="s">
        <v>848</v>
      </c>
      <c r="F155" s="440" t="s">
        <v>861</v>
      </c>
      <c r="G155" s="440" t="s">
        <v>862</v>
      </c>
      <c r="H155" s="444">
        <v>1</v>
      </c>
      <c r="I155" s="444">
        <v>384</v>
      </c>
      <c r="J155" s="440">
        <v>0.31449631449631449</v>
      </c>
      <c r="K155" s="440">
        <v>384</v>
      </c>
      <c r="L155" s="444">
        <v>3</v>
      </c>
      <c r="M155" s="444">
        <v>1221</v>
      </c>
      <c r="N155" s="440">
        <v>1</v>
      </c>
      <c r="O155" s="440">
        <v>407</v>
      </c>
      <c r="P155" s="444"/>
      <c r="Q155" s="444"/>
      <c r="R155" s="514"/>
      <c r="S155" s="445"/>
    </row>
    <row r="156" spans="1:19" ht="14.4" customHeight="1" x14ac:dyDescent="0.3">
      <c r="A156" s="439" t="s">
        <v>846</v>
      </c>
      <c r="B156" s="440" t="s">
        <v>847</v>
      </c>
      <c r="C156" s="440" t="s">
        <v>394</v>
      </c>
      <c r="D156" s="440" t="s">
        <v>825</v>
      </c>
      <c r="E156" s="440" t="s">
        <v>848</v>
      </c>
      <c r="F156" s="440" t="s">
        <v>863</v>
      </c>
      <c r="G156" s="440" t="s">
        <v>864</v>
      </c>
      <c r="H156" s="444">
        <v>209</v>
      </c>
      <c r="I156" s="444">
        <v>35948</v>
      </c>
      <c r="J156" s="440">
        <v>0.88861422850645178</v>
      </c>
      <c r="K156" s="440">
        <v>172</v>
      </c>
      <c r="L156" s="444">
        <v>226</v>
      </c>
      <c r="M156" s="444">
        <v>40454</v>
      </c>
      <c r="N156" s="440">
        <v>1</v>
      </c>
      <c r="O156" s="440">
        <v>179</v>
      </c>
      <c r="P156" s="444">
        <v>23</v>
      </c>
      <c r="Q156" s="444">
        <v>4140</v>
      </c>
      <c r="R156" s="514">
        <v>0.10233845849606961</v>
      </c>
      <c r="S156" s="445">
        <v>180</v>
      </c>
    </row>
    <row r="157" spans="1:19" ht="14.4" customHeight="1" x14ac:dyDescent="0.3">
      <c r="A157" s="439" t="s">
        <v>846</v>
      </c>
      <c r="B157" s="440" t="s">
        <v>847</v>
      </c>
      <c r="C157" s="440" t="s">
        <v>394</v>
      </c>
      <c r="D157" s="440" t="s">
        <v>825</v>
      </c>
      <c r="E157" s="440" t="s">
        <v>848</v>
      </c>
      <c r="F157" s="440" t="s">
        <v>865</v>
      </c>
      <c r="G157" s="440" t="s">
        <v>866</v>
      </c>
      <c r="H157" s="444">
        <v>2</v>
      </c>
      <c r="I157" s="444">
        <v>1066</v>
      </c>
      <c r="J157" s="440"/>
      <c r="K157" s="440">
        <v>533</v>
      </c>
      <c r="L157" s="444"/>
      <c r="M157" s="444"/>
      <c r="N157" s="440"/>
      <c r="O157" s="440"/>
      <c r="P157" s="444"/>
      <c r="Q157" s="444"/>
      <c r="R157" s="514"/>
      <c r="S157" s="445"/>
    </row>
    <row r="158" spans="1:19" ht="14.4" customHeight="1" x14ac:dyDescent="0.3">
      <c r="A158" s="439" t="s">
        <v>846</v>
      </c>
      <c r="B158" s="440" t="s">
        <v>847</v>
      </c>
      <c r="C158" s="440" t="s">
        <v>394</v>
      </c>
      <c r="D158" s="440" t="s">
        <v>825</v>
      </c>
      <c r="E158" s="440" t="s">
        <v>848</v>
      </c>
      <c r="F158" s="440" t="s">
        <v>867</v>
      </c>
      <c r="G158" s="440" t="s">
        <v>868</v>
      </c>
      <c r="H158" s="444">
        <v>194</v>
      </c>
      <c r="I158" s="444">
        <v>62468</v>
      </c>
      <c r="J158" s="440">
        <v>0.59958727264001532</v>
      </c>
      <c r="K158" s="440">
        <v>322</v>
      </c>
      <c r="L158" s="444">
        <v>311</v>
      </c>
      <c r="M158" s="444">
        <v>104185</v>
      </c>
      <c r="N158" s="440">
        <v>1</v>
      </c>
      <c r="O158" s="440">
        <v>335</v>
      </c>
      <c r="P158" s="444">
        <v>24</v>
      </c>
      <c r="Q158" s="444">
        <v>8064</v>
      </c>
      <c r="R158" s="514">
        <v>7.7400777463166481E-2</v>
      </c>
      <c r="S158" s="445">
        <v>336</v>
      </c>
    </row>
    <row r="159" spans="1:19" ht="14.4" customHeight="1" x14ac:dyDescent="0.3">
      <c r="A159" s="439" t="s">
        <v>846</v>
      </c>
      <c r="B159" s="440" t="s">
        <v>847</v>
      </c>
      <c r="C159" s="440" t="s">
        <v>394</v>
      </c>
      <c r="D159" s="440" t="s">
        <v>825</v>
      </c>
      <c r="E159" s="440" t="s">
        <v>848</v>
      </c>
      <c r="F159" s="440" t="s">
        <v>869</v>
      </c>
      <c r="G159" s="440" t="s">
        <v>870</v>
      </c>
      <c r="H159" s="444">
        <v>48</v>
      </c>
      <c r="I159" s="444">
        <v>21072</v>
      </c>
      <c r="J159" s="440">
        <v>1.4377729257641922</v>
      </c>
      <c r="K159" s="440">
        <v>439</v>
      </c>
      <c r="L159" s="444">
        <v>32</v>
      </c>
      <c r="M159" s="444">
        <v>14656</v>
      </c>
      <c r="N159" s="440">
        <v>1</v>
      </c>
      <c r="O159" s="440">
        <v>458</v>
      </c>
      <c r="P159" s="444">
        <v>3</v>
      </c>
      <c r="Q159" s="444">
        <v>1377</v>
      </c>
      <c r="R159" s="514">
        <v>9.39546943231441E-2</v>
      </c>
      <c r="S159" s="445">
        <v>459</v>
      </c>
    </row>
    <row r="160" spans="1:19" ht="14.4" customHeight="1" x14ac:dyDescent="0.3">
      <c r="A160" s="439" t="s">
        <v>846</v>
      </c>
      <c r="B160" s="440" t="s">
        <v>847</v>
      </c>
      <c r="C160" s="440" t="s">
        <v>394</v>
      </c>
      <c r="D160" s="440" t="s">
        <v>825</v>
      </c>
      <c r="E160" s="440" t="s">
        <v>848</v>
      </c>
      <c r="F160" s="440" t="s">
        <v>871</v>
      </c>
      <c r="G160" s="440" t="s">
        <v>872</v>
      </c>
      <c r="H160" s="444">
        <v>1397</v>
      </c>
      <c r="I160" s="444">
        <v>476377</v>
      </c>
      <c r="J160" s="440">
        <v>1.1686447580170349</v>
      </c>
      <c r="K160" s="440">
        <v>341</v>
      </c>
      <c r="L160" s="444">
        <v>1168</v>
      </c>
      <c r="M160" s="444">
        <v>407632</v>
      </c>
      <c r="N160" s="440">
        <v>1</v>
      </c>
      <c r="O160" s="440">
        <v>349</v>
      </c>
      <c r="P160" s="444">
        <v>113</v>
      </c>
      <c r="Q160" s="444">
        <v>39437</v>
      </c>
      <c r="R160" s="514">
        <v>9.6746575342465752E-2</v>
      </c>
      <c r="S160" s="445">
        <v>349</v>
      </c>
    </row>
    <row r="161" spans="1:19" ht="14.4" customHeight="1" x14ac:dyDescent="0.3">
      <c r="A161" s="439" t="s">
        <v>846</v>
      </c>
      <c r="B161" s="440" t="s">
        <v>847</v>
      </c>
      <c r="C161" s="440" t="s">
        <v>394</v>
      </c>
      <c r="D161" s="440" t="s">
        <v>825</v>
      </c>
      <c r="E161" s="440" t="s">
        <v>848</v>
      </c>
      <c r="F161" s="440" t="s">
        <v>879</v>
      </c>
      <c r="G161" s="440" t="s">
        <v>880</v>
      </c>
      <c r="H161" s="444">
        <v>1</v>
      </c>
      <c r="I161" s="444">
        <v>109</v>
      </c>
      <c r="J161" s="440">
        <v>0.93162393162393164</v>
      </c>
      <c r="K161" s="440">
        <v>109</v>
      </c>
      <c r="L161" s="444">
        <v>1</v>
      </c>
      <c r="M161" s="444">
        <v>117</v>
      </c>
      <c r="N161" s="440">
        <v>1</v>
      </c>
      <c r="O161" s="440">
        <v>117</v>
      </c>
      <c r="P161" s="444"/>
      <c r="Q161" s="444"/>
      <c r="R161" s="514"/>
      <c r="S161" s="445"/>
    </row>
    <row r="162" spans="1:19" ht="14.4" customHeight="1" x14ac:dyDescent="0.3">
      <c r="A162" s="439" t="s">
        <v>846</v>
      </c>
      <c r="B162" s="440" t="s">
        <v>847</v>
      </c>
      <c r="C162" s="440" t="s">
        <v>394</v>
      </c>
      <c r="D162" s="440" t="s">
        <v>825</v>
      </c>
      <c r="E162" s="440" t="s">
        <v>848</v>
      </c>
      <c r="F162" s="440" t="s">
        <v>885</v>
      </c>
      <c r="G162" s="440" t="s">
        <v>886</v>
      </c>
      <c r="H162" s="444">
        <v>1</v>
      </c>
      <c r="I162" s="444">
        <v>37</v>
      </c>
      <c r="J162" s="440">
        <v>0.97368421052631582</v>
      </c>
      <c r="K162" s="440">
        <v>37</v>
      </c>
      <c r="L162" s="444">
        <v>1</v>
      </c>
      <c r="M162" s="444">
        <v>38</v>
      </c>
      <c r="N162" s="440">
        <v>1</v>
      </c>
      <c r="O162" s="440">
        <v>38</v>
      </c>
      <c r="P162" s="444"/>
      <c r="Q162" s="444"/>
      <c r="R162" s="514"/>
      <c r="S162" s="445"/>
    </row>
    <row r="163" spans="1:19" ht="14.4" customHeight="1" x14ac:dyDescent="0.3">
      <c r="A163" s="439" t="s">
        <v>846</v>
      </c>
      <c r="B163" s="440" t="s">
        <v>847</v>
      </c>
      <c r="C163" s="440" t="s">
        <v>394</v>
      </c>
      <c r="D163" s="440" t="s">
        <v>825</v>
      </c>
      <c r="E163" s="440" t="s">
        <v>848</v>
      </c>
      <c r="F163" s="440" t="s">
        <v>893</v>
      </c>
      <c r="G163" s="440" t="s">
        <v>894</v>
      </c>
      <c r="H163" s="444">
        <v>316</v>
      </c>
      <c r="I163" s="444">
        <v>90060</v>
      </c>
      <c r="J163" s="440">
        <v>1.2191358024691359</v>
      </c>
      <c r="K163" s="440">
        <v>285</v>
      </c>
      <c r="L163" s="444">
        <v>243</v>
      </c>
      <c r="M163" s="444">
        <v>73872</v>
      </c>
      <c r="N163" s="440">
        <v>1</v>
      </c>
      <c r="O163" s="440">
        <v>304</v>
      </c>
      <c r="P163" s="444">
        <v>22</v>
      </c>
      <c r="Q163" s="444">
        <v>6710</v>
      </c>
      <c r="R163" s="514">
        <v>9.0832791856183676E-2</v>
      </c>
      <c r="S163" s="445">
        <v>305</v>
      </c>
    </row>
    <row r="164" spans="1:19" ht="14.4" customHeight="1" x14ac:dyDescent="0.3">
      <c r="A164" s="439" t="s">
        <v>846</v>
      </c>
      <c r="B164" s="440" t="s">
        <v>847</v>
      </c>
      <c r="C164" s="440" t="s">
        <v>394</v>
      </c>
      <c r="D164" s="440" t="s">
        <v>825</v>
      </c>
      <c r="E164" s="440" t="s">
        <v>848</v>
      </c>
      <c r="F164" s="440" t="s">
        <v>897</v>
      </c>
      <c r="G164" s="440" t="s">
        <v>898</v>
      </c>
      <c r="H164" s="444">
        <v>751</v>
      </c>
      <c r="I164" s="444">
        <v>346962</v>
      </c>
      <c r="J164" s="440">
        <v>1.2343624371188888</v>
      </c>
      <c r="K164" s="440">
        <v>462</v>
      </c>
      <c r="L164" s="444">
        <v>569</v>
      </c>
      <c r="M164" s="444">
        <v>281086</v>
      </c>
      <c r="N164" s="440">
        <v>1</v>
      </c>
      <c r="O164" s="440">
        <v>494</v>
      </c>
      <c r="P164" s="444">
        <v>85</v>
      </c>
      <c r="Q164" s="444">
        <v>41990</v>
      </c>
      <c r="R164" s="514">
        <v>0.14938488576449913</v>
      </c>
      <c r="S164" s="445">
        <v>494</v>
      </c>
    </row>
    <row r="165" spans="1:19" ht="14.4" customHeight="1" x14ac:dyDescent="0.3">
      <c r="A165" s="439" t="s">
        <v>846</v>
      </c>
      <c r="B165" s="440" t="s">
        <v>847</v>
      </c>
      <c r="C165" s="440" t="s">
        <v>394</v>
      </c>
      <c r="D165" s="440" t="s">
        <v>825</v>
      </c>
      <c r="E165" s="440" t="s">
        <v>848</v>
      </c>
      <c r="F165" s="440" t="s">
        <v>901</v>
      </c>
      <c r="G165" s="440" t="s">
        <v>902</v>
      </c>
      <c r="H165" s="444">
        <v>849</v>
      </c>
      <c r="I165" s="444">
        <v>302244</v>
      </c>
      <c r="J165" s="440">
        <v>1.2174004108430339</v>
      </c>
      <c r="K165" s="440">
        <v>356</v>
      </c>
      <c r="L165" s="444">
        <v>671</v>
      </c>
      <c r="M165" s="444">
        <v>248270</v>
      </c>
      <c r="N165" s="440">
        <v>1</v>
      </c>
      <c r="O165" s="440">
        <v>370</v>
      </c>
      <c r="P165" s="444">
        <v>89</v>
      </c>
      <c r="Q165" s="444">
        <v>32930</v>
      </c>
      <c r="R165" s="514">
        <v>0.13263785394932937</v>
      </c>
      <c r="S165" s="445">
        <v>370</v>
      </c>
    </row>
    <row r="166" spans="1:19" ht="14.4" customHeight="1" x14ac:dyDescent="0.3">
      <c r="A166" s="439" t="s">
        <v>846</v>
      </c>
      <c r="B166" s="440" t="s">
        <v>847</v>
      </c>
      <c r="C166" s="440" t="s">
        <v>394</v>
      </c>
      <c r="D166" s="440" t="s">
        <v>825</v>
      </c>
      <c r="E166" s="440" t="s">
        <v>848</v>
      </c>
      <c r="F166" s="440" t="s">
        <v>903</v>
      </c>
      <c r="G166" s="440" t="s">
        <v>904</v>
      </c>
      <c r="H166" s="444">
        <v>62</v>
      </c>
      <c r="I166" s="444">
        <v>180854</v>
      </c>
      <c r="J166" s="440">
        <v>1.0401081205429032</v>
      </c>
      <c r="K166" s="440">
        <v>2917</v>
      </c>
      <c r="L166" s="444">
        <v>56</v>
      </c>
      <c r="M166" s="444">
        <v>173880</v>
      </c>
      <c r="N166" s="440">
        <v>1</v>
      </c>
      <c r="O166" s="440">
        <v>3105</v>
      </c>
      <c r="P166" s="444">
        <v>6</v>
      </c>
      <c r="Q166" s="444">
        <v>18648</v>
      </c>
      <c r="R166" s="514">
        <v>0.1072463768115942</v>
      </c>
      <c r="S166" s="445">
        <v>3108</v>
      </c>
    </row>
    <row r="167" spans="1:19" ht="14.4" customHeight="1" x14ac:dyDescent="0.3">
      <c r="A167" s="439" t="s">
        <v>846</v>
      </c>
      <c r="B167" s="440" t="s">
        <v>847</v>
      </c>
      <c r="C167" s="440" t="s">
        <v>394</v>
      </c>
      <c r="D167" s="440" t="s">
        <v>825</v>
      </c>
      <c r="E167" s="440" t="s">
        <v>848</v>
      </c>
      <c r="F167" s="440" t="s">
        <v>907</v>
      </c>
      <c r="G167" s="440" t="s">
        <v>908</v>
      </c>
      <c r="H167" s="444">
        <v>146</v>
      </c>
      <c r="I167" s="444">
        <v>15330</v>
      </c>
      <c r="J167" s="440">
        <v>1.5345345345345345</v>
      </c>
      <c r="K167" s="440">
        <v>105</v>
      </c>
      <c r="L167" s="444">
        <v>90</v>
      </c>
      <c r="M167" s="444">
        <v>9990</v>
      </c>
      <c r="N167" s="440">
        <v>1</v>
      </c>
      <c r="O167" s="440">
        <v>111</v>
      </c>
      <c r="P167" s="444">
        <v>25</v>
      </c>
      <c r="Q167" s="444">
        <v>2775</v>
      </c>
      <c r="R167" s="514">
        <v>0.27777777777777779</v>
      </c>
      <c r="S167" s="445">
        <v>111</v>
      </c>
    </row>
    <row r="168" spans="1:19" ht="14.4" customHeight="1" x14ac:dyDescent="0.3">
      <c r="A168" s="439" t="s">
        <v>846</v>
      </c>
      <c r="B168" s="440" t="s">
        <v>847</v>
      </c>
      <c r="C168" s="440" t="s">
        <v>394</v>
      </c>
      <c r="D168" s="440" t="s">
        <v>825</v>
      </c>
      <c r="E168" s="440" t="s">
        <v>848</v>
      </c>
      <c r="F168" s="440" t="s">
        <v>909</v>
      </c>
      <c r="G168" s="440" t="s">
        <v>910</v>
      </c>
      <c r="H168" s="444"/>
      <c r="I168" s="444"/>
      <c r="J168" s="440"/>
      <c r="K168" s="440"/>
      <c r="L168" s="444">
        <v>1</v>
      </c>
      <c r="M168" s="444">
        <v>125</v>
      </c>
      <c r="N168" s="440">
        <v>1</v>
      </c>
      <c r="O168" s="440">
        <v>125</v>
      </c>
      <c r="P168" s="444">
        <v>2</v>
      </c>
      <c r="Q168" s="444">
        <v>250</v>
      </c>
      <c r="R168" s="514">
        <v>2</v>
      </c>
      <c r="S168" s="445">
        <v>125</v>
      </c>
    </row>
    <row r="169" spans="1:19" ht="14.4" customHeight="1" x14ac:dyDescent="0.3">
      <c r="A169" s="439" t="s">
        <v>846</v>
      </c>
      <c r="B169" s="440" t="s">
        <v>847</v>
      </c>
      <c r="C169" s="440" t="s">
        <v>394</v>
      </c>
      <c r="D169" s="440" t="s">
        <v>825</v>
      </c>
      <c r="E169" s="440" t="s">
        <v>848</v>
      </c>
      <c r="F169" s="440" t="s">
        <v>911</v>
      </c>
      <c r="G169" s="440" t="s">
        <v>912</v>
      </c>
      <c r="H169" s="444">
        <v>3</v>
      </c>
      <c r="I169" s="444">
        <v>1389</v>
      </c>
      <c r="J169" s="440">
        <v>1.4030303030303031</v>
      </c>
      <c r="K169" s="440">
        <v>463</v>
      </c>
      <c r="L169" s="444">
        <v>2</v>
      </c>
      <c r="M169" s="444">
        <v>990</v>
      </c>
      <c r="N169" s="440">
        <v>1</v>
      </c>
      <c r="O169" s="440">
        <v>495</v>
      </c>
      <c r="P169" s="444"/>
      <c r="Q169" s="444"/>
      <c r="R169" s="514"/>
      <c r="S169" s="445"/>
    </row>
    <row r="170" spans="1:19" ht="14.4" customHeight="1" x14ac:dyDescent="0.3">
      <c r="A170" s="439" t="s">
        <v>846</v>
      </c>
      <c r="B170" s="440" t="s">
        <v>847</v>
      </c>
      <c r="C170" s="440" t="s">
        <v>394</v>
      </c>
      <c r="D170" s="440" t="s">
        <v>825</v>
      </c>
      <c r="E170" s="440" t="s">
        <v>848</v>
      </c>
      <c r="F170" s="440" t="s">
        <v>913</v>
      </c>
      <c r="G170" s="440" t="s">
        <v>914</v>
      </c>
      <c r="H170" s="444">
        <v>14</v>
      </c>
      <c r="I170" s="444">
        <v>17752</v>
      </c>
      <c r="J170" s="440">
        <v>0.72822742749312874</v>
      </c>
      <c r="K170" s="440">
        <v>1268</v>
      </c>
      <c r="L170" s="444">
        <v>19</v>
      </c>
      <c r="M170" s="444">
        <v>24377</v>
      </c>
      <c r="N170" s="440">
        <v>1</v>
      </c>
      <c r="O170" s="440">
        <v>1283</v>
      </c>
      <c r="P170" s="444"/>
      <c r="Q170" s="444"/>
      <c r="R170" s="514"/>
      <c r="S170" s="445"/>
    </row>
    <row r="171" spans="1:19" ht="14.4" customHeight="1" x14ac:dyDescent="0.3">
      <c r="A171" s="439" t="s">
        <v>846</v>
      </c>
      <c r="B171" s="440" t="s">
        <v>847</v>
      </c>
      <c r="C171" s="440" t="s">
        <v>394</v>
      </c>
      <c r="D171" s="440" t="s">
        <v>825</v>
      </c>
      <c r="E171" s="440" t="s">
        <v>848</v>
      </c>
      <c r="F171" s="440" t="s">
        <v>915</v>
      </c>
      <c r="G171" s="440" t="s">
        <v>916</v>
      </c>
      <c r="H171" s="444">
        <v>343</v>
      </c>
      <c r="I171" s="444">
        <v>149891</v>
      </c>
      <c r="J171" s="440">
        <v>1.3869549929676512</v>
      </c>
      <c r="K171" s="440">
        <v>437</v>
      </c>
      <c r="L171" s="444">
        <v>237</v>
      </c>
      <c r="M171" s="444">
        <v>108072</v>
      </c>
      <c r="N171" s="440">
        <v>1</v>
      </c>
      <c r="O171" s="440">
        <v>456</v>
      </c>
      <c r="P171" s="444">
        <v>44</v>
      </c>
      <c r="Q171" s="444">
        <v>20064</v>
      </c>
      <c r="R171" s="514">
        <v>0.18565400843881857</v>
      </c>
      <c r="S171" s="445">
        <v>456</v>
      </c>
    </row>
    <row r="172" spans="1:19" ht="14.4" customHeight="1" x14ac:dyDescent="0.3">
      <c r="A172" s="439" t="s">
        <v>846</v>
      </c>
      <c r="B172" s="440" t="s">
        <v>847</v>
      </c>
      <c r="C172" s="440" t="s">
        <v>394</v>
      </c>
      <c r="D172" s="440" t="s">
        <v>825</v>
      </c>
      <c r="E172" s="440" t="s">
        <v>848</v>
      </c>
      <c r="F172" s="440" t="s">
        <v>917</v>
      </c>
      <c r="G172" s="440" t="s">
        <v>918</v>
      </c>
      <c r="H172" s="444">
        <v>1580</v>
      </c>
      <c r="I172" s="444">
        <v>85320</v>
      </c>
      <c r="J172" s="440">
        <v>1.1492456896551724</v>
      </c>
      <c r="K172" s="440">
        <v>54</v>
      </c>
      <c r="L172" s="444">
        <v>1280</v>
      </c>
      <c r="M172" s="444">
        <v>74240</v>
      </c>
      <c r="N172" s="440">
        <v>1</v>
      </c>
      <c r="O172" s="440">
        <v>58</v>
      </c>
      <c r="P172" s="444">
        <v>250</v>
      </c>
      <c r="Q172" s="444">
        <v>14500</v>
      </c>
      <c r="R172" s="514">
        <v>0.1953125</v>
      </c>
      <c r="S172" s="445">
        <v>58</v>
      </c>
    </row>
    <row r="173" spans="1:19" ht="14.4" customHeight="1" x14ac:dyDescent="0.3">
      <c r="A173" s="439" t="s">
        <v>846</v>
      </c>
      <c r="B173" s="440" t="s">
        <v>847</v>
      </c>
      <c r="C173" s="440" t="s">
        <v>394</v>
      </c>
      <c r="D173" s="440" t="s">
        <v>825</v>
      </c>
      <c r="E173" s="440" t="s">
        <v>848</v>
      </c>
      <c r="F173" s="440" t="s">
        <v>919</v>
      </c>
      <c r="G173" s="440" t="s">
        <v>920</v>
      </c>
      <c r="H173" s="444"/>
      <c r="I173" s="444"/>
      <c r="J173" s="440"/>
      <c r="K173" s="440"/>
      <c r="L173" s="444">
        <v>3</v>
      </c>
      <c r="M173" s="444">
        <v>6519</v>
      </c>
      <c r="N173" s="440">
        <v>1</v>
      </c>
      <c r="O173" s="440">
        <v>2173</v>
      </c>
      <c r="P173" s="444">
        <v>3</v>
      </c>
      <c r="Q173" s="444">
        <v>6519</v>
      </c>
      <c r="R173" s="514">
        <v>1</v>
      </c>
      <c r="S173" s="445">
        <v>2173</v>
      </c>
    </row>
    <row r="174" spans="1:19" ht="14.4" customHeight="1" x14ac:dyDescent="0.3">
      <c r="A174" s="439" t="s">
        <v>846</v>
      </c>
      <c r="B174" s="440" t="s">
        <v>847</v>
      </c>
      <c r="C174" s="440" t="s">
        <v>394</v>
      </c>
      <c r="D174" s="440" t="s">
        <v>825</v>
      </c>
      <c r="E174" s="440" t="s">
        <v>848</v>
      </c>
      <c r="F174" s="440" t="s">
        <v>925</v>
      </c>
      <c r="G174" s="440" t="s">
        <v>926</v>
      </c>
      <c r="H174" s="444">
        <v>907</v>
      </c>
      <c r="I174" s="444">
        <v>153283</v>
      </c>
      <c r="J174" s="440">
        <v>1.0681742160278747</v>
      </c>
      <c r="K174" s="440">
        <v>169</v>
      </c>
      <c r="L174" s="444">
        <v>820</v>
      </c>
      <c r="M174" s="444">
        <v>143500</v>
      </c>
      <c r="N174" s="440">
        <v>1</v>
      </c>
      <c r="O174" s="440">
        <v>175</v>
      </c>
      <c r="P174" s="444">
        <v>67</v>
      </c>
      <c r="Q174" s="444">
        <v>11792</v>
      </c>
      <c r="R174" s="514">
        <v>8.2174216027874558E-2</v>
      </c>
      <c r="S174" s="445">
        <v>176</v>
      </c>
    </row>
    <row r="175" spans="1:19" ht="14.4" customHeight="1" x14ac:dyDescent="0.3">
      <c r="A175" s="439" t="s">
        <v>846</v>
      </c>
      <c r="B175" s="440" t="s">
        <v>847</v>
      </c>
      <c r="C175" s="440" t="s">
        <v>394</v>
      </c>
      <c r="D175" s="440" t="s">
        <v>825</v>
      </c>
      <c r="E175" s="440" t="s">
        <v>848</v>
      </c>
      <c r="F175" s="440" t="s">
        <v>931</v>
      </c>
      <c r="G175" s="440" t="s">
        <v>932</v>
      </c>
      <c r="H175" s="444">
        <v>50</v>
      </c>
      <c r="I175" s="444">
        <v>8150</v>
      </c>
      <c r="J175" s="440">
        <v>1.5556403893872877</v>
      </c>
      <c r="K175" s="440">
        <v>163</v>
      </c>
      <c r="L175" s="444">
        <v>31</v>
      </c>
      <c r="M175" s="444">
        <v>5239</v>
      </c>
      <c r="N175" s="440">
        <v>1</v>
      </c>
      <c r="O175" s="440">
        <v>169</v>
      </c>
      <c r="P175" s="444">
        <v>2</v>
      </c>
      <c r="Q175" s="444">
        <v>340</v>
      </c>
      <c r="R175" s="514">
        <v>6.4897881275052485E-2</v>
      </c>
      <c r="S175" s="445">
        <v>170</v>
      </c>
    </row>
    <row r="176" spans="1:19" ht="14.4" customHeight="1" x14ac:dyDescent="0.3">
      <c r="A176" s="439" t="s">
        <v>846</v>
      </c>
      <c r="B176" s="440" t="s">
        <v>847</v>
      </c>
      <c r="C176" s="440" t="s">
        <v>394</v>
      </c>
      <c r="D176" s="440" t="s">
        <v>825</v>
      </c>
      <c r="E176" s="440" t="s">
        <v>848</v>
      </c>
      <c r="F176" s="440" t="s">
        <v>935</v>
      </c>
      <c r="G176" s="440" t="s">
        <v>936</v>
      </c>
      <c r="H176" s="444">
        <v>68</v>
      </c>
      <c r="I176" s="444">
        <v>68544</v>
      </c>
      <c r="J176" s="440">
        <v>0.68483050085423969</v>
      </c>
      <c r="K176" s="440">
        <v>1008</v>
      </c>
      <c r="L176" s="444">
        <v>99</v>
      </c>
      <c r="M176" s="444">
        <v>100089</v>
      </c>
      <c r="N176" s="440">
        <v>1</v>
      </c>
      <c r="O176" s="440">
        <v>1011</v>
      </c>
      <c r="P176" s="444">
        <v>51</v>
      </c>
      <c r="Q176" s="444">
        <v>51612</v>
      </c>
      <c r="R176" s="514">
        <v>0.51566106165512693</v>
      </c>
      <c r="S176" s="445">
        <v>1012</v>
      </c>
    </row>
    <row r="177" spans="1:19" ht="14.4" customHeight="1" x14ac:dyDescent="0.3">
      <c r="A177" s="439" t="s">
        <v>846</v>
      </c>
      <c r="B177" s="440" t="s">
        <v>847</v>
      </c>
      <c r="C177" s="440" t="s">
        <v>394</v>
      </c>
      <c r="D177" s="440" t="s">
        <v>825</v>
      </c>
      <c r="E177" s="440" t="s">
        <v>848</v>
      </c>
      <c r="F177" s="440" t="s">
        <v>939</v>
      </c>
      <c r="G177" s="440" t="s">
        <v>940</v>
      </c>
      <c r="H177" s="444">
        <v>61</v>
      </c>
      <c r="I177" s="444">
        <v>138104</v>
      </c>
      <c r="J177" s="440">
        <v>0.64044964662672277</v>
      </c>
      <c r="K177" s="440">
        <v>2264</v>
      </c>
      <c r="L177" s="444">
        <v>94</v>
      </c>
      <c r="M177" s="444">
        <v>215636</v>
      </c>
      <c r="N177" s="440">
        <v>1</v>
      </c>
      <c r="O177" s="440">
        <v>2294</v>
      </c>
      <c r="P177" s="444"/>
      <c r="Q177" s="444"/>
      <c r="R177" s="514"/>
      <c r="S177" s="445"/>
    </row>
    <row r="178" spans="1:19" ht="14.4" customHeight="1" x14ac:dyDescent="0.3">
      <c r="A178" s="439" t="s">
        <v>846</v>
      </c>
      <c r="B178" s="440" t="s">
        <v>847</v>
      </c>
      <c r="C178" s="440" t="s">
        <v>394</v>
      </c>
      <c r="D178" s="440" t="s">
        <v>825</v>
      </c>
      <c r="E178" s="440" t="s">
        <v>848</v>
      </c>
      <c r="F178" s="440" t="s">
        <v>941</v>
      </c>
      <c r="G178" s="440" t="s">
        <v>942</v>
      </c>
      <c r="H178" s="444">
        <v>1</v>
      </c>
      <c r="I178" s="444">
        <v>247</v>
      </c>
      <c r="J178" s="440"/>
      <c r="K178" s="440">
        <v>247</v>
      </c>
      <c r="L178" s="444"/>
      <c r="M178" s="444"/>
      <c r="N178" s="440"/>
      <c r="O178" s="440"/>
      <c r="P178" s="444"/>
      <c r="Q178" s="444"/>
      <c r="R178" s="514"/>
      <c r="S178" s="445"/>
    </row>
    <row r="179" spans="1:19" ht="14.4" customHeight="1" x14ac:dyDescent="0.3">
      <c r="A179" s="439" t="s">
        <v>846</v>
      </c>
      <c r="B179" s="440" t="s">
        <v>847</v>
      </c>
      <c r="C179" s="440" t="s">
        <v>394</v>
      </c>
      <c r="D179" s="440" t="s">
        <v>825</v>
      </c>
      <c r="E179" s="440" t="s">
        <v>848</v>
      </c>
      <c r="F179" s="440" t="s">
        <v>943</v>
      </c>
      <c r="G179" s="440" t="s">
        <v>944</v>
      </c>
      <c r="H179" s="444">
        <v>61</v>
      </c>
      <c r="I179" s="444">
        <v>122732</v>
      </c>
      <c r="J179" s="440">
        <v>0.94460093896713615</v>
      </c>
      <c r="K179" s="440">
        <v>2012</v>
      </c>
      <c r="L179" s="444">
        <v>61</v>
      </c>
      <c r="M179" s="444">
        <v>129930</v>
      </c>
      <c r="N179" s="440">
        <v>1</v>
      </c>
      <c r="O179" s="440">
        <v>2130</v>
      </c>
      <c r="P179" s="444">
        <v>9</v>
      </c>
      <c r="Q179" s="444">
        <v>19179</v>
      </c>
      <c r="R179" s="514">
        <v>0.14761025167397829</v>
      </c>
      <c r="S179" s="445">
        <v>2131</v>
      </c>
    </row>
    <row r="180" spans="1:19" ht="14.4" customHeight="1" x14ac:dyDescent="0.3">
      <c r="A180" s="439" t="s">
        <v>846</v>
      </c>
      <c r="B180" s="440" t="s">
        <v>847</v>
      </c>
      <c r="C180" s="440" t="s">
        <v>394</v>
      </c>
      <c r="D180" s="440" t="s">
        <v>825</v>
      </c>
      <c r="E180" s="440" t="s">
        <v>848</v>
      </c>
      <c r="F180" s="440" t="s">
        <v>945</v>
      </c>
      <c r="G180" s="440" t="s">
        <v>946</v>
      </c>
      <c r="H180" s="444">
        <v>1</v>
      </c>
      <c r="I180" s="444">
        <v>226</v>
      </c>
      <c r="J180" s="440">
        <v>0.93388429752066116</v>
      </c>
      <c r="K180" s="440">
        <v>226</v>
      </c>
      <c r="L180" s="444">
        <v>1</v>
      </c>
      <c r="M180" s="444">
        <v>242</v>
      </c>
      <c r="N180" s="440">
        <v>1</v>
      </c>
      <c r="O180" s="440">
        <v>242</v>
      </c>
      <c r="P180" s="444"/>
      <c r="Q180" s="444"/>
      <c r="R180" s="514"/>
      <c r="S180" s="445"/>
    </row>
    <row r="181" spans="1:19" ht="14.4" customHeight="1" x14ac:dyDescent="0.3">
      <c r="A181" s="439" t="s">
        <v>846</v>
      </c>
      <c r="B181" s="440" t="s">
        <v>847</v>
      </c>
      <c r="C181" s="440" t="s">
        <v>394</v>
      </c>
      <c r="D181" s="440" t="s">
        <v>825</v>
      </c>
      <c r="E181" s="440" t="s">
        <v>848</v>
      </c>
      <c r="F181" s="440" t="s">
        <v>951</v>
      </c>
      <c r="G181" s="440" t="s">
        <v>854</v>
      </c>
      <c r="H181" s="444"/>
      <c r="I181" s="444"/>
      <c r="J181" s="440"/>
      <c r="K181" s="440"/>
      <c r="L181" s="444">
        <v>2</v>
      </c>
      <c r="M181" s="444">
        <v>74</v>
      </c>
      <c r="N181" s="440">
        <v>1</v>
      </c>
      <c r="O181" s="440">
        <v>37</v>
      </c>
      <c r="P181" s="444"/>
      <c r="Q181" s="444"/>
      <c r="R181" s="514"/>
      <c r="S181" s="445"/>
    </row>
    <row r="182" spans="1:19" ht="14.4" customHeight="1" x14ac:dyDescent="0.3">
      <c r="A182" s="439" t="s">
        <v>846</v>
      </c>
      <c r="B182" s="440" t="s">
        <v>847</v>
      </c>
      <c r="C182" s="440" t="s">
        <v>394</v>
      </c>
      <c r="D182" s="440" t="s">
        <v>825</v>
      </c>
      <c r="E182" s="440" t="s">
        <v>848</v>
      </c>
      <c r="F182" s="440" t="s">
        <v>956</v>
      </c>
      <c r="G182" s="440" t="s">
        <v>957</v>
      </c>
      <c r="H182" s="444">
        <v>4</v>
      </c>
      <c r="I182" s="444">
        <v>1076</v>
      </c>
      <c r="J182" s="440">
        <v>0.37361111111111112</v>
      </c>
      <c r="K182" s="440">
        <v>269</v>
      </c>
      <c r="L182" s="444">
        <v>10</v>
      </c>
      <c r="M182" s="444">
        <v>2880</v>
      </c>
      <c r="N182" s="440">
        <v>1</v>
      </c>
      <c r="O182" s="440">
        <v>288</v>
      </c>
      <c r="P182" s="444">
        <v>1</v>
      </c>
      <c r="Q182" s="444">
        <v>289</v>
      </c>
      <c r="R182" s="514">
        <v>0.10034722222222223</v>
      </c>
      <c r="S182" s="445">
        <v>289</v>
      </c>
    </row>
    <row r="183" spans="1:19" ht="14.4" customHeight="1" x14ac:dyDescent="0.3">
      <c r="A183" s="439" t="s">
        <v>846</v>
      </c>
      <c r="B183" s="440" t="s">
        <v>847</v>
      </c>
      <c r="C183" s="440" t="s">
        <v>394</v>
      </c>
      <c r="D183" s="440" t="s">
        <v>825</v>
      </c>
      <c r="E183" s="440" t="s">
        <v>848</v>
      </c>
      <c r="F183" s="440" t="s">
        <v>964</v>
      </c>
      <c r="G183" s="440" t="s">
        <v>965</v>
      </c>
      <c r="H183" s="444"/>
      <c r="I183" s="444"/>
      <c r="J183" s="440"/>
      <c r="K183" s="440"/>
      <c r="L183" s="444">
        <v>1</v>
      </c>
      <c r="M183" s="444">
        <v>0</v>
      </c>
      <c r="N183" s="440"/>
      <c r="O183" s="440">
        <v>0</v>
      </c>
      <c r="P183" s="444">
        <v>1</v>
      </c>
      <c r="Q183" s="444">
        <v>0</v>
      </c>
      <c r="R183" s="514"/>
      <c r="S183" s="445">
        <v>0</v>
      </c>
    </row>
    <row r="184" spans="1:19" ht="14.4" customHeight="1" x14ac:dyDescent="0.3">
      <c r="A184" s="439" t="s">
        <v>846</v>
      </c>
      <c r="B184" s="440" t="s">
        <v>847</v>
      </c>
      <c r="C184" s="440" t="s">
        <v>394</v>
      </c>
      <c r="D184" s="440" t="s">
        <v>826</v>
      </c>
      <c r="E184" s="440" t="s">
        <v>848</v>
      </c>
      <c r="F184" s="440" t="s">
        <v>853</v>
      </c>
      <c r="G184" s="440" t="s">
        <v>854</v>
      </c>
      <c r="H184" s="444">
        <v>62</v>
      </c>
      <c r="I184" s="444">
        <v>3348</v>
      </c>
      <c r="J184" s="440">
        <v>0.26724137931034481</v>
      </c>
      <c r="K184" s="440">
        <v>54</v>
      </c>
      <c r="L184" s="444">
        <v>216</v>
      </c>
      <c r="M184" s="444">
        <v>12528</v>
      </c>
      <c r="N184" s="440">
        <v>1</v>
      </c>
      <c r="O184" s="440">
        <v>58</v>
      </c>
      <c r="P184" s="444">
        <v>10</v>
      </c>
      <c r="Q184" s="444">
        <v>580</v>
      </c>
      <c r="R184" s="514">
        <v>4.6296296296296294E-2</v>
      </c>
      <c r="S184" s="445">
        <v>58</v>
      </c>
    </row>
    <row r="185" spans="1:19" ht="14.4" customHeight="1" x14ac:dyDescent="0.3">
      <c r="A185" s="439" t="s">
        <v>846</v>
      </c>
      <c r="B185" s="440" t="s">
        <v>847</v>
      </c>
      <c r="C185" s="440" t="s">
        <v>394</v>
      </c>
      <c r="D185" s="440" t="s">
        <v>826</v>
      </c>
      <c r="E185" s="440" t="s">
        <v>848</v>
      </c>
      <c r="F185" s="440" t="s">
        <v>855</v>
      </c>
      <c r="G185" s="440" t="s">
        <v>856</v>
      </c>
      <c r="H185" s="444">
        <v>2</v>
      </c>
      <c r="I185" s="444">
        <v>246</v>
      </c>
      <c r="J185" s="440">
        <v>0.93893129770992367</v>
      </c>
      <c r="K185" s="440">
        <v>123</v>
      </c>
      <c r="L185" s="444">
        <v>2</v>
      </c>
      <c r="M185" s="444">
        <v>262</v>
      </c>
      <c r="N185" s="440">
        <v>1</v>
      </c>
      <c r="O185" s="440">
        <v>131</v>
      </c>
      <c r="P185" s="444"/>
      <c r="Q185" s="444"/>
      <c r="R185" s="514"/>
      <c r="S185" s="445"/>
    </row>
    <row r="186" spans="1:19" ht="14.4" customHeight="1" x14ac:dyDescent="0.3">
      <c r="A186" s="439" t="s">
        <v>846</v>
      </c>
      <c r="B186" s="440" t="s">
        <v>847</v>
      </c>
      <c r="C186" s="440" t="s">
        <v>394</v>
      </c>
      <c r="D186" s="440" t="s">
        <v>826</v>
      </c>
      <c r="E186" s="440" t="s">
        <v>848</v>
      </c>
      <c r="F186" s="440" t="s">
        <v>857</v>
      </c>
      <c r="G186" s="440" t="s">
        <v>858</v>
      </c>
      <c r="H186" s="444"/>
      <c r="I186" s="444"/>
      <c r="J186" s="440"/>
      <c r="K186" s="440"/>
      <c r="L186" s="444">
        <v>1</v>
      </c>
      <c r="M186" s="444">
        <v>189</v>
      </c>
      <c r="N186" s="440">
        <v>1</v>
      </c>
      <c r="O186" s="440">
        <v>189</v>
      </c>
      <c r="P186" s="444"/>
      <c r="Q186" s="444"/>
      <c r="R186" s="514"/>
      <c r="S186" s="445"/>
    </row>
    <row r="187" spans="1:19" ht="14.4" customHeight="1" x14ac:dyDescent="0.3">
      <c r="A187" s="439" t="s">
        <v>846</v>
      </c>
      <c r="B187" s="440" t="s">
        <v>847</v>
      </c>
      <c r="C187" s="440" t="s">
        <v>394</v>
      </c>
      <c r="D187" s="440" t="s">
        <v>826</v>
      </c>
      <c r="E187" s="440" t="s">
        <v>848</v>
      </c>
      <c r="F187" s="440" t="s">
        <v>863</v>
      </c>
      <c r="G187" s="440" t="s">
        <v>864</v>
      </c>
      <c r="H187" s="444">
        <v>24</v>
      </c>
      <c r="I187" s="444">
        <v>4128</v>
      </c>
      <c r="J187" s="440">
        <v>1.2811918063314711</v>
      </c>
      <c r="K187" s="440">
        <v>172</v>
      </c>
      <c r="L187" s="444">
        <v>18</v>
      </c>
      <c r="M187" s="444">
        <v>3222</v>
      </c>
      <c r="N187" s="440">
        <v>1</v>
      </c>
      <c r="O187" s="440">
        <v>179</v>
      </c>
      <c r="P187" s="444"/>
      <c r="Q187" s="444"/>
      <c r="R187" s="514"/>
      <c r="S187" s="445"/>
    </row>
    <row r="188" spans="1:19" ht="14.4" customHeight="1" x14ac:dyDescent="0.3">
      <c r="A188" s="439" t="s">
        <v>846</v>
      </c>
      <c r="B188" s="440" t="s">
        <v>847</v>
      </c>
      <c r="C188" s="440" t="s">
        <v>394</v>
      </c>
      <c r="D188" s="440" t="s">
        <v>826</v>
      </c>
      <c r="E188" s="440" t="s">
        <v>848</v>
      </c>
      <c r="F188" s="440" t="s">
        <v>865</v>
      </c>
      <c r="G188" s="440" t="s">
        <v>866</v>
      </c>
      <c r="H188" s="444">
        <v>1</v>
      </c>
      <c r="I188" s="444">
        <v>533</v>
      </c>
      <c r="J188" s="440"/>
      <c r="K188" s="440">
        <v>533</v>
      </c>
      <c r="L188" s="444"/>
      <c r="M188" s="444"/>
      <c r="N188" s="440"/>
      <c r="O188" s="440"/>
      <c r="P188" s="444"/>
      <c r="Q188" s="444"/>
      <c r="R188" s="514"/>
      <c r="S188" s="445"/>
    </row>
    <row r="189" spans="1:19" ht="14.4" customHeight="1" x14ac:dyDescent="0.3">
      <c r="A189" s="439" t="s">
        <v>846</v>
      </c>
      <c r="B189" s="440" t="s">
        <v>847</v>
      </c>
      <c r="C189" s="440" t="s">
        <v>394</v>
      </c>
      <c r="D189" s="440" t="s">
        <v>826</v>
      </c>
      <c r="E189" s="440" t="s">
        <v>848</v>
      </c>
      <c r="F189" s="440" t="s">
        <v>867</v>
      </c>
      <c r="G189" s="440" t="s">
        <v>868</v>
      </c>
      <c r="H189" s="444">
        <v>27</v>
      </c>
      <c r="I189" s="444">
        <v>8694</v>
      </c>
      <c r="J189" s="440">
        <v>0.17898095728255276</v>
      </c>
      <c r="K189" s="440">
        <v>322</v>
      </c>
      <c r="L189" s="444">
        <v>145</v>
      </c>
      <c r="M189" s="444">
        <v>48575</v>
      </c>
      <c r="N189" s="440">
        <v>1</v>
      </c>
      <c r="O189" s="440">
        <v>335</v>
      </c>
      <c r="P189" s="444">
        <v>5</v>
      </c>
      <c r="Q189" s="444">
        <v>1680</v>
      </c>
      <c r="R189" s="514">
        <v>3.4585692228512613E-2</v>
      </c>
      <c r="S189" s="445">
        <v>336</v>
      </c>
    </row>
    <row r="190" spans="1:19" ht="14.4" customHeight="1" x14ac:dyDescent="0.3">
      <c r="A190" s="439" t="s">
        <v>846</v>
      </c>
      <c r="B190" s="440" t="s">
        <v>847</v>
      </c>
      <c r="C190" s="440" t="s">
        <v>394</v>
      </c>
      <c r="D190" s="440" t="s">
        <v>826</v>
      </c>
      <c r="E190" s="440" t="s">
        <v>848</v>
      </c>
      <c r="F190" s="440" t="s">
        <v>871</v>
      </c>
      <c r="G190" s="440" t="s">
        <v>872</v>
      </c>
      <c r="H190" s="444">
        <v>11</v>
      </c>
      <c r="I190" s="444">
        <v>3751</v>
      </c>
      <c r="J190" s="440">
        <v>0.13958248055669259</v>
      </c>
      <c r="K190" s="440">
        <v>341</v>
      </c>
      <c r="L190" s="444">
        <v>77</v>
      </c>
      <c r="M190" s="444">
        <v>26873</v>
      </c>
      <c r="N190" s="440">
        <v>1</v>
      </c>
      <c r="O190" s="440">
        <v>349</v>
      </c>
      <c r="P190" s="444">
        <v>4</v>
      </c>
      <c r="Q190" s="444">
        <v>1396</v>
      </c>
      <c r="R190" s="514">
        <v>5.1948051948051951E-2</v>
      </c>
      <c r="S190" s="445">
        <v>349</v>
      </c>
    </row>
    <row r="191" spans="1:19" ht="14.4" customHeight="1" x14ac:dyDescent="0.3">
      <c r="A191" s="439" t="s">
        <v>846</v>
      </c>
      <c r="B191" s="440" t="s">
        <v>847</v>
      </c>
      <c r="C191" s="440" t="s">
        <v>394</v>
      </c>
      <c r="D191" s="440" t="s">
        <v>826</v>
      </c>
      <c r="E191" s="440" t="s">
        <v>848</v>
      </c>
      <c r="F191" s="440" t="s">
        <v>881</v>
      </c>
      <c r="G191" s="440" t="s">
        <v>882</v>
      </c>
      <c r="H191" s="444"/>
      <c r="I191" s="444"/>
      <c r="J191" s="440"/>
      <c r="K191" s="440"/>
      <c r="L191" s="444">
        <v>50</v>
      </c>
      <c r="M191" s="444">
        <v>2450</v>
      </c>
      <c r="N191" s="440">
        <v>1</v>
      </c>
      <c r="O191" s="440">
        <v>49</v>
      </c>
      <c r="P191" s="444">
        <v>1</v>
      </c>
      <c r="Q191" s="444">
        <v>49</v>
      </c>
      <c r="R191" s="514">
        <v>0.02</v>
      </c>
      <c r="S191" s="445">
        <v>49</v>
      </c>
    </row>
    <row r="192" spans="1:19" ht="14.4" customHeight="1" x14ac:dyDescent="0.3">
      <c r="A192" s="439" t="s">
        <v>846</v>
      </c>
      <c r="B192" s="440" t="s">
        <v>847</v>
      </c>
      <c r="C192" s="440" t="s">
        <v>394</v>
      </c>
      <c r="D192" s="440" t="s">
        <v>826</v>
      </c>
      <c r="E192" s="440" t="s">
        <v>848</v>
      </c>
      <c r="F192" s="440" t="s">
        <v>883</v>
      </c>
      <c r="G192" s="440" t="s">
        <v>884</v>
      </c>
      <c r="H192" s="444">
        <v>17</v>
      </c>
      <c r="I192" s="444">
        <v>6392</v>
      </c>
      <c r="J192" s="440">
        <v>0.75076344843786702</v>
      </c>
      <c r="K192" s="440">
        <v>376</v>
      </c>
      <c r="L192" s="444">
        <v>22</v>
      </c>
      <c r="M192" s="444">
        <v>8514</v>
      </c>
      <c r="N192" s="440">
        <v>1</v>
      </c>
      <c r="O192" s="440">
        <v>387</v>
      </c>
      <c r="P192" s="444">
        <v>1</v>
      </c>
      <c r="Q192" s="444">
        <v>391</v>
      </c>
      <c r="R192" s="514">
        <v>4.592435987784825E-2</v>
      </c>
      <c r="S192" s="445">
        <v>391</v>
      </c>
    </row>
    <row r="193" spans="1:19" ht="14.4" customHeight="1" x14ac:dyDescent="0.3">
      <c r="A193" s="439" t="s">
        <v>846</v>
      </c>
      <c r="B193" s="440" t="s">
        <v>847</v>
      </c>
      <c r="C193" s="440" t="s">
        <v>394</v>
      </c>
      <c r="D193" s="440" t="s">
        <v>826</v>
      </c>
      <c r="E193" s="440" t="s">
        <v>848</v>
      </c>
      <c r="F193" s="440" t="s">
        <v>885</v>
      </c>
      <c r="G193" s="440" t="s">
        <v>886</v>
      </c>
      <c r="H193" s="444">
        <v>14</v>
      </c>
      <c r="I193" s="444">
        <v>518</v>
      </c>
      <c r="J193" s="440">
        <v>0.47005444646098005</v>
      </c>
      <c r="K193" s="440">
        <v>37</v>
      </c>
      <c r="L193" s="444">
        <v>29</v>
      </c>
      <c r="M193" s="444">
        <v>1102</v>
      </c>
      <c r="N193" s="440">
        <v>1</v>
      </c>
      <c r="O193" s="440">
        <v>38</v>
      </c>
      <c r="P193" s="444">
        <v>2</v>
      </c>
      <c r="Q193" s="444">
        <v>76</v>
      </c>
      <c r="R193" s="514">
        <v>6.8965517241379309E-2</v>
      </c>
      <c r="S193" s="445">
        <v>38</v>
      </c>
    </row>
    <row r="194" spans="1:19" ht="14.4" customHeight="1" x14ac:dyDescent="0.3">
      <c r="A194" s="439" t="s">
        <v>846</v>
      </c>
      <c r="B194" s="440" t="s">
        <v>847</v>
      </c>
      <c r="C194" s="440" t="s">
        <v>394</v>
      </c>
      <c r="D194" s="440" t="s">
        <v>826</v>
      </c>
      <c r="E194" s="440" t="s">
        <v>848</v>
      </c>
      <c r="F194" s="440" t="s">
        <v>887</v>
      </c>
      <c r="G194" s="440" t="s">
        <v>888</v>
      </c>
      <c r="H194" s="444"/>
      <c r="I194" s="444"/>
      <c r="J194" s="440"/>
      <c r="K194" s="440"/>
      <c r="L194" s="444">
        <v>6</v>
      </c>
      <c r="M194" s="444">
        <v>1584</v>
      </c>
      <c r="N194" s="440">
        <v>1</v>
      </c>
      <c r="O194" s="440">
        <v>264</v>
      </c>
      <c r="P194" s="444">
        <v>1</v>
      </c>
      <c r="Q194" s="444">
        <v>265</v>
      </c>
      <c r="R194" s="514">
        <v>0.16729797979797981</v>
      </c>
      <c r="S194" s="445">
        <v>265</v>
      </c>
    </row>
    <row r="195" spans="1:19" ht="14.4" customHeight="1" x14ac:dyDescent="0.3">
      <c r="A195" s="439" t="s">
        <v>846</v>
      </c>
      <c r="B195" s="440" t="s">
        <v>847</v>
      </c>
      <c r="C195" s="440" t="s">
        <v>394</v>
      </c>
      <c r="D195" s="440" t="s">
        <v>826</v>
      </c>
      <c r="E195" s="440" t="s">
        <v>848</v>
      </c>
      <c r="F195" s="440" t="s">
        <v>889</v>
      </c>
      <c r="G195" s="440" t="s">
        <v>890</v>
      </c>
      <c r="H195" s="444">
        <v>68</v>
      </c>
      <c r="I195" s="444">
        <v>45968</v>
      </c>
      <c r="J195" s="440">
        <v>0.60458754208754206</v>
      </c>
      <c r="K195" s="440">
        <v>676</v>
      </c>
      <c r="L195" s="444">
        <v>108</v>
      </c>
      <c r="M195" s="444">
        <v>76032</v>
      </c>
      <c r="N195" s="440">
        <v>1</v>
      </c>
      <c r="O195" s="440">
        <v>704</v>
      </c>
      <c r="P195" s="444">
        <v>7</v>
      </c>
      <c r="Q195" s="444">
        <v>4935</v>
      </c>
      <c r="R195" s="514">
        <v>6.4906881313131312E-2</v>
      </c>
      <c r="S195" s="445">
        <v>705</v>
      </c>
    </row>
    <row r="196" spans="1:19" ht="14.4" customHeight="1" x14ac:dyDescent="0.3">
      <c r="A196" s="439" t="s">
        <v>846</v>
      </c>
      <c r="B196" s="440" t="s">
        <v>847</v>
      </c>
      <c r="C196" s="440" t="s">
        <v>394</v>
      </c>
      <c r="D196" s="440" t="s">
        <v>826</v>
      </c>
      <c r="E196" s="440" t="s">
        <v>848</v>
      </c>
      <c r="F196" s="440" t="s">
        <v>891</v>
      </c>
      <c r="G196" s="440" t="s">
        <v>892</v>
      </c>
      <c r="H196" s="444">
        <v>2</v>
      </c>
      <c r="I196" s="444">
        <v>276</v>
      </c>
      <c r="J196" s="440">
        <v>0.18775510204081633</v>
      </c>
      <c r="K196" s="440">
        <v>138</v>
      </c>
      <c r="L196" s="444">
        <v>10</v>
      </c>
      <c r="M196" s="444">
        <v>1470</v>
      </c>
      <c r="N196" s="440">
        <v>1</v>
      </c>
      <c r="O196" s="440">
        <v>147</v>
      </c>
      <c r="P196" s="444">
        <v>2</v>
      </c>
      <c r="Q196" s="444">
        <v>294</v>
      </c>
      <c r="R196" s="514">
        <v>0.2</v>
      </c>
      <c r="S196" s="445">
        <v>147</v>
      </c>
    </row>
    <row r="197" spans="1:19" ht="14.4" customHeight="1" x14ac:dyDescent="0.3">
      <c r="A197" s="439" t="s">
        <v>846</v>
      </c>
      <c r="B197" s="440" t="s">
        <v>847</v>
      </c>
      <c r="C197" s="440" t="s">
        <v>394</v>
      </c>
      <c r="D197" s="440" t="s">
        <v>826</v>
      </c>
      <c r="E197" s="440" t="s">
        <v>848</v>
      </c>
      <c r="F197" s="440" t="s">
        <v>893</v>
      </c>
      <c r="G197" s="440" t="s">
        <v>894</v>
      </c>
      <c r="H197" s="444">
        <v>34</v>
      </c>
      <c r="I197" s="444">
        <v>9690</v>
      </c>
      <c r="J197" s="440">
        <v>0.3007075471698113</v>
      </c>
      <c r="K197" s="440">
        <v>285</v>
      </c>
      <c r="L197" s="444">
        <v>106</v>
      </c>
      <c r="M197" s="444">
        <v>32224</v>
      </c>
      <c r="N197" s="440">
        <v>1</v>
      </c>
      <c r="O197" s="440">
        <v>304</v>
      </c>
      <c r="P197" s="444">
        <v>14</v>
      </c>
      <c r="Q197" s="444">
        <v>4270</v>
      </c>
      <c r="R197" s="514">
        <v>0.13250993048659385</v>
      </c>
      <c r="S197" s="445">
        <v>305</v>
      </c>
    </row>
    <row r="198" spans="1:19" ht="14.4" customHeight="1" x14ac:dyDescent="0.3">
      <c r="A198" s="439" t="s">
        <v>846</v>
      </c>
      <c r="B198" s="440" t="s">
        <v>847</v>
      </c>
      <c r="C198" s="440" t="s">
        <v>394</v>
      </c>
      <c r="D198" s="440" t="s">
        <v>826</v>
      </c>
      <c r="E198" s="440" t="s">
        <v>848</v>
      </c>
      <c r="F198" s="440" t="s">
        <v>897</v>
      </c>
      <c r="G198" s="440" t="s">
        <v>898</v>
      </c>
      <c r="H198" s="444">
        <v>14</v>
      </c>
      <c r="I198" s="444">
        <v>6468</v>
      </c>
      <c r="J198" s="440">
        <v>1.3093117408906882</v>
      </c>
      <c r="K198" s="440">
        <v>462</v>
      </c>
      <c r="L198" s="444">
        <v>10</v>
      </c>
      <c r="M198" s="444">
        <v>4940</v>
      </c>
      <c r="N198" s="440">
        <v>1</v>
      </c>
      <c r="O198" s="440">
        <v>494</v>
      </c>
      <c r="P198" s="444">
        <v>1</v>
      </c>
      <c r="Q198" s="444">
        <v>494</v>
      </c>
      <c r="R198" s="514">
        <v>0.1</v>
      </c>
      <c r="S198" s="445">
        <v>494</v>
      </c>
    </row>
    <row r="199" spans="1:19" ht="14.4" customHeight="1" x14ac:dyDescent="0.3">
      <c r="A199" s="439" t="s">
        <v>846</v>
      </c>
      <c r="B199" s="440" t="s">
        <v>847</v>
      </c>
      <c r="C199" s="440" t="s">
        <v>394</v>
      </c>
      <c r="D199" s="440" t="s">
        <v>826</v>
      </c>
      <c r="E199" s="440" t="s">
        <v>848</v>
      </c>
      <c r="F199" s="440" t="s">
        <v>899</v>
      </c>
      <c r="G199" s="440" t="s">
        <v>900</v>
      </c>
      <c r="H199" s="444"/>
      <c r="I199" s="444"/>
      <c r="J199" s="440"/>
      <c r="K199" s="440"/>
      <c r="L199" s="444"/>
      <c r="M199" s="444"/>
      <c r="N199" s="440"/>
      <c r="O199" s="440"/>
      <c r="P199" s="444">
        <v>1</v>
      </c>
      <c r="Q199" s="444">
        <v>6580</v>
      </c>
      <c r="R199" s="514"/>
      <c r="S199" s="445">
        <v>6580</v>
      </c>
    </row>
    <row r="200" spans="1:19" ht="14.4" customHeight="1" x14ac:dyDescent="0.3">
      <c r="A200" s="439" t="s">
        <v>846</v>
      </c>
      <c r="B200" s="440" t="s">
        <v>847</v>
      </c>
      <c r="C200" s="440" t="s">
        <v>394</v>
      </c>
      <c r="D200" s="440" t="s">
        <v>826</v>
      </c>
      <c r="E200" s="440" t="s">
        <v>848</v>
      </c>
      <c r="F200" s="440" t="s">
        <v>901</v>
      </c>
      <c r="G200" s="440" t="s">
        <v>902</v>
      </c>
      <c r="H200" s="444">
        <v>46</v>
      </c>
      <c r="I200" s="444">
        <v>16376</v>
      </c>
      <c r="J200" s="440">
        <v>0.38154706430568497</v>
      </c>
      <c r="K200" s="440">
        <v>356</v>
      </c>
      <c r="L200" s="444">
        <v>116</v>
      </c>
      <c r="M200" s="444">
        <v>42920</v>
      </c>
      <c r="N200" s="440">
        <v>1</v>
      </c>
      <c r="O200" s="440">
        <v>370</v>
      </c>
      <c r="P200" s="444">
        <v>15</v>
      </c>
      <c r="Q200" s="444">
        <v>5550</v>
      </c>
      <c r="R200" s="514">
        <v>0.12931034482758622</v>
      </c>
      <c r="S200" s="445">
        <v>370</v>
      </c>
    </row>
    <row r="201" spans="1:19" ht="14.4" customHeight="1" x14ac:dyDescent="0.3">
      <c r="A201" s="439" t="s">
        <v>846</v>
      </c>
      <c r="B201" s="440" t="s">
        <v>847</v>
      </c>
      <c r="C201" s="440" t="s">
        <v>394</v>
      </c>
      <c r="D201" s="440" t="s">
        <v>826</v>
      </c>
      <c r="E201" s="440" t="s">
        <v>848</v>
      </c>
      <c r="F201" s="440" t="s">
        <v>903</v>
      </c>
      <c r="G201" s="440" t="s">
        <v>904</v>
      </c>
      <c r="H201" s="444">
        <v>1</v>
      </c>
      <c r="I201" s="444">
        <v>2917</v>
      </c>
      <c r="J201" s="440">
        <v>0.11743156199677939</v>
      </c>
      <c r="K201" s="440">
        <v>2917</v>
      </c>
      <c r="L201" s="444">
        <v>8</v>
      </c>
      <c r="M201" s="444">
        <v>24840</v>
      </c>
      <c r="N201" s="440">
        <v>1</v>
      </c>
      <c r="O201" s="440">
        <v>3105</v>
      </c>
      <c r="P201" s="444"/>
      <c r="Q201" s="444"/>
      <c r="R201" s="514"/>
      <c r="S201" s="445"/>
    </row>
    <row r="202" spans="1:19" ht="14.4" customHeight="1" x14ac:dyDescent="0.3">
      <c r="A202" s="439" t="s">
        <v>846</v>
      </c>
      <c r="B202" s="440" t="s">
        <v>847</v>
      </c>
      <c r="C202" s="440" t="s">
        <v>394</v>
      </c>
      <c r="D202" s="440" t="s">
        <v>826</v>
      </c>
      <c r="E202" s="440" t="s">
        <v>848</v>
      </c>
      <c r="F202" s="440" t="s">
        <v>907</v>
      </c>
      <c r="G202" s="440" t="s">
        <v>908</v>
      </c>
      <c r="H202" s="444">
        <v>7</v>
      </c>
      <c r="I202" s="444">
        <v>735</v>
      </c>
      <c r="J202" s="440"/>
      <c r="K202" s="440">
        <v>105</v>
      </c>
      <c r="L202" s="444"/>
      <c r="M202" s="444"/>
      <c r="N202" s="440"/>
      <c r="O202" s="440"/>
      <c r="P202" s="444"/>
      <c r="Q202" s="444"/>
      <c r="R202" s="514"/>
      <c r="S202" s="445"/>
    </row>
    <row r="203" spans="1:19" ht="14.4" customHeight="1" x14ac:dyDescent="0.3">
      <c r="A203" s="439" t="s">
        <v>846</v>
      </c>
      <c r="B203" s="440" t="s">
        <v>847</v>
      </c>
      <c r="C203" s="440" t="s">
        <v>394</v>
      </c>
      <c r="D203" s="440" t="s">
        <v>826</v>
      </c>
      <c r="E203" s="440" t="s">
        <v>848</v>
      </c>
      <c r="F203" s="440" t="s">
        <v>909</v>
      </c>
      <c r="G203" s="440" t="s">
        <v>910</v>
      </c>
      <c r="H203" s="444"/>
      <c r="I203" s="444"/>
      <c r="J203" s="440"/>
      <c r="K203" s="440"/>
      <c r="L203" s="444">
        <v>2</v>
      </c>
      <c r="M203" s="444">
        <v>250</v>
      </c>
      <c r="N203" s="440">
        <v>1</v>
      </c>
      <c r="O203" s="440">
        <v>125</v>
      </c>
      <c r="P203" s="444"/>
      <c r="Q203" s="444"/>
      <c r="R203" s="514"/>
      <c r="S203" s="445"/>
    </row>
    <row r="204" spans="1:19" ht="14.4" customHeight="1" x14ac:dyDescent="0.3">
      <c r="A204" s="439" t="s">
        <v>846</v>
      </c>
      <c r="B204" s="440" t="s">
        <v>847</v>
      </c>
      <c r="C204" s="440" t="s">
        <v>394</v>
      </c>
      <c r="D204" s="440" t="s">
        <v>826</v>
      </c>
      <c r="E204" s="440" t="s">
        <v>848</v>
      </c>
      <c r="F204" s="440" t="s">
        <v>911</v>
      </c>
      <c r="G204" s="440" t="s">
        <v>912</v>
      </c>
      <c r="H204" s="444">
        <v>15</v>
      </c>
      <c r="I204" s="444">
        <v>6945</v>
      </c>
      <c r="J204" s="440">
        <v>0.48380355276907</v>
      </c>
      <c r="K204" s="440">
        <v>463</v>
      </c>
      <c r="L204" s="444">
        <v>29</v>
      </c>
      <c r="M204" s="444">
        <v>14355</v>
      </c>
      <c r="N204" s="440">
        <v>1</v>
      </c>
      <c r="O204" s="440">
        <v>495</v>
      </c>
      <c r="P204" s="444"/>
      <c r="Q204" s="444"/>
      <c r="R204" s="514"/>
      <c r="S204" s="445"/>
    </row>
    <row r="205" spans="1:19" ht="14.4" customHeight="1" x14ac:dyDescent="0.3">
      <c r="A205" s="439" t="s">
        <v>846</v>
      </c>
      <c r="B205" s="440" t="s">
        <v>847</v>
      </c>
      <c r="C205" s="440" t="s">
        <v>394</v>
      </c>
      <c r="D205" s="440" t="s">
        <v>826</v>
      </c>
      <c r="E205" s="440" t="s">
        <v>848</v>
      </c>
      <c r="F205" s="440" t="s">
        <v>915</v>
      </c>
      <c r="G205" s="440" t="s">
        <v>916</v>
      </c>
      <c r="H205" s="444">
        <v>32</v>
      </c>
      <c r="I205" s="444">
        <v>13984</v>
      </c>
      <c r="J205" s="440">
        <v>0.25555555555555554</v>
      </c>
      <c r="K205" s="440">
        <v>437</v>
      </c>
      <c r="L205" s="444">
        <v>120</v>
      </c>
      <c r="M205" s="444">
        <v>54720</v>
      </c>
      <c r="N205" s="440">
        <v>1</v>
      </c>
      <c r="O205" s="440">
        <v>456</v>
      </c>
      <c r="P205" s="444">
        <v>32</v>
      </c>
      <c r="Q205" s="444">
        <v>14592</v>
      </c>
      <c r="R205" s="514">
        <v>0.26666666666666666</v>
      </c>
      <c r="S205" s="445">
        <v>456</v>
      </c>
    </row>
    <row r="206" spans="1:19" ht="14.4" customHeight="1" x14ac:dyDescent="0.3">
      <c r="A206" s="439" t="s">
        <v>846</v>
      </c>
      <c r="B206" s="440" t="s">
        <v>847</v>
      </c>
      <c r="C206" s="440" t="s">
        <v>394</v>
      </c>
      <c r="D206" s="440" t="s">
        <v>826</v>
      </c>
      <c r="E206" s="440" t="s">
        <v>848</v>
      </c>
      <c r="F206" s="440" t="s">
        <v>917</v>
      </c>
      <c r="G206" s="440" t="s">
        <v>918</v>
      </c>
      <c r="H206" s="444">
        <v>36</v>
      </c>
      <c r="I206" s="444">
        <v>1944</v>
      </c>
      <c r="J206" s="440"/>
      <c r="K206" s="440">
        <v>54</v>
      </c>
      <c r="L206" s="444"/>
      <c r="M206" s="444"/>
      <c r="N206" s="440"/>
      <c r="O206" s="440"/>
      <c r="P206" s="444"/>
      <c r="Q206" s="444"/>
      <c r="R206" s="514"/>
      <c r="S206" s="445"/>
    </row>
    <row r="207" spans="1:19" ht="14.4" customHeight="1" x14ac:dyDescent="0.3">
      <c r="A207" s="439" t="s">
        <v>846</v>
      </c>
      <c r="B207" s="440" t="s">
        <v>847</v>
      </c>
      <c r="C207" s="440" t="s">
        <v>394</v>
      </c>
      <c r="D207" s="440" t="s">
        <v>826</v>
      </c>
      <c r="E207" s="440" t="s">
        <v>848</v>
      </c>
      <c r="F207" s="440" t="s">
        <v>925</v>
      </c>
      <c r="G207" s="440" t="s">
        <v>926</v>
      </c>
      <c r="H207" s="444">
        <v>27</v>
      </c>
      <c r="I207" s="444">
        <v>4563</v>
      </c>
      <c r="J207" s="440">
        <v>6.5185714285714287</v>
      </c>
      <c r="K207" s="440">
        <v>169</v>
      </c>
      <c r="L207" s="444">
        <v>4</v>
      </c>
      <c r="M207" s="444">
        <v>700</v>
      </c>
      <c r="N207" s="440">
        <v>1</v>
      </c>
      <c r="O207" s="440">
        <v>175</v>
      </c>
      <c r="P207" s="444">
        <v>17</v>
      </c>
      <c r="Q207" s="444">
        <v>2992</v>
      </c>
      <c r="R207" s="514">
        <v>4.274285714285714</v>
      </c>
      <c r="S207" s="445">
        <v>176</v>
      </c>
    </row>
    <row r="208" spans="1:19" ht="14.4" customHeight="1" x14ac:dyDescent="0.3">
      <c r="A208" s="439" t="s">
        <v>846</v>
      </c>
      <c r="B208" s="440" t="s">
        <v>847</v>
      </c>
      <c r="C208" s="440" t="s">
        <v>394</v>
      </c>
      <c r="D208" s="440" t="s">
        <v>826</v>
      </c>
      <c r="E208" s="440" t="s">
        <v>848</v>
      </c>
      <c r="F208" s="440" t="s">
        <v>927</v>
      </c>
      <c r="G208" s="440" t="s">
        <v>928</v>
      </c>
      <c r="H208" s="444">
        <v>285</v>
      </c>
      <c r="I208" s="444">
        <v>23085</v>
      </c>
      <c r="J208" s="440">
        <v>0.54645520179902951</v>
      </c>
      <c r="K208" s="440">
        <v>81</v>
      </c>
      <c r="L208" s="444">
        <v>497</v>
      </c>
      <c r="M208" s="444">
        <v>42245</v>
      </c>
      <c r="N208" s="440">
        <v>1</v>
      </c>
      <c r="O208" s="440">
        <v>85</v>
      </c>
      <c r="P208" s="444">
        <v>26</v>
      </c>
      <c r="Q208" s="444">
        <v>2210</v>
      </c>
      <c r="R208" s="514">
        <v>5.2313883299798795E-2</v>
      </c>
      <c r="S208" s="445">
        <v>85</v>
      </c>
    </row>
    <row r="209" spans="1:19" ht="14.4" customHeight="1" x14ac:dyDescent="0.3">
      <c r="A209" s="439" t="s">
        <v>846</v>
      </c>
      <c r="B209" s="440" t="s">
        <v>847</v>
      </c>
      <c r="C209" s="440" t="s">
        <v>394</v>
      </c>
      <c r="D209" s="440" t="s">
        <v>826</v>
      </c>
      <c r="E209" s="440" t="s">
        <v>848</v>
      </c>
      <c r="F209" s="440" t="s">
        <v>931</v>
      </c>
      <c r="G209" s="440" t="s">
        <v>932</v>
      </c>
      <c r="H209" s="444">
        <v>2</v>
      </c>
      <c r="I209" s="444">
        <v>326</v>
      </c>
      <c r="J209" s="440">
        <v>0.96449704142011838</v>
      </c>
      <c r="K209" s="440">
        <v>163</v>
      </c>
      <c r="L209" s="444">
        <v>2</v>
      </c>
      <c r="M209" s="444">
        <v>338</v>
      </c>
      <c r="N209" s="440">
        <v>1</v>
      </c>
      <c r="O209" s="440">
        <v>169</v>
      </c>
      <c r="P209" s="444">
        <v>1</v>
      </c>
      <c r="Q209" s="444">
        <v>170</v>
      </c>
      <c r="R209" s="514">
        <v>0.50295857988165682</v>
      </c>
      <c r="S209" s="445">
        <v>170</v>
      </c>
    </row>
    <row r="210" spans="1:19" ht="14.4" customHeight="1" x14ac:dyDescent="0.3">
      <c r="A210" s="439" t="s">
        <v>846</v>
      </c>
      <c r="B210" s="440" t="s">
        <v>847</v>
      </c>
      <c r="C210" s="440" t="s">
        <v>394</v>
      </c>
      <c r="D210" s="440" t="s">
        <v>826</v>
      </c>
      <c r="E210" s="440" t="s">
        <v>848</v>
      </c>
      <c r="F210" s="440" t="s">
        <v>933</v>
      </c>
      <c r="G210" s="440" t="s">
        <v>934</v>
      </c>
      <c r="H210" s="444"/>
      <c r="I210" s="444"/>
      <c r="J210" s="440"/>
      <c r="K210" s="440"/>
      <c r="L210" s="444">
        <v>27</v>
      </c>
      <c r="M210" s="444">
        <v>783</v>
      </c>
      <c r="N210" s="440">
        <v>1</v>
      </c>
      <c r="O210" s="440">
        <v>29</v>
      </c>
      <c r="P210" s="444">
        <v>2</v>
      </c>
      <c r="Q210" s="444">
        <v>58</v>
      </c>
      <c r="R210" s="514">
        <v>7.407407407407407E-2</v>
      </c>
      <c r="S210" s="445">
        <v>29</v>
      </c>
    </row>
    <row r="211" spans="1:19" ht="14.4" customHeight="1" x14ac:dyDescent="0.3">
      <c r="A211" s="439" t="s">
        <v>846</v>
      </c>
      <c r="B211" s="440" t="s">
        <v>847</v>
      </c>
      <c r="C211" s="440" t="s">
        <v>394</v>
      </c>
      <c r="D211" s="440" t="s">
        <v>826</v>
      </c>
      <c r="E211" s="440" t="s">
        <v>848</v>
      </c>
      <c r="F211" s="440" t="s">
        <v>935</v>
      </c>
      <c r="G211" s="440" t="s">
        <v>936</v>
      </c>
      <c r="H211" s="444"/>
      <c r="I211" s="444"/>
      <c r="J211" s="440"/>
      <c r="K211" s="440"/>
      <c r="L211" s="444">
        <v>2</v>
      </c>
      <c r="M211" s="444">
        <v>2022</v>
      </c>
      <c r="N211" s="440">
        <v>1</v>
      </c>
      <c r="O211" s="440">
        <v>1011</v>
      </c>
      <c r="P211" s="444"/>
      <c r="Q211" s="444"/>
      <c r="R211" s="514"/>
      <c r="S211" s="445"/>
    </row>
    <row r="212" spans="1:19" ht="14.4" customHeight="1" x14ac:dyDescent="0.3">
      <c r="A212" s="439" t="s">
        <v>846</v>
      </c>
      <c r="B212" s="440" t="s">
        <v>847</v>
      </c>
      <c r="C212" s="440" t="s">
        <v>394</v>
      </c>
      <c r="D212" s="440" t="s">
        <v>826</v>
      </c>
      <c r="E212" s="440" t="s">
        <v>848</v>
      </c>
      <c r="F212" s="440" t="s">
        <v>937</v>
      </c>
      <c r="G212" s="440" t="s">
        <v>938</v>
      </c>
      <c r="H212" s="444">
        <v>25</v>
      </c>
      <c r="I212" s="444">
        <v>4250</v>
      </c>
      <c r="J212" s="440">
        <v>0.49281076066790352</v>
      </c>
      <c r="K212" s="440">
        <v>170</v>
      </c>
      <c r="L212" s="444">
        <v>49</v>
      </c>
      <c r="M212" s="444">
        <v>8624</v>
      </c>
      <c r="N212" s="440">
        <v>1</v>
      </c>
      <c r="O212" s="440">
        <v>176</v>
      </c>
      <c r="P212" s="444">
        <v>1</v>
      </c>
      <c r="Q212" s="444">
        <v>176</v>
      </c>
      <c r="R212" s="514">
        <v>2.0408163265306121E-2</v>
      </c>
      <c r="S212" s="445">
        <v>176</v>
      </c>
    </row>
    <row r="213" spans="1:19" ht="14.4" customHeight="1" x14ac:dyDescent="0.3">
      <c r="A213" s="439" t="s">
        <v>846</v>
      </c>
      <c r="B213" s="440" t="s">
        <v>847</v>
      </c>
      <c r="C213" s="440" t="s">
        <v>394</v>
      </c>
      <c r="D213" s="440" t="s">
        <v>826</v>
      </c>
      <c r="E213" s="440" t="s">
        <v>848</v>
      </c>
      <c r="F213" s="440" t="s">
        <v>941</v>
      </c>
      <c r="G213" s="440" t="s">
        <v>942</v>
      </c>
      <c r="H213" s="444">
        <v>96</v>
      </c>
      <c r="I213" s="444">
        <v>23712</v>
      </c>
      <c r="J213" s="440">
        <v>0.54975424278957619</v>
      </c>
      <c r="K213" s="440">
        <v>247</v>
      </c>
      <c r="L213" s="444">
        <v>164</v>
      </c>
      <c r="M213" s="444">
        <v>43132</v>
      </c>
      <c r="N213" s="440">
        <v>1</v>
      </c>
      <c r="O213" s="440">
        <v>263</v>
      </c>
      <c r="P213" s="444">
        <v>9</v>
      </c>
      <c r="Q213" s="444">
        <v>2376</v>
      </c>
      <c r="R213" s="514">
        <v>5.5086710562923122E-2</v>
      </c>
      <c r="S213" s="445">
        <v>264</v>
      </c>
    </row>
    <row r="214" spans="1:19" ht="14.4" customHeight="1" x14ac:dyDescent="0.3">
      <c r="A214" s="439" t="s">
        <v>846</v>
      </c>
      <c r="B214" s="440" t="s">
        <v>847</v>
      </c>
      <c r="C214" s="440" t="s">
        <v>394</v>
      </c>
      <c r="D214" s="440" t="s">
        <v>826</v>
      </c>
      <c r="E214" s="440" t="s">
        <v>848</v>
      </c>
      <c r="F214" s="440" t="s">
        <v>947</v>
      </c>
      <c r="G214" s="440" t="s">
        <v>948</v>
      </c>
      <c r="H214" s="444"/>
      <c r="I214" s="444"/>
      <c r="J214" s="440"/>
      <c r="K214" s="440"/>
      <c r="L214" s="444"/>
      <c r="M214" s="444"/>
      <c r="N214" s="440"/>
      <c r="O214" s="440"/>
      <c r="P214" s="444">
        <v>1</v>
      </c>
      <c r="Q214" s="444">
        <v>424</v>
      </c>
      <c r="R214" s="514"/>
      <c r="S214" s="445">
        <v>424</v>
      </c>
    </row>
    <row r="215" spans="1:19" ht="14.4" customHeight="1" x14ac:dyDescent="0.3">
      <c r="A215" s="439" t="s">
        <v>846</v>
      </c>
      <c r="B215" s="440" t="s">
        <v>847</v>
      </c>
      <c r="C215" s="440" t="s">
        <v>394</v>
      </c>
      <c r="D215" s="440" t="s">
        <v>826</v>
      </c>
      <c r="E215" s="440" t="s">
        <v>848</v>
      </c>
      <c r="F215" s="440" t="s">
        <v>951</v>
      </c>
      <c r="G215" s="440" t="s">
        <v>854</v>
      </c>
      <c r="H215" s="444"/>
      <c r="I215" s="444"/>
      <c r="J215" s="440"/>
      <c r="K215" s="440"/>
      <c r="L215" s="444"/>
      <c r="M215" s="444"/>
      <c r="N215" s="440"/>
      <c r="O215" s="440"/>
      <c r="P215" s="444">
        <v>20</v>
      </c>
      <c r="Q215" s="444">
        <v>740</v>
      </c>
      <c r="R215" s="514"/>
      <c r="S215" s="445">
        <v>37</v>
      </c>
    </row>
    <row r="216" spans="1:19" ht="14.4" customHeight="1" x14ac:dyDescent="0.3">
      <c r="A216" s="439" t="s">
        <v>846</v>
      </c>
      <c r="B216" s="440" t="s">
        <v>847</v>
      </c>
      <c r="C216" s="440" t="s">
        <v>394</v>
      </c>
      <c r="D216" s="440" t="s">
        <v>826</v>
      </c>
      <c r="E216" s="440" t="s">
        <v>848</v>
      </c>
      <c r="F216" s="440" t="s">
        <v>956</v>
      </c>
      <c r="G216" s="440" t="s">
        <v>957</v>
      </c>
      <c r="H216" s="444"/>
      <c r="I216" s="444"/>
      <c r="J216" s="440"/>
      <c r="K216" s="440"/>
      <c r="L216" s="444">
        <v>1</v>
      </c>
      <c r="M216" s="444">
        <v>288</v>
      </c>
      <c r="N216" s="440">
        <v>1</v>
      </c>
      <c r="O216" s="440">
        <v>288</v>
      </c>
      <c r="P216" s="444"/>
      <c r="Q216" s="444"/>
      <c r="R216" s="514"/>
      <c r="S216" s="445"/>
    </row>
    <row r="217" spans="1:19" ht="14.4" customHeight="1" x14ac:dyDescent="0.3">
      <c r="A217" s="439" t="s">
        <v>846</v>
      </c>
      <c r="B217" s="440" t="s">
        <v>847</v>
      </c>
      <c r="C217" s="440" t="s">
        <v>394</v>
      </c>
      <c r="D217" s="440" t="s">
        <v>826</v>
      </c>
      <c r="E217" s="440" t="s">
        <v>848</v>
      </c>
      <c r="F217" s="440" t="s">
        <v>958</v>
      </c>
      <c r="G217" s="440" t="s">
        <v>959</v>
      </c>
      <c r="H217" s="444"/>
      <c r="I217" s="444"/>
      <c r="J217" s="440"/>
      <c r="K217" s="440"/>
      <c r="L217" s="444"/>
      <c r="M217" s="444"/>
      <c r="N217" s="440"/>
      <c r="O217" s="440"/>
      <c r="P217" s="444">
        <v>1</v>
      </c>
      <c r="Q217" s="444">
        <v>1098</v>
      </c>
      <c r="R217" s="514"/>
      <c r="S217" s="445">
        <v>1098</v>
      </c>
    </row>
    <row r="218" spans="1:19" ht="14.4" customHeight="1" x14ac:dyDescent="0.3">
      <c r="A218" s="439" t="s">
        <v>846</v>
      </c>
      <c r="B218" s="440" t="s">
        <v>847</v>
      </c>
      <c r="C218" s="440" t="s">
        <v>394</v>
      </c>
      <c r="D218" s="440" t="s">
        <v>826</v>
      </c>
      <c r="E218" s="440" t="s">
        <v>848</v>
      </c>
      <c r="F218" s="440" t="s">
        <v>960</v>
      </c>
      <c r="G218" s="440" t="s">
        <v>961</v>
      </c>
      <c r="H218" s="444"/>
      <c r="I218" s="444"/>
      <c r="J218" s="440"/>
      <c r="K218" s="440"/>
      <c r="L218" s="444">
        <v>7</v>
      </c>
      <c r="M218" s="444">
        <v>749</v>
      </c>
      <c r="N218" s="440">
        <v>1</v>
      </c>
      <c r="O218" s="440">
        <v>107</v>
      </c>
      <c r="P218" s="444">
        <v>1</v>
      </c>
      <c r="Q218" s="444">
        <v>107</v>
      </c>
      <c r="R218" s="514">
        <v>0.14285714285714285</v>
      </c>
      <c r="S218" s="445">
        <v>107</v>
      </c>
    </row>
    <row r="219" spans="1:19" ht="14.4" customHeight="1" x14ac:dyDescent="0.3">
      <c r="A219" s="439" t="s">
        <v>846</v>
      </c>
      <c r="B219" s="440" t="s">
        <v>847</v>
      </c>
      <c r="C219" s="440" t="s">
        <v>394</v>
      </c>
      <c r="D219" s="440" t="s">
        <v>826</v>
      </c>
      <c r="E219" s="440" t="s">
        <v>848</v>
      </c>
      <c r="F219" s="440" t="s">
        <v>962</v>
      </c>
      <c r="G219" s="440" t="s">
        <v>963</v>
      </c>
      <c r="H219" s="444"/>
      <c r="I219" s="444"/>
      <c r="J219" s="440"/>
      <c r="K219" s="440"/>
      <c r="L219" s="444">
        <v>3</v>
      </c>
      <c r="M219" s="444">
        <v>942</v>
      </c>
      <c r="N219" s="440">
        <v>1</v>
      </c>
      <c r="O219" s="440">
        <v>314</v>
      </c>
      <c r="P219" s="444"/>
      <c r="Q219" s="444"/>
      <c r="R219" s="514"/>
      <c r="S219" s="445"/>
    </row>
    <row r="220" spans="1:19" ht="14.4" customHeight="1" x14ac:dyDescent="0.3">
      <c r="A220" s="439" t="s">
        <v>846</v>
      </c>
      <c r="B220" s="440" t="s">
        <v>847</v>
      </c>
      <c r="C220" s="440" t="s">
        <v>394</v>
      </c>
      <c r="D220" s="440" t="s">
        <v>827</v>
      </c>
      <c r="E220" s="440" t="s">
        <v>848</v>
      </c>
      <c r="F220" s="440" t="s">
        <v>853</v>
      </c>
      <c r="G220" s="440" t="s">
        <v>854</v>
      </c>
      <c r="H220" s="444">
        <v>1200</v>
      </c>
      <c r="I220" s="444">
        <v>64800</v>
      </c>
      <c r="J220" s="440">
        <v>1.276847290640394</v>
      </c>
      <c r="K220" s="440">
        <v>54</v>
      </c>
      <c r="L220" s="444">
        <v>875</v>
      </c>
      <c r="M220" s="444">
        <v>50750</v>
      </c>
      <c r="N220" s="440">
        <v>1</v>
      </c>
      <c r="O220" s="440">
        <v>58</v>
      </c>
      <c r="P220" s="444"/>
      <c r="Q220" s="444"/>
      <c r="R220" s="514"/>
      <c r="S220" s="445"/>
    </row>
    <row r="221" spans="1:19" ht="14.4" customHeight="1" x14ac:dyDescent="0.3">
      <c r="A221" s="439" t="s">
        <v>846</v>
      </c>
      <c r="B221" s="440" t="s">
        <v>847</v>
      </c>
      <c r="C221" s="440" t="s">
        <v>394</v>
      </c>
      <c r="D221" s="440" t="s">
        <v>827</v>
      </c>
      <c r="E221" s="440" t="s">
        <v>848</v>
      </c>
      <c r="F221" s="440" t="s">
        <v>855</v>
      </c>
      <c r="G221" s="440" t="s">
        <v>856</v>
      </c>
      <c r="H221" s="444">
        <v>54</v>
      </c>
      <c r="I221" s="444">
        <v>6642</v>
      </c>
      <c r="J221" s="440">
        <v>1.0562977099236641</v>
      </c>
      <c r="K221" s="440">
        <v>123</v>
      </c>
      <c r="L221" s="444">
        <v>48</v>
      </c>
      <c r="M221" s="444">
        <v>6288</v>
      </c>
      <c r="N221" s="440">
        <v>1</v>
      </c>
      <c r="O221" s="440">
        <v>131</v>
      </c>
      <c r="P221" s="444"/>
      <c r="Q221" s="444"/>
      <c r="R221" s="514"/>
      <c r="S221" s="445"/>
    </row>
    <row r="222" spans="1:19" ht="14.4" customHeight="1" x14ac:dyDescent="0.3">
      <c r="A222" s="439" t="s">
        <v>846</v>
      </c>
      <c r="B222" s="440" t="s">
        <v>847</v>
      </c>
      <c r="C222" s="440" t="s">
        <v>394</v>
      </c>
      <c r="D222" s="440" t="s">
        <v>827</v>
      </c>
      <c r="E222" s="440" t="s">
        <v>848</v>
      </c>
      <c r="F222" s="440" t="s">
        <v>857</v>
      </c>
      <c r="G222" s="440" t="s">
        <v>858</v>
      </c>
      <c r="H222" s="444">
        <v>5</v>
      </c>
      <c r="I222" s="444">
        <v>885</v>
      </c>
      <c r="J222" s="440"/>
      <c r="K222" s="440">
        <v>177</v>
      </c>
      <c r="L222" s="444"/>
      <c r="M222" s="444"/>
      <c r="N222" s="440"/>
      <c r="O222" s="440"/>
      <c r="P222" s="444"/>
      <c r="Q222" s="444"/>
      <c r="R222" s="514"/>
      <c r="S222" s="445"/>
    </row>
    <row r="223" spans="1:19" ht="14.4" customHeight="1" x14ac:dyDescent="0.3">
      <c r="A223" s="439" t="s">
        <v>846</v>
      </c>
      <c r="B223" s="440" t="s">
        <v>847</v>
      </c>
      <c r="C223" s="440" t="s">
        <v>394</v>
      </c>
      <c r="D223" s="440" t="s">
        <v>827</v>
      </c>
      <c r="E223" s="440" t="s">
        <v>848</v>
      </c>
      <c r="F223" s="440" t="s">
        <v>859</v>
      </c>
      <c r="G223" s="440" t="s">
        <v>860</v>
      </c>
      <c r="H223" s="444">
        <v>2</v>
      </c>
      <c r="I223" s="444">
        <v>4024</v>
      </c>
      <c r="J223" s="440"/>
      <c r="K223" s="440">
        <v>2012</v>
      </c>
      <c r="L223" s="444"/>
      <c r="M223" s="444"/>
      <c r="N223" s="440"/>
      <c r="O223" s="440"/>
      <c r="P223" s="444"/>
      <c r="Q223" s="444"/>
      <c r="R223" s="514"/>
      <c r="S223" s="445"/>
    </row>
    <row r="224" spans="1:19" ht="14.4" customHeight="1" x14ac:dyDescent="0.3">
      <c r="A224" s="439" t="s">
        <v>846</v>
      </c>
      <c r="B224" s="440" t="s">
        <v>847</v>
      </c>
      <c r="C224" s="440" t="s">
        <v>394</v>
      </c>
      <c r="D224" s="440" t="s">
        <v>827</v>
      </c>
      <c r="E224" s="440" t="s">
        <v>848</v>
      </c>
      <c r="F224" s="440" t="s">
        <v>861</v>
      </c>
      <c r="G224" s="440" t="s">
        <v>862</v>
      </c>
      <c r="H224" s="444"/>
      <c r="I224" s="444"/>
      <c r="J224" s="440"/>
      <c r="K224" s="440"/>
      <c r="L224" s="444">
        <v>1</v>
      </c>
      <c r="M224" s="444">
        <v>407</v>
      </c>
      <c r="N224" s="440">
        <v>1</v>
      </c>
      <c r="O224" s="440">
        <v>407</v>
      </c>
      <c r="P224" s="444"/>
      <c r="Q224" s="444"/>
      <c r="R224" s="514"/>
      <c r="S224" s="445"/>
    </row>
    <row r="225" spans="1:19" ht="14.4" customHeight="1" x14ac:dyDescent="0.3">
      <c r="A225" s="439" t="s">
        <v>846</v>
      </c>
      <c r="B225" s="440" t="s">
        <v>847</v>
      </c>
      <c r="C225" s="440" t="s">
        <v>394</v>
      </c>
      <c r="D225" s="440" t="s">
        <v>827</v>
      </c>
      <c r="E225" s="440" t="s">
        <v>848</v>
      </c>
      <c r="F225" s="440" t="s">
        <v>863</v>
      </c>
      <c r="G225" s="440" t="s">
        <v>864</v>
      </c>
      <c r="H225" s="444">
        <v>221</v>
      </c>
      <c r="I225" s="444">
        <v>38012</v>
      </c>
      <c r="J225" s="440">
        <v>1.5614525139664805</v>
      </c>
      <c r="K225" s="440">
        <v>172</v>
      </c>
      <c r="L225" s="444">
        <v>136</v>
      </c>
      <c r="M225" s="444">
        <v>24344</v>
      </c>
      <c r="N225" s="440">
        <v>1</v>
      </c>
      <c r="O225" s="440">
        <v>179</v>
      </c>
      <c r="P225" s="444"/>
      <c r="Q225" s="444"/>
      <c r="R225" s="514"/>
      <c r="S225" s="445"/>
    </row>
    <row r="226" spans="1:19" ht="14.4" customHeight="1" x14ac:dyDescent="0.3">
      <c r="A226" s="439" t="s">
        <v>846</v>
      </c>
      <c r="B226" s="440" t="s">
        <v>847</v>
      </c>
      <c r="C226" s="440" t="s">
        <v>394</v>
      </c>
      <c r="D226" s="440" t="s">
        <v>827</v>
      </c>
      <c r="E226" s="440" t="s">
        <v>848</v>
      </c>
      <c r="F226" s="440" t="s">
        <v>867</v>
      </c>
      <c r="G226" s="440" t="s">
        <v>868</v>
      </c>
      <c r="H226" s="444">
        <v>137</v>
      </c>
      <c r="I226" s="444">
        <v>44114</v>
      </c>
      <c r="J226" s="440">
        <v>0.93392611411029958</v>
      </c>
      <c r="K226" s="440">
        <v>322</v>
      </c>
      <c r="L226" s="444">
        <v>141</v>
      </c>
      <c r="M226" s="444">
        <v>47235</v>
      </c>
      <c r="N226" s="440">
        <v>1</v>
      </c>
      <c r="O226" s="440">
        <v>335</v>
      </c>
      <c r="P226" s="444"/>
      <c r="Q226" s="444"/>
      <c r="R226" s="514"/>
      <c r="S226" s="445"/>
    </row>
    <row r="227" spans="1:19" ht="14.4" customHeight="1" x14ac:dyDescent="0.3">
      <c r="A227" s="439" t="s">
        <v>846</v>
      </c>
      <c r="B227" s="440" t="s">
        <v>847</v>
      </c>
      <c r="C227" s="440" t="s">
        <v>394</v>
      </c>
      <c r="D227" s="440" t="s">
        <v>827</v>
      </c>
      <c r="E227" s="440" t="s">
        <v>848</v>
      </c>
      <c r="F227" s="440" t="s">
        <v>869</v>
      </c>
      <c r="G227" s="440" t="s">
        <v>870</v>
      </c>
      <c r="H227" s="444">
        <v>36</v>
      </c>
      <c r="I227" s="444">
        <v>15804</v>
      </c>
      <c r="J227" s="440">
        <v>1.0456530369194124</v>
      </c>
      <c r="K227" s="440">
        <v>439</v>
      </c>
      <c r="L227" s="444">
        <v>33</v>
      </c>
      <c r="M227" s="444">
        <v>15114</v>
      </c>
      <c r="N227" s="440">
        <v>1</v>
      </c>
      <c r="O227" s="440">
        <v>458</v>
      </c>
      <c r="P227" s="444"/>
      <c r="Q227" s="444"/>
      <c r="R227" s="514"/>
      <c r="S227" s="445"/>
    </row>
    <row r="228" spans="1:19" ht="14.4" customHeight="1" x14ac:dyDescent="0.3">
      <c r="A228" s="439" t="s">
        <v>846</v>
      </c>
      <c r="B228" s="440" t="s">
        <v>847</v>
      </c>
      <c r="C228" s="440" t="s">
        <v>394</v>
      </c>
      <c r="D228" s="440" t="s">
        <v>827</v>
      </c>
      <c r="E228" s="440" t="s">
        <v>848</v>
      </c>
      <c r="F228" s="440" t="s">
        <v>871</v>
      </c>
      <c r="G228" s="440" t="s">
        <v>872</v>
      </c>
      <c r="H228" s="444">
        <v>657</v>
      </c>
      <c r="I228" s="444">
        <v>224037</v>
      </c>
      <c r="J228" s="440">
        <v>1.6417898416374148</v>
      </c>
      <c r="K228" s="440">
        <v>341</v>
      </c>
      <c r="L228" s="444">
        <v>391</v>
      </c>
      <c r="M228" s="444">
        <v>136459</v>
      </c>
      <c r="N228" s="440">
        <v>1</v>
      </c>
      <c r="O228" s="440">
        <v>349</v>
      </c>
      <c r="P228" s="444"/>
      <c r="Q228" s="444"/>
      <c r="R228" s="514"/>
      <c r="S228" s="445"/>
    </row>
    <row r="229" spans="1:19" ht="14.4" customHeight="1" x14ac:dyDescent="0.3">
      <c r="A229" s="439" t="s">
        <v>846</v>
      </c>
      <c r="B229" s="440" t="s">
        <v>847</v>
      </c>
      <c r="C229" s="440" t="s">
        <v>394</v>
      </c>
      <c r="D229" s="440" t="s">
        <v>827</v>
      </c>
      <c r="E229" s="440" t="s">
        <v>848</v>
      </c>
      <c r="F229" s="440" t="s">
        <v>879</v>
      </c>
      <c r="G229" s="440" t="s">
        <v>880</v>
      </c>
      <c r="H229" s="444">
        <v>1</v>
      </c>
      <c r="I229" s="444">
        <v>109</v>
      </c>
      <c r="J229" s="440"/>
      <c r="K229" s="440">
        <v>109</v>
      </c>
      <c r="L229" s="444"/>
      <c r="M229" s="444"/>
      <c r="N229" s="440"/>
      <c r="O229" s="440"/>
      <c r="P229" s="444"/>
      <c r="Q229" s="444"/>
      <c r="R229" s="514"/>
      <c r="S229" s="445"/>
    </row>
    <row r="230" spans="1:19" ht="14.4" customHeight="1" x14ac:dyDescent="0.3">
      <c r="A230" s="439" t="s">
        <v>846</v>
      </c>
      <c r="B230" s="440" t="s">
        <v>847</v>
      </c>
      <c r="C230" s="440" t="s">
        <v>394</v>
      </c>
      <c r="D230" s="440" t="s">
        <v>827</v>
      </c>
      <c r="E230" s="440" t="s">
        <v>848</v>
      </c>
      <c r="F230" s="440" t="s">
        <v>885</v>
      </c>
      <c r="G230" s="440" t="s">
        <v>886</v>
      </c>
      <c r="H230" s="444">
        <v>1</v>
      </c>
      <c r="I230" s="444">
        <v>37</v>
      </c>
      <c r="J230" s="440"/>
      <c r="K230" s="440">
        <v>37</v>
      </c>
      <c r="L230" s="444"/>
      <c r="M230" s="444"/>
      <c r="N230" s="440"/>
      <c r="O230" s="440"/>
      <c r="P230" s="444"/>
      <c r="Q230" s="444"/>
      <c r="R230" s="514"/>
      <c r="S230" s="445"/>
    </row>
    <row r="231" spans="1:19" ht="14.4" customHeight="1" x14ac:dyDescent="0.3">
      <c r="A231" s="439" t="s">
        <v>846</v>
      </c>
      <c r="B231" s="440" t="s">
        <v>847</v>
      </c>
      <c r="C231" s="440" t="s">
        <v>394</v>
      </c>
      <c r="D231" s="440" t="s">
        <v>827</v>
      </c>
      <c r="E231" s="440" t="s">
        <v>848</v>
      </c>
      <c r="F231" s="440" t="s">
        <v>893</v>
      </c>
      <c r="G231" s="440" t="s">
        <v>894</v>
      </c>
      <c r="H231" s="444">
        <v>387</v>
      </c>
      <c r="I231" s="444">
        <v>110295</v>
      </c>
      <c r="J231" s="440">
        <v>1.3900862068965518</v>
      </c>
      <c r="K231" s="440">
        <v>285</v>
      </c>
      <c r="L231" s="444">
        <v>261</v>
      </c>
      <c r="M231" s="444">
        <v>79344</v>
      </c>
      <c r="N231" s="440">
        <v>1</v>
      </c>
      <c r="O231" s="440">
        <v>304</v>
      </c>
      <c r="P231" s="444"/>
      <c r="Q231" s="444"/>
      <c r="R231" s="514"/>
      <c r="S231" s="445"/>
    </row>
    <row r="232" spans="1:19" ht="14.4" customHeight="1" x14ac:dyDescent="0.3">
      <c r="A232" s="439" t="s">
        <v>846</v>
      </c>
      <c r="B232" s="440" t="s">
        <v>847</v>
      </c>
      <c r="C232" s="440" t="s">
        <v>394</v>
      </c>
      <c r="D232" s="440" t="s">
        <v>827</v>
      </c>
      <c r="E232" s="440" t="s">
        <v>848</v>
      </c>
      <c r="F232" s="440" t="s">
        <v>897</v>
      </c>
      <c r="G232" s="440" t="s">
        <v>898</v>
      </c>
      <c r="H232" s="444">
        <v>643</v>
      </c>
      <c r="I232" s="444">
        <v>297066</v>
      </c>
      <c r="J232" s="440">
        <v>1.4017440049828713</v>
      </c>
      <c r="K232" s="440">
        <v>462</v>
      </c>
      <c r="L232" s="444">
        <v>429</v>
      </c>
      <c r="M232" s="444">
        <v>211926</v>
      </c>
      <c r="N232" s="440">
        <v>1</v>
      </c>
      <c r="O232" s="440">
        <v>494</v>
      </c>
      <c r="P232" s="444"/>
      <c r="Q232" s="444"/>
      <c r="R232" s="514"/>
      <c r="S232" s="445"/>
    </row>
    <row r="233" spans="1:19" ht="14.4" customHeight="1" x14ac:dyDescent="0.3">
      <c r="A233" s="439" t="s">
        <v>846</v>
      </c>
      <c r="B233" s="440" t="s">
        <v>847</v>
      </c>
      <c r="C233" s="440" t="s">
        <v>394</v>
      </c>
      <c r="D233" s="440" t="s">
        <v>827</v>
      </c>
      <c r="E233" s="440" t="s">
        <v>848</v>
      </c>
      <c r="F233" s="440" t="s">
        <v>901</v>
      </c>
      <c r="G233" s="440" t="s">
        <v>902</v>
      </c>
      <c r="H233" s="444">
        <v>770</v>
      </c>
      <c r="I233" s="444">
        <v>274120</v>
      </c>
      <c r="J233" s="440">
        <v>1.4084883362449903</v>
      </c>
      <c r="K233" s="440">
        <v>356</v>
      </c>
      <c r="L233" s="444">
        <v>526</v>
      </c>
      <c r="M233" s="444">
        <v>194620</v>
      </c>
      <c r="N233" s="440">
        <v>1</v>
      </c>
      <c r="O233" s="440">
        <v>370</v>
      </c>
      <c r="P233" s="444"/>
      <c r="Q233" s="444"/>
      <c r="R233" s="514"/>
      <c r="S233" s="445"/>
    </row>
    <row r="234" spans="1:19" ht="14.4" customHeight="1" x14ac:dyDescent="0.3">
      <c r="A234" s="439" t="s">
        <v>846</v>
      </c>
      <c r="B234" s="440" t="s">
        <v>847</v>
      </c>
      <c r="C234" s="440" t="s">
        <v>394</v>
      </c>
      <c r="D234" s="440" t="s">
        <v>827</v>
      </c>
      <c r="E234" s="440" t="s">
        <v>848</v>
      </c>
      <c r="F234" s="440" t="s">
        <v>903</v>
      </c>
      <c r="G234" s="440" t="s">
        <v>904</v>
      </c>
      <c r="H234" s="444">
        <v>34</v>
      </c>
      <c r="I234" s="444">
        <v>99178</v>
      </c>
      <c r="J234" s="440">
        <v>1.2285148024278458</v>
      </c>
      <c r="K234" s="440">
        <v>2917</v>
      </c>
      <c r="L234" s="444">
        <v>26</v>
      </c>
      <c r="M234" s="444">
        <v>80730</v>
      </c>
      <c r="N234" s="440">
        <v>1</v>
      </c>
      <c r="O234" s="440">
        <v>3105</v>
      </c>
      <c r="P234" s="444"/>
      <c r="Q234" s="444"/>
      <c r="R234" s="514"/>
      <c r="S234" s="445"/>
    </row>
    <row r="235" spans="1:19" ht="14.4" customHeight="1" x14ac:dyDescent="0.3">
      <c r="A235" s="439" t="s">
        <v>846</v>
      </c>
      <c r="B235" s="440" t="s">
        <v>847</v>
      </c>
      <c r="C235" s="440" t="s">
        <v>394</v>
      </c>
      <c r="D235" s="440" t="s">
        <v>827</v>
      </c>
      <c r="E235" s="440" t="s">
        <v>848</v>
      </c>
      <c r="F235" s="440" t="s">
        <v>907</v>
      </c>
      <c r="G235" s="440" t="s">
        <v>908</v>
      </c>
      <c r="H235" s="444">
        <v>143</v>
      </c>
      <c r="I235" s="444">
        <v>15015</v>
      </c>
      <c r="J235" s="440">
        <v>1.1367249602543721</v>
      </c>
      <c r="K235" s="440">
        <v>105</v>
      </c>
      <c r="L235" s="444">
        <v>119</v>
      </c>
      <c r="M235" s="444">
        <v>13209</v>
      </c>
      <c r="N235" s="440">
        <v>1</v>
      </c>
      <c r="O235" s="440">
        <v>111</v>
      </c>
      <c r="P235" s="444"/>
      <c r="Q235" s="444"/>
      <c r="R235" s="514"/>
      <c r="S235" s="445"/>
    </row>
    <row r="236" spans="1:19" ht="14.4" customHeight="1" x14ac:dyDescent="0.3">
      <c r="A236" s="439" t="s">
        <v>846</v>
      </c>
      <c r="B236" s="440" t="s">
        <v>847</v>
      </c>
      <c r="C236" s="440" t="s">
        <v>394</v>
      </c>
      <c r="D236" s="440" t="s">
        <v>827</v>
      </c>
      <c r="E236" s="440" t="s">
        <v>848</v>
      </c>
      <c r="F236" s="440" t="s">
        <v>909</v>
      </c>
      <c r="G236" s="440" t="s">
        <v>910</v>
      </c>
      <c r="H236" s="444">
        <v>1</v>
      </c>
      <c r="I236" s="444">
        <v>117</v>
      </c>
      <c r="J236" s="440">
        <v>0.312</v>
      </c>
      <c r="K236" s="440">
        <v>117</v>
      </c>
      <c r="L236" s="444">
        <v>3</v>
      </c>
      <c r="M236" s="444">
        <v>375</v>
      </c>
      <c r="N236" s="440">
        <v>1</v>
      </c>
      <c r="O236" s="440">
        <v>125</v>
      </c>
      <c r="P236" s="444"/>
      <c r="Q236" s="444"/>
      <c r="R236" s="514"/>
      <c r="S236" s="445"/>
    </row>
    <row r="237" spans="1:19" ht="14.4" customHeight="1" x14ac:dyDescent="0.3">
      <c r="A237" s="439" t="s">
        <v>846</v>
      </c>
      <c r="B237" s="440" t="s">
        <v>847</v>
      </c>
      <c r="C237" s="440" t="s">
        <v>394</v>
      </c>
      <c r="D237" s="440" t="s">
        <v>827</v>
      </c>
      <c r="E237" s="440" t="s">
        <v>848</v>
      </c>
      <c r="F237" s="440" t="s">
        <v>911</v>
      </c>
      <c r="G237" s="440" t="s">
        <v>912</v>
      </c>
      <c r="H237" s="444">
        <v>1</v>
      </c>
      <c r="I237" s="444">
        <v>463</v>
      </c>
      <c r="J237" s="440"/>
      <c r="K237" s="440">
        <v>463</v>
      </c>
      <c r="L237" s="444"/>
      <c r="M237" s="444"/>
      <c r="N237" s="440"/>
      <c r="O237" s="440"/>
      <c r="P237" s="444"/>
      <c r="Q237" s="444"/>
      <c r="R237" s="514"/>
      <c r="S237" s="445"/>
    </row>
    <row r="238" spans="1:19" ht="14.4" customHeight="1" x14ac:dyDescent="0.3">
      <c r="A238" s="439" t="s">
        <v>846</v>
      </c>
      <c r="B238" s="440" t="s">
        <v>847</v>
      </c>
      <c r="C238" s="440" t="s">
        <v>394</v>
      </c>
      <c r="D238" s="440" t="s">
        <v>827</v>
      </c>
      <c r="E238" s="440" t="s">
        <v>848</v>
      </c>
      <c r="F238" s="440" t="s">
        <v>913</v>
      </c>
      <c r="G238" s="440" t="s">
        <v>914</v>
      </c>
      <c r="H238" s="444">
        <v>9</v>
      </c>
      <c r="I238" s="444">
        <v>11412</v>
      </c>
      <c r="J238" s="440">
        <v>4.4473889321901794</v>
      </c>
      <c r="K238" s="440">
        <v>1268</v>
      </c>
      <c r="L238" s="444">
        <v>2</v>
      </c>
      <c r="M238" s="444">
        <v>2566</v>
      </c>
      <c r="N238" s="440">
        <v>1</v>
      </c>
      <c r="O238" s="440">
        <v>1283</v>
      </c>
      <c r="P238" s="444"/>
      <c r="Q238" s="444"/>
      <c r="R238" s="514"/>
      <c r="S238" s="445"/>
    </row>
    <row r="239" spans="1:19" ht="14.4" customHeight="1" x14ac:dyDescent="0.3">
      <c r="A239" s="439" t="s">
        <v>846</v>
      </c>
      <c r="B239" s="440" t="s">
        <v>847</v>
      </c>
      <c r="C239" s="440" t="s">
        <v>394</v>
      </c>
      <c r="D239" s="440" t="s">
        <v>827</v>
      </c>
      <c r="E239" s="440" t="s">
        <v>848</v>
      </c>
      <c r="F239" s="440" t="s">
        <v>915</v>
      </c>
      <c r="G239" s="440" t="s">
        <v>916</v>
      </c>
      <c r="H239" s="444">
        <v>219</v>
      </c>
      <c r="I239" s="444">
        <v>95703</v>
      </c>
      <c r="J239" s="440">
        <v>1.0762820512820512</v>
      </c>
      <c r="K239" s="440">
        <v>437</v>
      </c>
      <c r="L239" s="444">
        <v>195</v>
      </c>
      <c r="M239" s="444">
        <v>88920</v>
      </c>
      <c r="N239" s="440">
        <v>1</v>
      </c>
      <c r="O239" s="440">
        <v>456</v>
      </c>
      <c r="P239" s="444"/>
      <c r="Q239" s="444"/>
      <c r="R239" s="514"/>
      <c r="S239" s="445"/>
    </row>
    <row r="240" spans="1:19" ht="14.4" customHeight="1" x14ac:dyDescent="0.3">
      <c r="A240" s="439" t="s">
        <v>846</v>
      </c>
      <c r="B240" s="440" t="s">
        <v>847</v>
      </c>
      <c r="C240" s="440" t="s">
        <v>394</v>
      </c>
      <c r="D240" s="440" t="s">
        <v>827</v>
      </c>
      <c r="E240" s="440" t="s">
        <v>848</v>
      </c>
      <c r="F240" s="440" t="s">
        <v>917</v>
      </c>
      <c r="G240" s="440" t="s">
        <v>918</v>
      </c>
      <c r="H240" s="444">
        <v>1256</v>
      </c>
      <c r="I240" s="444">
        <v>67824</v>
      </c>
      <c r="J240" s="440">
        <v>1.3987790793598416</v>
      </c>
      <c r="K240" s="440">
        <v>54</v>
      </c>
      <c r="L240" s="444">
        <v>836</v>
      </c>
      <c r="M240" s="444">
        <v>48488</v>
      </c>
      <c r="N240" s="440">
        <v>1</v>
      </c>
      <c r="O240" s="440">
        <v>58</v>
      </c>
      <c r="P240" s="444"/>
      <c r="Q240" s="444"/>
      <c r="R240" s="514"/>
      <c r="S240" s="445"/>
    </row>
    <row r="241" spans="1:19" ht="14.4" customHeight="1" x14ac:dyDescent="0.3">
      <c r="A241" s="439" t="s">
        <v>846</v>
      </c>
      <c r="B241" s="440" t="s">
        <v>847</v>
      </c>
      <c r="C241" s="440" t="s">
        <v>394</v>
      </c>
      <c r="D241" s="440" t="s">
        <v>827</v>
      </c>
      <c r="E241" s="440" t="s">
        <v>848</v>
      </c>
      <c r="F241" s="440" t="s">
        <v>925</v>
      </c>
      <c r="G241" s="440" t="s">
        <v>926</v>
      </c>
      <c r="H241" s="444">
        <v>805</v>
      </c>
      <c r="I241" s="444">
        <v>136045</v>
      </c>
      <c r="J241" s="440">
        <v>1.6470338983050847</v>
      </c>
      <c r="K241" s="440">
        <v>169</v>
      </c>
      <c r="L241" s="444">
        <v>472</v>
      </c>
      <c r="M241" s="444">
        <v>82600</v>
      </c>
      <c r="N241" s="440">
        <v>1</v>
      </c>
      <c r="O241" s="440">
        <v>175</v>
      </c>
      <c r="P241" s="444"/>
      <c r="Q241" s="444"/>
      <c r="R241" s="514"/>
      <c r="S241" s="445"/>
    </row>
    <row r="242" spans="1:19" ht="14.4" customHeight="1" x14ac:dyDescent="0.3">
      <c r="A242" s="439" t="s">
        <v>846</v>
      </c>
      <c r="B242" s="440" t="s">
        <v>847</v>
      </c>
      <c r="C242" s="440" t="s">
        <v>394</v>
      </c>
      <c r="D242" s="440" t="s">
        <v>827</v>
      </c>
      <c r="E242" s="440" t="s">
        <v>848</v>
      </c>
      <c r="F242" s="440" t="s">
        <v>931</v>
      </c>
      <c r="G242" s="440" t="s">
        <v>932</v>
      </c>
      <c r="H242" s="444">
        <v>39</v>
      </c>
      <c r="I242" s="444">
        <v>6357</v>
      </c>
      <c r="J242" s="440">
        <v>1.2133995037220844</v>
      </c>
      <c r="K242" s="440">
        <v>163</v>
      </c>
      <c r="L242" s="444">
        <v>31</v>
      </c>
      <c r="M242" s="444">
        <v>5239</v>
      </c>
      <c r="N242" s="440">
        <v>1</v>
      </c>
      <c r="O242" s="440">
        <v>169</v>
      </c>
      <c r="P242" s="444"/>
      <c r="Q242" s="444"/>
      <c r="R242" s="514"/>
      <c r="S242" s="445"/>
    </row>
    <row r="243" spans="1:19" ht="14.4" customHeight="1" x14ac:dyDescent="0.3">
      <c r="A243" s="439" t="s">
        <v>846</v>
      </c>
      <c r="B243" s="440" t="s">
        <v>847</v>
      </c>
      <c r="C243" s="440" t="s">
        <v>394</v>
      </c>
      <c r="D243" s="440" t="s">
        <v>827</v>
      </c>
      <c r="E243" s="440" t="s">
        <v>848</v>
      </c>
      <c r="F243" s="440" t="s">
        <v>935</v>
      </c>
      <c r="G243" s="440" t="s">
        <v>936</v>
      </c>
      <c r="H243" s="444">
        <v>47</v>
      </c>
      <c r="I243" s="444">
        <v>47376</v>
      </c>
      <c r="J243" s="440">
        <v>5.8575667655786354</v>
      </c>
      <c r="K243" s="440">
        <v>1008</v>
      </c>
      <c r="L243" s="444">
        <v>8</v>
      </c>
      <c r="M243" s="444">
        <v>8088</v>
      </c>
      <c r="N243" s="440">
        <v>1</v>
      </c>
      <c r="O243" s="440">
        <v>1011</v>
      </c>
      <c r="P243" s="444"/>
      <c r="Q243" s="444"/>
      <c r="R243" s="514"/>
      <c r="S243" s="445"/>
    </row>
    <row r="244" spans="1:19" ht="14.4" customHeight="1" x14ac:dyDescent="0.3">
      <c r="A244" s="439" t="s">
        <v>846</v>
      </c>
      <c r="B244" s="440" t="s">
        <v>847</v>
      </c>
      <c r="C244" s="440" t="s">
        <v>394</v>
      </c>
      <c r="D244" s="440" t="s">
        <v>827</v>
      </c>
      <c r="E244" s="440" t="s">
        <v>848</v>
      </c>
      <c r="F244" s="440" t="s">
        <v>939</v>
      </c>
      <c r="G244" s="440" t="s">
        <v>940</v>
      </c>
      <c r="H244" s="444">
        <v>49</v>
      </c>
      <c r="I244" s="444">
        <v>110936</v>
      </c>
      <c r="J244" s="440">
        <v>6.0448997384481258</v>
      </c>
      <c r="K244" s="440">
        <v>2264</v>
      </c>
      <c r="L244" s="444">
        <v>8</v>
      </c>
      <c r="M244" s="444">
        <v>18352</v>
      </c>
      <c r="N244" s="440">
        <v>1</v>
      </c>
      <c r="O244" s="440">
        <v>2294</v>
      </c>
      <c r="P244" s="444"/>
      <c r="Q244" s="444"/>
      <c r="R244" s="514"/>
      <c r="S244" s="445"/>
    </row>
    <row r="245" spans="1:19" ht="14.4" customHeight="1" x14ac:dyDescent="0.3">
      <c r="A245" s="439" t="s">
        <v>846</v>
      </c>
      <c r="B245" s="440" t="s">
        <v>847</v>
      </c>
      <c r="C245" s="440" t="s">
        <v>394</v>
      </c>
      <c r="D245" s="440" t="s">
        <v>827</v>
      </c>
      <c r="E245" s="440" t="s">
        <v>848</v>
      </c>
      <c r="F245" s="440" t="s">
        <v>943</v>
      </c>
      <c r="G245" s="440" t="s">
        <v>944</v>
      </c>
      <c r="H245" s="444">
        <v>93</v>
      </c>
      <c r="I245" s="444">
        <v>187116</v>
      </c>
      <c r="J245" s="440">
        <v>1.6268127282211788</v>
      </c>
      <c r="K245" s="440">
        <v>2012</v>
      </c>
      <c r="L245" s="444">
        <v>54</v>
      </c>
      <c r="M245" s="444">
        <v>115020</v>
      </c>
      <c r="N245" s="440">
        <v>1</v>
      </c>
      <c r="O245" s="440">
        <v>2130</v>
      </c>
      <c r="P245" s="444"/>
      <c r="Q245" s="444"/>
      <c r="R245" s="514"/>
      <c r="S245" s="445"/>
    </row>
    <row r="246" spans="1:19" ht="14.4" customHeight="1" x14ac:dyDescent="0.3">
      <c r="A246" s="439" t="s">
        <v>846</v>
      </c>
      <c r="B246" s="440" t="s">
        <v>847</v>
      </c>
      <c r="C246" s="440" t="s">
        <v>394</v>
      </c>
      <c r="D246" s="440" t="s">
        <v>827</v>
      </c>
      <c r="E246" s="440" t="s">
        <v>848</v>
      </c>
      <c r="F246" s="440" t="s">
        <v>945</v>
      </c>
      <c r="G246" s="440" t="s">
        <v>946</v>
      </c>
      <c r="H246" s="444">
        <v>3</v>
      </c>
      <c r="I246" s="444">
        <v>678</v>
      </c>
      <c r="J246" s="440"/>
      <c r="K246" s="440">
        <v>226</v>
      </c>
      <c r="L246" s="444"/>
      <c r="M246" s="444"/>
      <c r="N246" s="440"/>
      <c r="O246" s="440"/>
      <c r="P246" s="444"/>
      <c r="Q246" s="444"/>
      <c r="R246" s="514"/>
      <c r="S246" s="445"/>
    </row>
    <row r="247" spans="1:19" ht="14.4" customHeight="1" x14ac:dyDescent="0.3">
      <c r="A247" s="439" t="s">
        <v>846</v>
      </c>
      <c r="B247" s="440" t="s">
        <v>847</v>
      </c>
      <c r="C247" s="440" t="s">
        <v>394</v>
      </c>
      <c r="D247" s="440" t="s">
        <v>827</v>
      </c>
      <c r="E247" s="440" t="s">
        <v>848</v>
      </c>
      <c r="F247" s="440" t="s">
        <v>956</v>
      </c>
      <c r="G247" s="440" t="s">
        <v>957</v>
      </c>
      <c r="H247" s="444">
        <v>10</v>
      </c>
      <c r="I247" s="444">
        <v>2690</v>
      </c>
      <c r="J247" s="440">
        <v>1.3343253968253967</v>
      </c>
      <c r="K247" s="440">
        <v>269</v>
      </c>
      <c r="L247" s="444">
        <v>7</v>
      </c>
      <c r="M247" s="444">
        <v>2016</v>
      </c>
      <c r="N247" s="440">
        <v>1</v>
      </c>
      <c r="O247" s="440">
        <v>288</v>
      </c>
      <c r="P247" s="444"/>
      <c r="Q247" s="444"/>
      <c r="R247" s="514"/>
      <c r="S247" s="445"/>
    </row>
    <row r="248" spans="1:19" ht="14.4" customHeight="1" x14ac:dyDescent="0.3">
      <c r="A248" s="439" t="s">
        <v>846</v>
      </c>
      <c r="B248" s="440" t="s">
        <v>847</v>
      </c>
      <c r="C248" s="440" t="s">
        <v>394</v>
      </c>
      <c r="D248" s="440" t="s">
        <v>828</v>
      </c>
      <c r="E248" s="440" t="s">
        <v>848</v>
      </c>
      <c r="F248" s="440" t="s">
        <v>863</v>
      </c>
      <c r="G248" s="440" t="s">
        <v>864</v>
      </c>
      <c r="H248" s="444">
        <v>1</v>
      </c>
      <c r="I248" s="444">
        <v>172</v>
      </c>
      <c r="J248" s="440">
        <v>0.13727055067837191</v>
      </c>
      <c r="K248" s="440">
        <v>172</v>
      </c>
      <c r="L248" s="444">
        <v>7</v>
      </c>
      <c r="M248" s="444">
        <v>1253</v>
      </c>
      <c r="N248" s="440">
        <v>1</v>
      </c>
      <c r="O248" s="440">
        <v>179</v>
      </c>
      <c r="P248" s="444"/>
      <c r="Q248" s="444"/>
      <c r="R248" s="514"/>
      <c r="S248" s="445"/>
    </row>
    <row r="249" spans="1:19" ht="14.4" customHeight="1" x14ac:dyDescent="0.3">
      <c r="A249" s="439" t="s">
        <v>846</v>
      </c>
      <c r="B249" s="440" t="s">
        <v>847</v>
      </c>
      <c r="C249" s="440" t="s">
        <v>394</v>
      </c>
      <c r="D249" s="440" t="s">
        <v>828</v>
      </c>
      <c r="E249" s="440" t="s">
        <v>848</v>
      </c>
      <c r="F249" s="440" t="s">
        <v>871</v>
      </c>
      <c r="G249" s="440" t="s">
        <v>872</v>
      </c>
      <c r="H249" s="444">
        <v>2</v>
      </c>
      <c r="I249" s="444">
        <v>682</v>
      </c>
      <c r="J249" s="440">
        <v>0.16284622731614135</v>
      </c>
      <c r="K249" s="440">
        <v>341</v>
      </c>
      <c r="L249" s="444">
        <v>12</v>
      </c>
      <c r="M249" s="444">
        <v>4188</v>
      </c>
      <c r="N249" s="440">
        <v>1</v>
      </c>
      <c r="O249" s="440">
        <v>349</v>
      </c>
      <c r="P249" s="444"/>
      <c r="Q249" s="444"/>
      <c r="R249" s="514"/>
      <c r="S249" s="445"/>
    </row>
    <row r="250" spans="1:19" ht="14.4" customHeight="1" x14ac:dyDescent="0.3">
      <c r="A250" s="439" t="s">
        <v>846</v>
      </c>
      <c r="B250" s="440" t="s">
        <v>847</v>
      </c>
      <c r="C250" s="440" t="s">
        <v>394</v>
      </c>
      <c r="D250" s="440" t="s">
        <v>828</v>
      </c>
      <c r="E250" s="440" t="s">
        <v>848</v>
      </c>
      <c r="F250" s="440" t="s">
        <v>903</v>
      </c>
      <c r="G250" s="440" t="s">
        <v>904</v>
      </c>
      <c r="H250" s="444">
        <v>1</v>
      </c>
      <c r="I250" s="444">
        <v>2917</v>
      </c>
      <c r="J250" s="440">
        <v>0.15657541599570585</v>
      </c>
      <c r="K250" s="440">
        <v>2917</v>
      </c>
      <c r="L250" s="444">
        <v>6</v>
      </c>
      <c r="M250" s="444">
        <v>18630</v>
      </c>
      <c r="N250" s="440">
        <v>1</v>
      </c>
      <c r="O250" s="440">
        <v>3105</v>
      </c>
      <c r="P250" s="444"/>
      <c r="Q250" s="444"/>
      <c r="R250" s="514"/>
      <c r="S250" s="445"/>
    </row>
    <row r="251" spans="1:19" ht="14.4" customHeight="1" x14ac:dyDescent="0.3">
      <c r="A251" s="439" t="s">
        <v>846</v>
      </c>
      <c r="B251" s="440" t="s">
        <v>847</v>
      </c>
      <c r="C251" s="440" t="s">
        <v>394</v>
      </c>
      <c r="D251" s="440" t="s">
        <v>828</v>
      </c>
      <c r="E251" s="440" t="s">
        <v>848</v>
      </c>
      <c r="F251" s="440" t="s">
        <v>919</v>
      </c>
      <c r="G251" s="440" t="s">
        <v>920</v>
      </c>
      <c r="H251" s="444">
        <v>1</v>
      </c>
      <c r="I251" s="444">
        <v>2172</v>
      </c>
      <c r="J251" s="440">
        <v>0.16658996778647031</v>
      </c>
      <c r="K251" s="440">
        <v>2172</v>
      </c>
      <c r="L251" s="444">
        <v>6</v>
      </c>
      <c r="M251" s="444">
        <v>13038</v>
      </c>
      <c r="N251" s="440">
        <v>1</v>
      </c>
      <c r="O251" s="440">
        <v>2173</v>
      </c>
      <c r="P251" s="444"/>
      <c r="Q251" s="444"/>
      <c r="R251" s="514"/>
      <c r="S251" s="445"/>
    </row>
    <row r="252" spans="1:19" ht="14.4" customHeight="1" x14ac:dyDescent="0.3">
      <c r="A252" s="439" t="s">
        <v>846</v>
      </c>
      <c r="B252" s="440" t="s">
        <v>847</v>
      </c>
      <c r="C252" s="440" t="s">
        <v>394</v>
      </c>
      <c r="D252" s="440" t="s">
        <v>828</v>
      </c>
      <c r="E252" s="440" t="s">
        <v>848</v>
      </c>
      <c r="F252" s="440" t="s">
        <v>943</v>
      </c>
      <c r="G252" s="440" t="s">
        <v>944</v>
      </c>
      <c r="H252" s="444">
        <v>2</v>
      </c>
      <c r="I252" s="444">
        <v>4024</v>
      </c>
      <c r="J252" s="440">
        <v>0.18892018779342723</v>
      </c>
      <c r="K252" s="440">
        <v>2012</v>
      </c>
      <c r="L252" s="444">
        <v>10</v>
      </c>
      <c r="M252" s="444">
        <v>21300</v>
      </c>
      <c r="N252" s="440">
        <v>1</v>
      </c>
      <c r="O252" s="440">
        <v>2130</v>
      </c>
      <c r="P252" s="444"/>
      <c r="Q252" s="444"/>
      <c r="R252" s="514"/>
      <c r="S252" s="445"/>
    </row>
    <row r="253" spans="1:19" ht="14.4" customHeight="1" x14ac:dyDescent="0.3">
      <c r="A253" s="439" t="s">
        <v>846</v>
      </c>
      <c r="B253" s="440" t="s">
        <v>847</v>
      </c>
      <c r="C253" s="440" t="s">
        <v>394</v>
      </c>
      <c r="D253" s="440" t="s">
        <v>828</v>
      </c>
      <c r="E253" s="440" t="s">
        <v>848</v>
      </c>
      <c r="F253" s="440" t="s">
        <v>964</v>
      </c>
      <c r="G253" s="440" t="s">
        <v>965</v>
      </c>
      <c r="H253" s="444">
        <v>1</v>
      </c>
      <c r="I253" s="444">
        <v>0</v>
      </c>
      <c r="J253" s="440"/>
      <c r="K253" s="440">
        <v>0</v>
      </c>
      <c r="L253" s="444">
        <v>6</v>
      </c>
      <c r="M253" s="444">
        <v>0</v>
      </c>
      <c r="N253" s="440"/>
      <c r="O253" s="440">
        <v>0</v>
      </c>
      <c r="P253" s="444"/>
      <c r="Q253" s="444"/>
      <c r="R253" s="514"/>
      <c r="S253" s="445"/>
    </row>
    <row r="254" spans="1:19" ht="14.4" customHeight="1" x14ac:dyDescent="0.3">
      <c r="A254" s="439" t="s">
        <v>846</v>
      </c>
      <c r="B254" s="440" t="s">
        <v>847</v>
      </c>
      <c r="C254" s="440" t="s">
        <v>394</v>
      </c>
      <c r="D254" s="440" t="s">
        <v>829</v>
      </c>
      <c r="E254" s="440" t="s">
        <v>848</v>
      </c>
      <c r="F254" s="440" t="s">
        <v>853</v>
      </c>
      <c r="G254" s="440" t="s">
        <v>854</v>
      </c>
      <c r="H254" s="444"/>
      <c r="I254" s="444"/>
      <c r="J254" s="440"/>
      <c r="K254" s="440"/>
      <c r="L254" s="444">
        <v>476</v>
      </c>
      <c r="M254" s="444">
        <v>27608</v>
      </c>
      <c r="N254" s="440">
        <v>1</v>
      </c>
      <c r="O254" s="440">
        <v>58</v>
      </c>
      <c r="P254" s="444">
        <v>70</v>
      </c>
      <c r="Q254" s="444">
        <v>4060</v>
      </c>
      <c r="R254" s="514">
        <v>0.14705882352941177</v>
      </c>
      <c r="S254" s="445">
        <v>58</v>
      </c>
    </row>
    <row r="255" spans="1:19" ht="14.4" customHeight="1" x14ac:dyDescent="0.3">
      <c r="A255" s="439" t="s">
        <v>846</v>
      </c>
      <c r="B255" s="440" t="s">
        <v>847</v>
      </c>
      <c r="C255" s="440" t="s">
        <v>394</v>
      </c>
      <c r="D255" s="440" t="s">
        <v>829</v>
      </c>
      <c r="E255" s="440" t="s">
        <v>848</v>
      </c>
      <c r="F255" s="440" t="s">
        <v>855</v>
      </c>
      <c r="G255" s="440" t="s">
        <v>856</v>
      </c>
      <c r="H255" s="444"/>
      <c r="I255" s="444"/>
      <c r="J255" s="440"/>
      <c r="K255" s="440"/>
      <c r="L255" s="444">
        <v>20</v>
      </c>
      <c r="M255" s="444">
        <v>2620</v>
      </c>
      <c r="N255" s="440">
        <v>1</v>
      </c>
      <c r="O255" s="440">
        <v>131</v>
      </c>
      <c r="P255" s="444"/>
      <c r="Q255" s="444"/>
      <c r="R255" s="514"/>
      <c r="S255" s="445"/>
    </row>
    <row r="256" spans="1:19" ht="14.4" customHeight="1" x14ac:dyDescent="0.3">
      <c r="A256" s="439" t="s">
        <v>846</v>
      </c>
      <c r="B256" s="440" t="s">
        <v>847</v>
      </c>
      <c r="C256" s="440" t="s">
        <v>394</v>
      </c>
      <c r="D256" s="440" t="s">
        <v>829</v>
      </c>
      <c r="E256" s="440" t="s">
        <v>848</v>
      </c>
      <c r="F256" s="440" t="s">
        <v>863</v>
      </c>
      <c r="G256" s="440" t="s">
        <v>864</v>
      </c>
      <c r="H256" s="444"/>
      <c r="I256" s="444"/>
      <c r="J256" s="440"/>
      <c r="K256" s="440"/>
      <c r="L256" s="444">
        <v>15</v>
      </c>
      <c r="M256" s="444">
        <v>2685</v>
      </c>
      <c r="N256" s="440">
        <v>1</v>
      </c>
      <c r="O256" s="440">
        <v>179</v>
      </c>
      <c r="P256" s="444">
        <v>7</v>
      </c>
      <c r="Q256" s="444">
        <v>1260</v>
      </c>
      <c r="R256" s="514">
        <v>0.46927374301675978</v>
      </c>
      <c r="S256" s="445">
        <v>180</v>
      </c>
    </row>
    <row r="257" spans="1:19" ht="14.4" customHeight="1" x14ac:dyDescent="0.3">
      <c r="A257" s="439" t="s">
        <v>846</v>
      </c>
      <c r="B257" s="440" t="s">
        <v>847</v>
      </c>
      <c r="C257" s="440" t="s">
        <v>394</v>
      </c>
      <c r="D257" s="440" t="s">
        <v>829</v>
      </c>
      <c r="E257" s="440" t="s">
        <v>848</v>
      </c>
      <c r="F257" s="440" t="s">
        <v>867</v>
      </c>
      <c r="G257" s="440" t="s">
        <v>868</v>
      </c>
      <c r="H257" s="444"/>
      <c r="I257" s="444"/>
      <c r="J257" s="440"/>
      <c r="K257" s="440"/>
      <c r="L257" s="444">
        <v>5</v>
      </c>
      <c r="M257" s="444">
        <v>1675</v>
      </c>
      <c r="N257" s="440">
        <v>1</v>
      </c>
      <c r="O257" s="440">
        <v>335</v>
      </c>
      <c r="P257" s="444">
        <v>2</v>
      </c>
      <c r="Q257" s="444">
        <v>672</v>
      </c>
      <c r="R257" s="514">
        <v>0.40119402985074626</v>
      </c>
      <c r="S257" s="445">
        <v>336</v>
      </c>
    </row>
    <row r="258" spans="1:19" ht="14.4" customHeight="1" x14ac:dyDescent="0.3">
      <c r="A258" s="439" t="s">
        <v>846</v>
      </c>
      <c r="B258" s="440" t="s">
        <v>847</v>
      </c>
      <c r="C258" s="440" t="s">
        <v>394</v>
      </c>
      <c r="D258" s="440" t="s">
        <v>829</v>
      </c>
      <c r="E258" s="440" t="s">
        <v>848</v>
      </c>
      <c r="F258" s="440" t="s">
        <v>871</v>
      </c>
      <c r="G258" s="440" t="s">
        <v>872</v>
      </c>
      <c r="H258" s="444"/>
      <c r="I258" s="444"/>
      <c r="J258" s="440"/>
      <c r="K258" s="440"/>
      <c r="L258" s="444">
        <v>125</v>
      </c>
      <c r="M258" s="444">
        <v>43625</v>
      </c>
      <c r="N258" s="440">
        <v>1</v>
      </c>
      <c r="O258" s="440">
        <v>349</v>
      </c>
      <c r="P258" s="444">
        <v>27</v>
      </c>
      <c r="Q258" s="444">
        <v>9423</v>
      </c>
      <c r="R258" s="514">
        <v>0.216</v>
      </c>
      <c r="S258" s="445">
        <v>349</v>
      </c>
    </row>
    <row r="259" spans="1:19" ht="14.4" customHeight="1" x14ac:dyDescent="0.3">
      <c r="A259" s="439" t="s">
        <v>846</v>
      </c>
      <c r="B259" s="440" t="s">
        <v>847</v>
      </c>
      <c r="C259" s="440" t="s">
        <v>394</v>
      </c>
      <c r="D259" s="440" t="s">
        <v>829</v>
      </c>
      <c r="E259" s="440" t="s">
        <v>848</v>
      </c>
      <c r="F259" s="440" t="s">
        <v>881</v>
      </c>
      <c r="G259" s="440" t="s">
        <v>882</v>
      </c>
      <c r="H259" s="444"/>
      <c r="I259" s="444"/>
      <c r="J259" s="440"/>
      <c r="K259" s="440"/>
      <c r="L259" s="444">
        <v>1</v>
      </c>
      <c r="M259" s="444">
        <v>49</v>
      </c>
      <c r="N259" s="440">
        <v>1</v>
      </c>
      <c r="O259" s="440">
        <v>49</v>
      </c>
      <c r="P259" s="444"/>
      <c r="Q259" s="444"/>
      <c r="R259" s="514"/>
      <c r="S259" s="445"/>
    </row>
    <row r="260" spans="1:19" ht="14.4" customHeight="1" x14ac:dyDescent="0.3">
      <c r="A260" s="439" t="s">
        <v>846</v>
      </c>
      <c r="B260" s="440" t="s">
        <v>847</v>
      </c>
      <c r="C260" s="440" t="s">
        <v>394</v>
      </c>
      <c r="D260" s="440" t="s">
        <v>829</v>
      </c>
      <c r="E260" s="440" t="s">
        <v>848</v>
      </c>
      <c r="F260" s="440" t="s">
        <v>883</v>
      </c>
      <c r="G260" s="440" t="s">
        <v>884</v>
      </c>
      <c r="H260" s="444"/>
      <c r="I260" s="444"/>
      <c r="J260" s="440"/>
      <c r="K260" s="440"/>
      <c r="L260" s="444">
        <v>1</v>
      </c>
      <c r="M260" s="444">
        <v>387</v>
      </c>
      <c r="N260" s="440">
        <v>1</v>
      </c>
      <c r="O260" s="440">
        <v>387</v>
      </c>
      <c r="P260" s="444"/>
      <c r="Q260" s="444"/>
      <c r="R260" s="514"/>
      <c r="S260" s="445"/>
    </row>
    <row r="261" spans="1:19" ht="14.4" customHeight="1" x14ac:dyDescent="0.3">
      <c r="A261" s="439" t="s">
        <v>846</v>
      </c>
      <c r="B261" s="440" t="s">
        <v>847</v>
      </c>
      <c r="C261" s="440" t="s">
        <v>394</v>
      </c>
      <c r="D261" s="440" t="s">
        <v>829</v>
      </c>
      <c r="E261" s="440" t="s">
        <v>848</v>
      </c>
      <c r="F261" s="440" t="s">
        <v>889</v>
      </c>
      <c r="G261" s="440" t="s">
        <v>890</v>
      </c>
      <c r="H261" s="444"/>
      <c r="I261" s="444"/>
      <c r="J261" s="440"/>
      <c r="K261" s="440"/>
      <c r="L261" s="444">
        <v>10</v>
      </c>
      <c r="M261" s="444">
        <v>7040</v>
      </c>
      <c r="N261" s="440">
        <v>1</v>
      </c>
      <c r="O261" s="440">
        <v>704</v>
      </c>
      <c r="P261" s="444"/>
      <c r="Q261" s="444"/>
      <c r="R261" s="514"/>
      <c r="S261" s="445"/>
    </row>
    <row r="262" spans="1:19" ht="14.4" customHeight="1" x14ac:dyDescent="0.3">
      <c r="A262" s="439" t="s">
        <v>846</v>
      </c>
      <c r="B262" s="440" t="s">
        <v>847</v>
      </c>
      <c r="C262" s="440" t="s">
        <v>394</v>
      </c>
      <c r="D262" s="440" t="s">
        <v>829</v>
      </c>
      <c r="E262" s="440" t="s">
        <v>848</v>
      </c>
      <c r="F262" s="440" t="s">
        <v>893</v>
      </c>
      <c r="G262" s="440" t="s">
        <v>894</v>
      </c>
      <c r="H262" s="444"/>
      <c r="I262" s="444"/>
      <c r="J262" s="440"/>
      <c r="K262" s="440"/>
      <c r="L262" s="444">
        <v>173</v>
      </c>
      <c r="M262" s="444">
        <v>52592</v>
      </c>
      <c r="N262" s="440">
        <v>1</v>
      </c>
      <c r="O262" s="440">
        <v>304</v>
      </c>
      <c r="P262" s="444">
        <v>14</v>
      </c>
      <c r="Q262" s="444">
        <v>4270</v>
      </c>
      <c r="R262" s="514">
        <v>8.1191055673866752E-2</v>
      </c>
      <c r="S262" s="445">
        <v>305</v>
      </c>
    </row>
    <row r="263" spans="1:19" ht="14.4" customHeight="1" x14ac:dyDescent="0.3">
      <c r="A263" s="439" t="s">
        <v>846</v>
      </c>
      <c r="B263" s="440" t="s">
        <v>847</v>
      </c>
      <c r="C263" s="440" t="s">
        <v>394</v>
      </c>
      <c r="D263" s="440" t="s">
        <v>829</v>
      </c>
      <c r="E263" s="440" t="s">
        <v>848</v>
      </c>
      <c r="F263" s="440" t="s">
        <v>897</v>
      </c>
      <c r="G263" s="440" t="s">
        <v>898</v>
      </c>
      <c r="H263" s="444"/>
      <c r="I263" s="444"/>
      <c r="J263" s="440"/>
      <c r="K263" s="440"/>
      <c r="L263" s="444">
        <v>143</v>
      </c>
      <c r="M263" s="444">
        <v>70642</v>
      </c>
      <c r="N263" s="440">
        <v>1</v>
      </c>
      <c r="O263" s="440">
        <v>494</v>
      </c>
      <c r="P263" s="444">
        <v>26</v>
      </c>
      <c r="Q263" s="444">
        <v>12844</v>
      </c>
      <c r="R263" s="514">
        <v>0.18181818181818182</v>
      </c>
      <c r="S263" s="445">
        <v>494</v>
      </c>
    </row>
    <row r="264" spans="1:19" ht="14.4" customHeight="1" x14ac:dyDescent="0.3">
      <c r="A264" s="439" t="s">
        <v>846</v>
      </c>
      <c r="B264" s="440" t="s">
        <v>847</v>
      </c>
      <c r="C264" s="440" t="s">
        <v>394</v>
      </c>
      <c r="D264" s="440" t="s">
        <v>829</v>
      </c>
      <c r="E264" s="440" t="s">
        <v>848</v>
      </c>
      <c r="F264" s="440" t="s">
        <v>901</v>
      </c>
      <c r="G264" s="440" t="s">
        <v>902</v>
      </c>
      <c r="H264" s="444"/>
      <c r="I264" s="444"/>
      <c r="J264" s="440"/>
      <c r="K264" s="440"/>
      <c r="L264" s="444">
        <v>252</v>
      </c>
      <c r="M264" s="444">
        <v>93240</v>
      </c>
      <c r="N264" s="440">
        <v>1</v>
      </c>
      <c r="O264" s="440">
        <v>370</v>
      </c>
      <c r="P264" s="444">
        <v>27</v>
      </c>
      <c r="Q264" s="444">
        <v>9990</v>
      </c>
      <c r="R264" s="514">
        <v>0.10714285714285714</v>
      </c>
      <c r="S264" s="445">
        <v>370</v>
      </c>
    </row>
    <row r="265" spans="1:19" ht="14.4" customHeight="1" x14ac:dyDescent="0.3">
      <c r="A265" s="439" t="s">
        <v>846</v>
      </c>
      <c r="B265" s="440" t="s">
        <v>847</v>
      </c>
      <c r="C265" s="440" t="s">
        <v>394</v>
      </c>
      <c r="D265" s="440" t="s">
        <v>829</v>
      </c>
      <c r="E265" s="440" t="s">
        <v>848</v>
      </c>
      <c r="F265" s="440" t="s">
        <v>907</v>
      </c>
      <c r="G265" s="440" t="s">
        <v>908</v>
      </c>
      <c r="H265" s="444"/>
      <c r="I265" s="444"/>
      <c r="J265" s="440"/>
      <c r="K265" s="440"/>
      <c r="L265" s="444">
        <v>24</v>
      </c>
      <c r="M265" s="444">
        <v>2664</v>
      </c>
      <c r="N265" s="440">
        <v>1</v>
      </c>
      <c r="O265" s="440">
        <v>111</v>
      </c>
      <c r="P265" s="444">
        <v>2</v>
      </c>
      <c r="Q265" s="444">
        <v>222</v>
      </c>
      <c r="R265" s="514">
        <v>8.3333333333333329E-2</v>
      </c>
      <c r="S265" s="445">
        <v>111</v>
      </c>
    </row>
    <row r="266" spans="1:19" ht="14.4" customHeight="1" x14ac:dyDescent="0.3">
      <c r="A266" s="439" t="s">
        <v>846</v>
      </c>
      <c r="B266" s="440" t="s">
        <v>847</v>
      </c>
      <c r="C266" s="440" t="s">
        <v>394</v>
      </c>
      <c r="D266" s="440" t="s">
        <v>829</v>
      </c>
      <c r="E266" s="440" t="s">
        <v>848</v>
      </c>
      <c r="F266" s="440" t="s">
        <v>909</v>
      </c>
      <c r="G266" s="440" t="s">
        <v>910</v>
      </c>
      <c r="H266" s="444"/>
      <c r="I266" s="444"/>
      <c r="J266" s="440"/>
      <c r="K266" s="440"/>
      <c r="L266" s="444">
        <v>1</v>
      </c>
      <c r="M266" s="444">
        <v>125</v>
      </c>
      <c r="N266" s="440">
        <v>1</v>
      </c>
      <c r="O266" s="440">
        <v>125</v>
      </c>
      <c r="P266" s="444"/>
      <c r="Q266" s="444"/>
      <c r="R266" s="514"/>
      <c r="S266" s="445"/>
    </row>
    <row r="267" spans="1:19" ht="14.4" customHeight="1" x14ac:dyDescent="0.3">
      <c r="A267" s="439" t="s">
        <v>846</v>
      </c>
      <c r="B267" s="440" t="s">
        <v>847</v>
      </c>
      <c r="C267" s="440" t="s">
        <v>394</v>
      </c>
      <c r="D267" s="440" t="s">
        <v>829</v>
      </c>
      <c r="E267" s="440" t="s">
        <v>848</v>
      </c>
      <c r="F267" s="440" t="s">
        <v>911</v>
      </c>
      <c r="G267" s="440" t="s">
        <v>912</v>
      </c>
      <c r="H267" s="444"/>
      <c r="I267" s="444"/>
      <c r="J267" s="440"/>
      <c r="K267" s="440"/>
      <c r="L267" s="444">
        <v>1</v>
      </c>
      <c r="M267" s="444">
        <v>495</v>
      </c>
      <c r="N267" s="440">
        <v>1</v>
      </c>
      <c r="O267" s="440">
        <v>495</v>
      </c>
      <c r="P267" s="444"/>
      <c r="Q267" s="444"/>
      <c r="R267" s="514"/>
      <c r="S267" s="445"/>
    </row>
    <row r="268" spans="1:19" ht="14.4" customHeight="1" x14ac:dyDescent="0.3">
      <c r="A268" s="439" t="s">
        <v>846</v>
      </c>
      <c r="B268" s="440" t="s">
        <v>847</v>
      </c>
      <c r="C268" s="440" t="s">
        <v>394</v>
      </c>
      <c r="D268" s="440" t="s">
        <v>829</v>
      </c>
      <c r="E268" s="440" t="s">
        <v>848</v>
      </c>
      <c r="F268" s="440" t="s">
        <v>913</v>
      </c>
      <c r="G268" s="440" t="s">
        <v>914</v>
      </c>
      <c r="H268" s="444"/>
      <c r="I268" s="444"/>
      <c r="J268" s="440"/>
      <c r="K268" s="440"/>
      <c r="L268" s="444">
        <v>2</v>
      </c>
      <c r="M268" s="444">
        <v>2566</v>
      </c>
      <c r="N268" s="440">
        <v>1</v>
      </c>
      <c r="O268" s="440">
        <v>1283</v>
      </c>
      <c r="P268" s="444"/>
      <c r="Q268" s="444"/>
      <c r="R268" s="514"/>
      <c r="S268" s="445"/>
    </row>
    <row r="269" spans="1:19" ht="14.4" customHeight="1" x14ac:dyDescent="0.3">
      <c r="A269" s="439" t="s">
        <v>846</v>
      </c>
      <c r="B269" s="440" t="s">
        <v>847</v>
      </c>
      <c r="C269" s="440" t="s">
        <v>394</v>
      </c>
      <c r="D269" s="440" t="s">
        <v>829</v>
      </c>
      <c r="E269" s="440" t="s">
        <v>848</v>
      </c>
      <c r="F269" s="440" t="s">
        <v>915</v>
      </c>
      <c r="G269" s="440" t="s">
        <v>916</v>
      </c>
      <c r="H269" s="444"/>
      <c r="I269" s="444"/>
      <c r="J269" s="440"/>
      <c r="K269" s="440"/>
      <c r="L269" s="444">
        <v>33</v>
      </c>
      <c r="M269" s="444">
        <v>15048</v>
      </c>
      <c r="N269" s="440">
        <v>1</v>
      </c>
      <c r="O269" s="440">
        <v>456</v>
      </c>
      <c r="P269" s="444">
        <v>2</v>
      </c>
      <c r="Q269" s="444">
        <v>912</v>
      </c>
      <c r="R269" s="514">
        <v>6.0606060606060608E-2</v>
      </c>
      <c r="S269" s="445">
        <v>456</v>
      </c>
    </row>
    <row r="270" spans="1:19" ht="14.4" customHeight="1" x14ac:dyDescent="0.3">
      <c r="A270" s="439" t="s">
        <v>846</v>
      </c>
      <c r="B270" s="440" t="s">
        <v>847</v>
      </c>
      <c r="C270" s="440" t="s">
        <v>394</v>
      </c>
      <c r="D270" s="440" t="s">
        <v>829</v>
      </c>
      <c r="E270" s="440" t="s">
        <v>848</v>
      </c>
      <c r="F270" s="440" t="s">
        <v>917</v>
      </c>
      <c r="G270" s="440" t="s">
        <v>918</v>
      </c>
      <c r="H270" s="444"/>
      <c r="I270" s="444"/>
      <c r="J270" s="440"/>
      <c r="K270" s="440"/>
      <c r="L270" s="444">
        <v>346</v>
      </c>
      <c r="M270" s="444">
        <v>20068</v>
      </c>
      <c r="N270" s="440">
        <v>1</v>
      </c>
      <c r="O270" s="440">
        <v>58</v>
      </c>
      <c r="P270" s="444">
        <v>46</v>
      </c>
      <c r="Q270" s="444">
        <v>2668</v>
      </c>
      <c r="R270" s="514">
        <v>0.13294797687861271</v>
      </c>
      <c r="S270" s="445">
        <v>58</v>
      </c>
    </row>
    <row r="271" spans="1:19" ht="14.4" customHeight="1" x14ac:dyDescent="0.3">
      <c r="A271" s="439" t="s">
        <v>846</v>
      </c>
      <c r="B271" s="440" t="s">
        <v>847</v>
      </c>
      <c r="C271" s="440" t="s">
        <v>394</v>
      </c>
      <c r="D271" s="440" t="s">
        <v>829</v>
      </c>
      <c r="E271" s="440" t="s">
        <v>848</v>
      </c>
      <c r="F271" s="440" t="s">
        <v>919</v>
      </c>
      <c r="G271" s="440" t="s">
        <v>920</v>
      </c>
      <c r="H271" s="444"/>
      <c r="I271" s="444"/>
      <c r="J271" s="440"/>
      <c r="K271" s="440"/>
      <c r="L271" s="444"/>
      <c r="M271" s="444"/>
      <c r="N271" s="440"/>
      <c r="O271" s="440"/>
      <c r="P271" s="444">
        <v>5</v>
      </c>
      <c r="Q271" s="444">
        <v>10865</v>
      </c>
      <c r="R271" s="514"/>
      <c r="S271" s="445">
        <v>2173</v>
      </c>
    </row>
    <row r="272" spans="1:19" ht="14.4" customHeight="1" x14ac:dyDescent="0.3">
      <c r="A272" s="439" t="s">
        <v>846</v>
      </c>
      <c r="B272" s="440" t="s">
        <v>847</v>
      </c>
      <c r="C272" s="440" t="s">
        <v>394</v>
      </c>
      <c r="D272" s="440" t="s">
        <v>829</v>
      </c>
      <c r="E272" s="440" t="s">
        <v>848</v>
      </c>
      <c r="F272" s="440" t="s">
        <v>925</v>
      </c>
      <c r="G272" s="440" t="s">
        <v>926</v>
      </c>
      <c r="H272" s="444"/>
      <c r="I272" s="444"/>
      <c r="J272" s="440"/>
      <c r="K272" s="440"/>
      <c r="L272" s="444">
        <v>157</v>
      </c>
      <c r="M272" s="444">
        <v>27475</v>
      </c>
      <c r="N272" s="440">
        <v>1</v>
      </c>
      <c r="O272" s="440">
        <v>175</v>
      </c>
      <c r="P272" s="444">
        <v>24</v>
      </c>
      <c r="Q272" s="444">
        <v>4224</v>
      </c>
      <c r="R272" s="514">
        <v>0.15373976342129209</v>
      </c>
      <c r="S272" s="445">
        <v>176</v>
      </c>
    </row>
    <row r="273" spans="1:19" ht="14.4" customHeight="1" x14ac:dyDescent="0.3">
      <c r="A273" s="439" t="s">
        <v>846</v>
      </c>
      <c r="B273" s="440" t="s">
        <v>847</v>
      </c>
      <c r="C273" s="440" t="s">
        <v>394</v>
      </c>
      <c r="D273" s="440" t="s">
        <v>829</v>
      </c>
      <c r="E273" s="440" t="s">
        <v>848</v>
      </c>
      <c r="F273" s="440" t="s">
        <v>927</v>
      </c>
      <c r="G273" s="440" t="s">
        <v>928</v>
      </c>
      <c r="H273" s="444"/>
      <c r="I273" s="444"/>
      <c r="J273" s="440"/>
      <c r="K273" s="440"/>
      <c r="L273" s="444">
        <v>24</v>
      </c>
      <c r="M273" s="444">
        <v>2040</v>
      </c>
      <c r="N273" s="440">
        <v>1</v>
      </c>
      <c r="O273" s="440">
        <v>85</v>
      </c>
      <c r="P273" s="444"/>
      <c r="Q273" s="444"/>
      <c r="R273" s="514"/>
      <c r="S273" s="445"/>
    </row>
    <row r="274" spans="1:19" ht="14.4" customHeight="1" x14ac:dyDescent="0.3">
      <c r="A274" s="439" t="s">
        <v>846</v>
      </c>
      <c r="B274" s="440" t="s">
        <v>847</v>
      </c>
      <c r="C274" s="440" t="s">
        <v>394</v>
      </c>
      <c r="D274" s="440" t="s">
        <v>829</v>
      </c>
      <c r="E274" s="440" t="s">
        <v>848</v>
      </c>
      <c r="F274" s="440" t="s">
        <v>935</v>
      </c>
      <c r="G274" s="440" t="s">
        <v>936</v>
      </c>
      <c r="H274" s="444"/>
      <c r="I274" s="444"/>
      <c r="J274" s="440"/>
      <c r="K274" s="440"/>
      <c r="L274" s="444">
        <v>9</v>
      </c>
      <c r="M274" s="444">
        <v>9099</v>
      </c>
      <c r="N274" s="440">
        <v>1</v>
      </c>
      <c r="O274" s="440">
        <v>1011</v>
      </c>
      <c r="P274" s="444">
        <v>4</v>
      </c>
      <c r="Q274" s="444">
        <v>4048</v>
      </c>
      <c r="R274" s="514">
        <v>0.44488405319265856</v>
      </c>
      <c r="S274" s="445">
        <v>1012</v>
      </c>
    </row>
    <row r="275" spans="1:19" ht="14.4" customHeight="1" x14ac:dyDescent="0.3">
      <c r="A275" s="439" t="s">
        <v>846</v>
      </c>
      <c r="B275" s="440" t="s">
        <v>847</v>
      </c>
      <c r="C275" s="440" t="s">
        <v>394</v>
      </c>
      <c r="D275" s="440" t="s">
        <v>829</v>
      </c>
      <c r="E275" s="440" t="s">
        <v>848</v>
      </c>
      <c r="F275" s="440" t="s">
        <v>937</v>
      </c>
      <c r="G275" s="440" t="s">
        <v>938</v>
      </c>
      <c r="H275" s="444"/>
      <c r="I275" s="444"/>
      <c r="J275" s="440"/>
      <c r="K275" s="440"/>
      <c r="L275" s="444">
        <v>1</v>
      </c>
      <c r="M275" s="444">
        <v>176</v>
      </c>
      <c r="N275" s="440">
        <v>1</v>
      </c>
      <c r="O275" s="440">
        <v>176</v>
      </c>
      <c r="P275" s="444"/>
      <c r="Q275" s="444"/>
      <c r="R275" s="514"/>
      <c r="S275" s="445"/>
    </row>
    <row r="276" spans="1:19" ht="14.4" customHeight="1" x14ac:dyDescent="0.3">
      <c r="A276" s="439" t="s">
        <v>846</v>
      </c>
      <c r="B276" s="440" t="s">
        <v>847</v>
      </c>
      <c r="C276" s="440" t="s">
        <v>394</v>
      </c>
      <c r="D276" s="440" t="s">
        <v>829</v>
      </c>
      <c r="E276" s="440" t="s">
        <v>848</v>
      </c>
      <c r="F276" s="440" t="s">
        <v>939</v>
      </c>
      <c r="G276" s="440" t="s">
        <v>940</v>
      </c>
      <c r="H276" s="444"/>
      <c r="I276" s="444"/>
      <c r="J276" s="440"/>
      <c r="K276" s="440"/>
      <c r="L276" s="444">
        <v>12</v>
      </c>
      <c r="M276" s="444">
        <v>27528</v>
      </c>
      <c r="N276" s="440">
        <v>1</v>
      </c>
      <c r="O276" s="440">
        <v>2294</v>
      </c>
      <c r="P276" s="444"/>
      <c r="Q276" s="444"/>
      <c r="R276" s="514"/>
      <c r="S276" s="445"/>
    </row>
    <row r="277" spans="1:19" ht="14.4" customHeight="1" x14ac:dyDescent="0.3">
      <c r="A277" s="439" t="s">
        <v>846</v>
      </c>
      <c r="B277" s="440" t="s">
        <v>847</v>
      </c>
      <c r="C277" s="440" t="s">
        <v>394</v>
      </c>
      <c r="D277" s="440" t="s">
        <v>829</v>
      </c>
      <c r="E277" s="440" t="s">
        <v>848</v>
      </c>
      <c r="F277" s="440" t="s">
        <v>941</v>
      </c>
      <c r="G277" s="440" t="s">
        <v>942</v>
      </c>
      <c r="H277" s="444"/>
      <c r="I277" s="444"/>
      <c r="J277" s="440"/>
      <c r="K277" s="440"/>
      <c r="L277" s="444">
        <v>9</v>
      </c>
      <c r="M277" s="444">
        <v>2367</v>
      </c>
      <c r="N277" s="440">
        <v>1</v>
      </c>
      <c r="O277" s="440">
        <v>263</v>
      </c>
      <c r="P277" s="444"/>
      <c r="Q277" s="444"/>
      <c r="R277" s="514"/>
      <c r="S277" s="445"/>
    </row>
    <row r="278" spans="1:19" ht="14.4" customHeight="1" x14ac:dyDescent="0.3">
      <c r="A278" s="439" t="s">
        <v>846</v>
      </c>
      <c r="B278" s="440" t="s">
        <v>847</v>
      </c>
      <c r="C278" s="440" t="s">
        <v>394</v>
      </c>
      <c r="D278" s="440" t="s">
        <v>829</v>
      </c>
      <c r="E278" s="440" t="s">
        <v>848</v>
      </c>
      <c r="F278" s="440" t="s">
        <v>943</v>
      </c>
      <c r="G278" s="440" t="s">
        <v>944</v>
      </c>
      <c r="H278" s="444"/>
      <c r="I278" s="444"/>
      <c r="J278" s="440"/>
      <c r="K278" s="440"/>
      <c r="L278" s="444"/>
      <c r="M278" s="444"/>
      <c r="N278" s="440"/>
      <c r="O278" s="440"/>
      <c r="P278" s="444">
        <v>9</v>
      </c>
      <c r="Q278" s="444">
        <v>19179</v>
      </c>
      <c r="R278" s="514"/>
      <c r="S278" s="445">
        <v>2131</v>
      </c>
    </row>
    <row r="279" spans="1:19" ht="14.4" customHeight="1" x14ac:dyDescent="0.3">
      <c r="A279" s="439" t="s">
        <v>846</v>
      </c>
      <c r="B279" s="440" t="s">
        <v>847</v>
      </c>
      <c r="C279" s="440" t="s">
        <v>394</v>
      </c>
      <c r="D279" s="440" t="s">
        <v>829</v>
      </c>
      <c r="E279" s="440" t="s">
        <v>848</v>
      </c>
      <c r="F279" s="440" t="s">
        <v>956</v>
      </c>
      <c r="G279" s="440" t="s">
        <v>957</v>
      </c>
      <c r="H279" s="444"/>
      <c r="I279" s="444"/>
      <c r="J279" s="440"/>
      <c r="K279" s="440"/>
      <c r="L279" s="444"/>
      <c r="M279" s="444"/>
      <c r="N279" s="440"/>
      <c r="O279" s="440"/>
      <c r="P279" s="444">
        <v>2</v>
      </c>
      <c r="Q279" s="444">
        <v>578</v>
      </c>
      <c r="R279" s="514"/>
      <c r="S279" s="445">
        <v>289</v>
      </c>
    </row>
    <row r="280" spans="1:19" ht="14.4" customHeight="1" x14ac:dyDescent="0.3">
      <c r="A280" s="439" t="s">
        <v>846</v>
      </c>
      <c r="B280" s="440" t="s">
        <v>847</v>
      </c>
      <c r="C280" s="440" t="s">
        <v>394</v>
      </c>
      <c r="D280" s="440" t="s">
        <v>829</v>
      </c>
      <c r="E280" s="440" t="s">
        <v>848</v>
      </c>
      <c r="F280" s="440" t="s">
        <v>964</v>
      </c>
      <c r="G280" s="440" t="s">
        <v>965</v>
      </c>
      <c r="H280" s="444"/>
      <c r="I280" s="444"/>
      <c r="J280" s="440"/>
      <c r="K280" s="440"/>
      <c r="L280" s="444"/>
      <c r="M280" s="444"/>
      <c r="N280" s="440"/>
      <c r="O280" s="440"/>
      <c r="P280" s="444">
        <v>1</v>
      </c>
      <c r="Q280" s="444">
        <v>0</v>
      </c>
      <c r="R280" s="514"/>
      <c r="S280" s="445">
        <v>0</v>
      </c>
    </row>
    <row r="281" spans="1:19" ht="14.4" customHeight="1" x14ac:dyDescent="0.3">
      <c r="A281" s="439" t="s">
        <v>846</v>
      </c>
      <c r="B281" s="440" t="s">
        <v>847</v>
      </c>
      <c r="C281" s="440" t="s">
        <v>394</v>
      </c>
      <c r="D281" s="440" t="s">
        <v>830</v>
      </c>
      <c r="E281" s="440" t="s">
        <v>848</v>
      </c>
      <c r="F281" s="440" t="s">
        <v>853</v>
      </c>
      <c r="G281" s="440" t="s">
        <v>854</v>
      </c>
      <c r="H281" s="444">
        <v>1314</v>
      </c>
      <c r="I281" s="444">
        <v>70956</v>
      </c>
      <c r="J281" s="440">
        <v>0.89037795512723983</v>
      </c>
      <c r="K281" s="440">
        <v>54</v>
      </c>
      <c r="L281" s="444">
        <v>1374</v>
      </c>
      <c r="M281" s="444">
        <v>79692</v>
      </c>
      <c r="N281" s="440">
        <v>1</v>
      </c>
      <c r="O281" s="440">
        <v>58</v>
      </c>
      <c r="P281" s="444">
        <v>181</v>
      </c>
      <c r="Q281" s="444">
        <v>10498</v>
      </c>
      <c r="R281" s="514">
        <v>0.13173216885007277</v>
      </c>
      <c r="S281" s="445">
        <v>58</v>
      </c>
    </row>
    <row r="282" spans="1:19" ht="14.4" customHeight="1" x14ac:dyDescent="0.3">
      <c r="A282" s="439" t="s">
        <v>846</v>
      </c>
      <c r="B282" s="440" t="s">
        <v>847</v>
      </c>
      <c r="C282" s="440" t="s">
        <v>394</v>
      </c>
      <c r="D282" s="440" t="s">
        <v>830</v>
      </c>
      <c r="E282" s="440" t="s">
        <v>848</v>
      </c>
      <c r="F282" s="440" t="s">
        <v>855</v>
      </c>
      <c r="G282" s="440" t="s">
        <v>856</v>
      </c>
      <c r="H282" s="444">
        <v>76</v>
      </c>
      <c r="I282" s="444">
        <v>9348</v>
      </c>
      <c r="J282" s="440">
        <v>0.67319602477315277</v>
      </c>
      <c r="K282" s="440">
        <v>123</v>
      </c>
      <c r="L282" s="444">
        <v>106</v>
      </c>
      <c r="M282" s="444">
        <v>13886</v>
      </c>
      <c r="N282" s="440">
        <v>1</v>
      </c>
      <c r="O282" s="440">
        <v>131</v>
      </c>
      <c r="P282" s="444">
        <v>6</v>
      </c>
      <c r="Q282" s="444">
        <v>786</v>
      </c>
      <c r="R282" s="514">
        <v>5.6603773584905662E-2</v>
      </c>
      <c r="S282" s="445">
        <v>131</v>
      </c>
    </row>
    <row r="283" spans="1:19" ht="14.4" customHeight="1" x14ac:dyDescent="0.3">
      <c r="A283" s="439" t="s">
        <v>846</v>
      </c>
      <c r="B283" s="440" t="s">
        <v>847</v>
      </c>
      <c r="C283" s="440" t="s">
        <v>394</v>
      </c>
      <c r="D283" s="440" t="s">
        <v>830</v>
      </c>
      <c r="E283" s="440" t="s">
        <v>848</v>
      </c>
      <c r="F283" s="440" t="s">
        <v>857</v>
      </c>
      <c r="G283" s="440" t="s">
        <v>858</v>
      </c>
      <c r="H283" s="444">
        <v>9</v>
      </c>
      <c r="I283" s="444">
        <v>1593</v>
      </c>
      <c r="J283" s="440">
        <v>2.1071428571428572</v>
      </c>
      <c r="K283" s="440">
        <v>177</v>
      </c>
      <c r="L283" s="444">
        <v>4</v>
      </c>
      <c r="M283" s="444">
        <v>756</v>
      </c>
      <c r="N283" s="440">
        <v>1</v>
      </c>
      <c r="O283" s="440">
        <v>189</v>
      </c>
      <c r="P283" s="444">
        <v>1</v>
      </c>
      <c r="Q283" s="444">
        <v>189</v>
      </c>
      <c r="R283" s="514">
        <v>0.25</v>
      </c>
      <c r="S283" s="445">
        <v>189</v>
      </c>
    </row>
    <row r="284" spans="1:19" ht="14.4" customHeight="1" x14ac:dyDescent="0.3">
      <c r="A284" s="439" t="s">
        <v>846</v>
      </c>
      <c r="B284" s="440" t="s">
        <v>847</v>
      </c>
      <c r="C284" s="440" t="s">
        <v>394</v>
      </c>
      <c r="D284" s="440" t="s">
        <v>830</v>
      </c>
      <c r="E284" s="440" t="s">
        <v>848</v>
      </c>
      <c r="F284" s="440" t="s">
        <v>861</v>
      </c>
      <c r="G284" s="440" t="s">
        <v>862</v>
      </c>
      <c r="H284" s="444"/>
      <c r="I284" s="444"/>
      <c r="J284" s="440"/>
      <c r="K284" s="440"/>
      <c r="L284" s="444"/>
      <c r="M284" s="444"/>
      <c r="N284" s="440"/>
      <c r="O284" s="440"/>
      <c r="P284" s="444">
        <v>1</v>
      </c>
      <c r="Q284" s="444">
        <v>408</v>
      </c>
      <c r="R284" s="514"/>
      <c r="S284" s="445">
        <v>408</v>
      </c>
    </row>
    <row r="285" spans="1:19" ht="14.4" customHeight="1" x14ac:dyDescent="0.3">
      <c r="A285" s="439" t="s">
        <v>846</v>
      </c>
      <c r="B285" s="440" t="s">
        <v>847</v>
      </c>
      <c r="C285" s="440" t="s">
        <v>394</v>
      </c>
      <c r="D285" s="440" t="s">
        <v>830</v>
      </c>
      <c r="E285" s="440" t="s">
        <v>848</v>
      </c>
      <c r="F285" s="440" t="s">
        <v>863</v>
      </c>
      <c r="G285" s="440" t="s">
        <v>864</v>
      </c>
      <c r="H285" s="444">
        <v>408</v>
      </c>
      <c r="I285" s="444">
        <v>70176</v>
      </c>
      <c r="J285" s="440">
        <v>0.91385709262804238</v>
      </c>
      <c r="K285" s="440">
        <v>172</v>
      </c>
      <c r="L285" s="444">
        <v>429</v>
      </c>
      <c r="M285" s="444">
        <v>76791</v>
      </c>
      <c r="N285" s="440">
        <v>1</v>
      </c>
      <c r="O285" s="440">
        <v>179</v>
      </c>
      <c r="P285" s="444">
        <v>42</v>
      </c>
      <c r="Q285" s="444">
        <v>7560</v>
      </c>
      <c r="R285" s="514">
        <v>9.8449036996523034E-2</v>
      </c>
      <c r="S285" s="445">
        <v>180</v>
      </c>
    </row>
    <row r="286" spans="1:19" ht="14.4" customHeight="1" x14ac:dyDescent="0.3">
      <c r="A286" s="439" t="s">
        <v>846</v>
      </c>
      <c r="B286" s="440" t="s">
        <v>847</v>
      </c>
      <c r="C286" s="440" t="s">
        <v>394</v>
      </c>
      <c r="D286" s="440" t="s">
        <v>830</v>
      </c>
      <c r="E286" s="440" t="s">
        <v>848</v>
      </c>
      <c r="F286" s="440" t="s">
        <v>865</v>
      </c>
      <c r="G286" s="440" t="s">
        <v>866</v>
      </c>
      <c r="H286" s="444">
        <v>3</v>
      </c>
      <c r="I286" s="444">
        <v>1599</v>
      </c>
      <c r="J286" s="440">
        <v>2.8101933216168717</v>
      </c>
      <c r="K286" s="440">
        <v>533</v>
      </c>
      <c r="L286" s="444">
        <v>1</v>
      </c>
      <c r="M286" s="444">
        <v>569</v>
      </c>
      <c r="N286" s="440">
        <v>1</v>
      </c>
      <c r="O286" s="440">
        <v>569</v>
      </c>
      <c r="P286" s="444"/>
      <c r="Q286" s="444"/>
      <c r="R286" s="514"/>
      <c r="S286" s="445"/>
    </row>
    <row r="287" spans="1:19" ht="14.4" customHeight="1" x14ac:dyDescent="0.3">
      <c r="A287" s="439" t="s">
        <v>846</v>
      </c>
      <c r="B287" s="440" t="s">
        <v>847</v>
      </c>
      <c r="C287" s="440" t="s">
        <v>394</v>
      </c>
      <c r="D287" s="440" t="s">
        <v>830</v>
      </c>
      <c r="E287" s="440" t="s">
        <v>848</v>
      </c>
      <c r="F287" s="440" t="s">
        <v>867</v>
      </c>
      <c r="G287" s="440" t="s">
        <v>868</v>
      </c>
      <c r="H287" s="444">
        <v>131</v>
      </c>
      <c r="I287" s="444">
        <v>42182</v>
      </c>
      <c r="J287" s="440">
        <v>0.59960199004975123</v>
      </c>
      <c r="K287" s="440">
        <v>322</v>
      </c>
      <c r="L287" s="444">
        <v>210</v>
      </c>
      <c r="M287" s="444">
        <v>70350</v>
      </c>
      <c r="N287" s="440">
        <v>1</v>
      </c>
      <c r="O287" s="440">
        <v>335</v>
      </c>
      <c r="P287" s="444">
        <v>18</v>
      </c>
      <c r="Q287" s="444">
        <v>6048</v>
      </c>
      <c r="R287" s="514">
        <v>8.5970149253731337E-2</v>
      </c>
      <c r="S287" s="445">
        <v>336</v>
      </c>
    </row>
    <row r="288" spans="1:19" ht="14.4" customHeight="1" x14ac:dyDescent="0.3">
      <c r="A288" s="439" t="s">
        <v>846</v>
      </c>
      <c r="B288" s="440" t="s">
        <v>847</v>
      </c>
      <c r="C288" s="440" t="s">
        <v>394</v>
      </c>
      <c r="D288" s="440" t="s">
        <v>830</v>
      </c>
      <c r="E288" s="440" t="s">
        <v>848</v>
      </c>
      <c r="F288" s="440" t="s">
        <v>869</v>
      </c>
      <c r="G288" s="440" t="s">
        <v>870</v>
      </c>
      <c r="H288" s="444">
        <v>30</v>
      </c>
      <c r="I288" s="444">
        <v>13170</v>
      </c>
      <c r="J288" s="440">
        <v>0.62511866337573574</v>
      </c>
      <c r="K288" s="440">
        <v>439</v>
      </c>
      <c r="L288" s="444">
        <v>46</v>
      </c>
      <c r="M288" s="444">
        <v>21068</v>
      </c>
      <c r="N288" s="440">
        <v>1</v>
      </c>
      <c r="O288" s="440">
        <v>458</v>
      </c>
      <c r="P288" s="444">
        <v>4</v>
      </c>
      <c r="Q288" s="444">
        <v>1836</v>
      </c>
      <c r="R288" s="514">
        <v>8.7146383140307579E-2</v>
      </c>
      <c r="S288" s="445">
        <v>459</v>
      </c>
    </row>
    <row r="289" spans="1:19" ht="14.4" customHeight="1" x14ac:dyDescent="0.3">
      <c r="A289" s="439" t="s">
        <v>846</v>
      </c>
      <c r="B289" s="440" t="s">
        <v>847</v>
      </c>
      <c r="C289" s="440" t="s">
        <v>394</v>
      </c>
      <c r="D289" s="440" t="s">
        <v>830</v>
      </c>
      <c r="E289" s="440" t="s">
        <v>848</v>
      </c>
      <c r="F289" s="440" t="s">
        <v>871</v>
      </c>
      <c r="G289" s="440" t="s">
        <v>872</v>
      </c>
      <c r="H289" s="444">
        <v>843</v>
      </c>
      <c r="I289" s="444">
        <v>287463</v>
      </c>
      <c r="J289" s="440">
        <v>0.75152939577102462</v>
      </c>
      <c r="K289" s="440">
        <v>341</v>
      </c>
      <c r="L289" s="444">
        <v>1096</v>
      </c>
      <c r="M289" s="444">
        <v>382504</v>
      </c>
      <c r="N289" s="440">
        <v>1</v>
      </c>
      <c r="O289" s="440">
        <v>349</v>
      </c>
      <c r="P289" s="444">
        <v>63</v>
      </c>
      <c r="Q289" s="444">
        <v>21987</v>
      </c>
      <c r="R289" s="514">
        <v>5.7481751824817517E-2</v>
      </c>
      <c r="S289" s="445">
        <v>349</v>
      </c>
    </row>
    <row r="290" spans="1:19" ht="14.4" customHeight="1" x14ac:dyDescent="0.3">
      <c r="A290" s="439" t="s">
        <v>846</v>
      </c>
      <c r="B290" s="440" t="s">
        <v>847</v>
      </c>
      <c r="C290" s="440" t="s">
        <v>394</v>
      </c>
      <c r="D290" s="440" t="s">
        <v>830</v>
      </c>
      <c r="E290" s="440" t="s">
        <v>848</v>
      </c>
      <c r="F290" s="440" t="s">
        <v>873</v>
      </c>
      <c r="G290" s="440" t="s">
        <v>874</v>
      </c>
      <c r="H290" s="444">
        <v>2</v>
      </c>
      <c r="I290" s="444">
        <v>3196</v>
      </c>
      <c r="J290" s="440">
        <v>0.96672716273442227</v>
      </c>
      <c r="K290" s="440">
        <v>1598</v>
      </c>
      <c r="L290" s="444">
        <v>2</v>
      </c>
      <c r="M290" s="444">
        <v>3306</v>
      </c>
      <c r="N290" s="440">
        <v>1</v>
      </c>
      <c r="O290" s="440">
        <v>1653</v>
      </c>
      <c r="P290" s="444"/>
      <c r="Q290" s="444"/>
      <c r="R290" s="514"/>
      <c r="S290" s="445"/>
    </row>
    <row r="291" spans="1:19" ht="14.4" customHeight="1" x14ac:dyDescent="0.3">
      <c r="A291" s="439" t="s">
        <v>846</v>
      </c>
      <c r="B291" s="440" t="s">
        <v>847</v>
      </c>
      <c r="C291" s="440" t="s">
        <v>394</v>
      </c>
      <c r="D291" s="440" t="s">
        <v>830</v>
      </c>
      <c r="E291" s="440" t="s">
        <v>848</v>
      </c>
      <c r="F291" s="440" t="s">
        <v>877</v>
      </c>
      <c r="G291" s="440" t="s">
        <v>878</v>
      </c>
      <c r="H291" s="444"/>
      <c r="I291" s="444"/>
      <c r="J291" s="440"/>
      <c r="K291" s="440"/>
      <c r="L291" s="444">
        <v>1</v>
      </c>
      <c r="M291" s="444">
        <v>6226</v>
      </c>
      <c r="N291" s="440">
        <v>1</v>
      </c>
      <c r="O291" s="440">
        <v>6226</v>
      </c>
      <c r="P291" s="444"/>
      <c r="Q291" s="444"/>
      <c r="R291" s="514"/>
      <c r="S291" s="445"/>
    </row>
    <row r="292" spans="1:19" ht="14.4" customHeight="1" x14ac:dyDescent="0.3">
      <c r="A292" s="439" t="s">
        <v>846</v>
      </c>
      <c r="B292" s="440" t="s">
        <v>847</v>
      </c>
      <c r="C292" s="440" t="s">
        <v>394</v>
      </c>
      <c r="D292" s="440" t="s">
        <v>830</v>
      </c>
      <c r="E292" s="440" t="s">
        <v>848</v>
      </c>
      <c r="F292" s="440" t="s">
        <v>893</v>
      </c>
      <c r="G292" s="440" t="s">
        <v>894</v>
      </c>
      <c r="H292" s="444">
        <v>442</v>
      </c>
      <c r="I292" s="444">
        <v>125970</v>
      </c>
      <c r="J292" s="440">
        <v>0.96142691415313231</v>
      </c>
      <c r="K292" s="440">
        <v>285</v>
      </c>
      <c r="L292" s="444">
        <v>431</v>
      </c>
      <c r="M292" s="444">
        <v>131024</v>
      </c>
      <c r="N292" s="440">
        <v>1</v>
      </c>
      <c r="O292" s="440">
        <v>304</v>
      </c>
      <c r="P292" s="444">
        <v>47</v>
      </c>
      <c r="Q292" s="444">
        <v>14335</v>
      </c>
      <c r="R292" s="514">
        <v>0.10940743680547076</v>
      </c>
      <c r="S292" s="445">
        <v>305</v>
      </c>
    </row>
    <row r="293" spans="1:19" ht="14.4" customHeight="1" x14ac:dyDescent="0.3">
      <c r="A293" s="439" t="s">
        <v>846</v>
      </c>
      <c r="B293" s="440" t="s">
        <v>847</v>
      </c>
      <c r="C293" s="440" t="s">
        <v>394</v>
      </c>
      <c r="D293" s="440" t="s">
        <v>830</v>
      </c>
      <c r="E293" s="440" t="s">
        <v>848</v>
      </c>
      <c r="F293" s="440" t="s">
        <v>895</v>
      </c>
      <c r="G293" s="440" t="s">
        <v>896</v>
      </c>
      <c r="H293" s="444"/>
      <c r="I293" s="444"/>
      <c r="J293" s="440"/>
      <c r="K293" s="440"/>
      <c r="L293" s="444">
        <v>1</v>
      </c>
      <c r="M293" s="444">
        <v>3707</v>
      </c>
      <c r="N293" s="440">
        <v>1</v>
      </c>
      <c r="O293" s="440">
        <v>3707</v>
      </c>
      <c r="P293" s="444"/>
      <c r="Q293" s="444"/>
      <c r="R293" s="514"/>
      <c r="S293" s="445"/>
    </row>
    <row r="294" spans="1:19" ht="14.4" customHeight="1" x14ac:dyDescent="0.3">
      <c r="A294" s="439" t="s">
        <v>846</v>
      </c>
      <c r="B294" s="440" t="s">
        <v>847</v>
      </c>
      <c r="C294" s="440" t="s">
        <v>394</v>
      </c>
      <c r="D294" s="440" t="s">
        <v>830</v>
      </c>
      <c r="E294" s="440" t="s">
        <v>848</v>
      </c>
      <c r="F294" s="440" t="s">
        <v>897</v>
      </c>
      <c r="G294" s="440" t="s">
        <v>898</v>
      </c>
      <c r="H294" s="444">
        <v>610</v>
      </c>
      <c r="I294" s="444">
        <v>281820</v>
      </c>
      <c r="J294" s="440">
        <v>0.59487573509855496</v>
      </c>
      <c r="K294" s="440">
        <v>462</v>
      </c>
      <c r="L294" s="444">
        <v>959</v>
      </c>
      <c r="M294" s="444">
        <v>473746</v>
      </c>
      <c r="N294" s="440">
        <v>1</v>
      </c>
      <c r="O294" s="440">
        <v>494</v>
      </c>
      <c r="P294" s="444">
        <v>68</v>
      </c>
      <c r="Q294" s="444">
        <v>33592</v>
      </c>
      <c r="R294" s="514">
        <v>7.0907194994786232E-2</v>
      </c>
      <c r="S294" s="445">
        <v>494</v>
      </c>
    </row>
    <row r="295" spans="1:19" ht="14.4" customHeight="1" x14ac:dyDescent="0.3">
      <c r="A295" s="439" t="s">
        <v>846</v>
      </c>
      <c r="B295" s="440" t="s">
        <v>847</v>
      </c>
      <c r="C295" s="440" t="s">
        <v>394</v>
      </c>
      <c r="D295" s="440" t="s">
        <v>830</v>
      </c>
      <c r="E295" s="440" t="s">
        <v>848</v>
      </c>
      <c r="F295" s="440" t="s">
        <v>901</v>
      </c>
      <c r="G295" s="440" t="s">
        <v>902</v>
      </c>
      <c r="H295" s="444">
        <v>839</v>
      </c>
      <c r="I295" s="444">
        <v>298684</v>
      </c>
      <c r="J295" s="440">
        <v>0.75444304117201311</v>
      </c>
      <c r="K295" s="440">
        <v>356</v>
      </c>
      <c r="L295" s="444">
        <v>1070</v>
      </c>
      <c r="M295" s="444">
        <v>395900</v>
      </c>
      <c r="N295" s="440">
        <v>1</v>
      </c>
      <c r="O295" s="440">
        <v>370</v>
      </c>
      <c r="P295" s="444">
        <v>84</v>
      </c>
      <c r="Q295" s="444">
        <v>31080</v>
      </c>
      <c r="R295" s="514">
        <v>7.8504672897196259E-2</v>
      </c>
      <c r="S295" s="445">
        <v>370</v>
      </c>
    </row>
    <row r="296" spans="1:19" ht="14.4" customHeight="1" x14ac:dyDescent="0.3">
      <c r="A296" s="439" t="s">
        <v>846</v>
      </c>
      <c r="B296" s="440" t="s">
        <v>847</v>
      </c>
      <c r="C296" s="440" t="s">
        <v>394</v>
      </c>
      <c r="D296" s="440" t="s">
        <v>830</v>
      </c>
      <c r="E296" s="440" t="s">
        <v>848</v>
      </c>
      <c r="F296" s="440" t="s">
        <v>903</v>
      </c>
      <c r="G296" s="440" t="s">
        <v>904</v>
      </c>
      <c r="H296" s="444">
        <v>36</v>
      </c>
      <c r="I296" s="444">
        <v>105012</v>
      </c>
      <c r="J296" s="440">
        <v>0.60393374741200834</v>
      </c>
      <c r="K296" s="440">
        <v>2917</v>
      </c>
      <c r="L296" s="444">
        <v>56</v>
      </c>
      <c r="M296" s="444">
        <v>173880</v>
      </c>
      <c r="N296" s="440">
        <v>1</v>
      </c>
      <c r="O296" s="440">
        <v>3105</v>
      </c>
      <c r="P296" s="444">
        <v>7</v>
      </c>
      <c r="Q296" s="444">
        <v>21756</v>
      </c>
      <c r="R296" s="514">
        <v>0.12512077294685992</v>
      </c>
      <c r="S296" s="445">
        <v>3108</v>
      </c>
    </row>
    <row r="297" spans="1:19" ht="14.4" customHeight="1" x14ac:dyDescent="0.3">
      <c r="A297" s="439" t="s">
        <v>846</v>
      </c>
      <c r="B297" s="440" t="s">
        <v>847</v>
      </c>
      <c r="C297" s="440" t="s">
        <v>394</v>
      </c>
      <c r="D297" s="440" t="s">
        <v>830</v>
      </c>
      <c r="E297" s="440" t="s">
        <v>848</v>
      </c>
      <c r="F297" s="440" t="s">
        <v>907</v>
      </c>
      <c r="G297" s="440" t="s">
        <v>908</v>
      </c>
      <c r="H297" s="444">
        <v>131</v>
      </c>
      <c r="I297" s="444">
        <v>13755</v>
      </c>
      <c r="J297" s="440">
        <v>0.59009009009009006</v>
      </c>
      <c r="K297" s="440">
        <v>105</v>
      </c>
      <c r="L297" s="444">
        <v>210</v>
      </c>
      <c r="M297" s="444">
        <v>23310</v>
      </c>
      <c r="N297" s="440">
        <v>1</v>
      </c>
      <c r="O297" s="440">
        <v>111</v>
      </c>
      <c r="P297" s="444">
        <v>13</v>
      </c>
      <c r="Q297" s="444">
        <v>1443</v>
      </c>
      <c r="R297" s="514">
        <v>6.1904761904761907E-2</v>
      </c>
      <c r="S297" s="445">
        <v>111</v>
      </c>
    </row>
    <row r="298" spans="1:19" ht="14.4" customHeight="1" x14ac:dyDescent="0.3">
      <c r="A298" s="439" t="s">
        <v>846</v>
      </c>
      <c r="B298" s="440" t="s">
        <v>847</v>
      </c>
      <c r="C298" s="440" t="s">
        <v>394</v>
      </c>
      <c r="D298" s="440" t="s">
        <v>830</v>
      </c>
      <c r="E298" s="440" t="s">
        <v>848</v>
      </c>
      <c r="F298" s="440" t="s">
        <v>909</v>
      </c>
      <c r="G298" s="440" t="s">
        <v>910</v>
      </c>
      <c r="H298" s="444">
        <v>3</v>
      </c>
      <c r="I298" s="444">
        <v>351</v>
      </c>
      <c r="J298" s="440">
        <v>0.70199999999999996</v>
      </c>
      <c r="K298" s="440">
        <v>117</v>
      </c>
      <c r="L298" s="444">
        <v>4</v>
      </c>
      <c r="M298" s="444">
        <v>500</v>
      </c>
      <c r="N298" s="440">
        <v>1</v>
      </c>
      <c r="O298" s="440">
        <v>125</v>
      </c>
      <c r="P298" s="444"/>
      <c r="Q298" s="444"/>
      <c r="R298" s="514"/>
      <c r="S298" s="445"/>
    </row>
    <row r="299" spans="1:19" ht="14.4" customHeight="1" x14ac:dyDescent="0.3">
      <c r="A299" s="439" t="s">
        <v>846</v>
      </c>
      <c r="B299" s="440" t="s">
        <v>847</v>
      </c>
      <c r="C299" s="440" t="s">
        <v>394</v>
      </c>
      <c r="D299" s="440" t="s">
        <v>830</v>
      </c>
      <c r="E299" s="440" t="s">
        <v>848</v>
      </c>
      <c r="F299" s="440" t="s">
        <v>913</v>
      </c>
      <c r="G299" s="440" t="s">
        <v>914</v>
      </c>
      <c r="H299" s="444">
        <v>4</v>
      </c>
      <c r="I299" s="444">
        <v>5072</v>
      </c>
      <c r="J299" s="440">
        <v>0.39532346063912704</v>
      </c>
      <c r="K299" s="440">
        <v>1268</v>
      </c>
      <c r="L299" s="444">
        <v>10</v>
      </c>
      <c r="M299" s="444">
        <v>12830</v>
      </c>
      <c r="N299" s="440">
        <v>1</v>
      </c>
      <c r="O299" s="440">
        <v>1283</v>
      </c>
      <c r="P299" s="444">
        <v>1</v>
      </c>
      <c r="Q299" s="444">
        <v>1285</v>
      </c>
      <c r="R299" s="514">
        <v>0.10015588464536243</v>
      </c>
      <c r="S299" s="445">
        <v>1285</v>
      </c>
    </row>
    <row r="300" spans="1:19" ht="14.4" customHeight="1" x14ac:dyDescent="0.3">
      <c r="A300" s="439" t="s">
        <v>846</v>
      </c>
      <c r="B300" s="440" t="s">
        <v>847</v>
      </c>
      <c r="C300" s="440" t="s">
        <v>394</v>
      </c>
      <c r="D300" s="440" t="s">
        <v>830</v>
      </c>
      <c r="E300" s="440" t="s">
        <v>848</v>
      </c>
      <c r="F300" s="440" t="s">
        <v>915</v>
      </c>
      <c r="G300" s="440" t="s">
        <v>916</v>
      </c>
      <c r="H300" s="444">
        <v>208</v>
      </c>
      <c r="I300" s="444">
        <v>90896</v>
      </c>
      <c r="J300" s="440">
        <v>0.6152263374485597</v>
      </c>
      <c r="K300" s="440">
        <v>437</v>
      </c>
      <c r="L300" s="444">
        <v>324</v>
      </c>
      <c r="M300" s="444">
        <v>147744</v>
      </c>
      <c r="N300" s="440">
        <v>1</v>
      </c>
      <c r="O300" s="440">
        <v>456</v>
      </c>
      <c r="P300" s="444">
        <v>20</v>
      </c>
      <c r="Q300" s="444">
        <v>9120</v>
      </c>
      <c r="R300" s="514">
        <v>6.1728395061728392E-2</v>
      </c>
      <c r="S300" s="445">
        <v>456</v>
      </c>
    </row>
    <row r="301" spans="1:19" ht="14.4" customHeight="1" x14ac:dyDescent="0.3">
      <c r="A301" s="439" t="s">
        <v>846</v>
      </c>
      <c r="B301" s="440" t="s">
        <v>847</v>
      </c>
      <c r="C301" s="440" t="s">
        <v>394</v>
      </c>
      <c r="D301" s="440" t="s">
        <v>830</v>
      </c>
      <c r="E301" s="440" t="s">
        <v>848</v>
      </c>
      <c r="F301" s="440" t="s">
        <v>917</v>
      </c>
      <c r="G301" s="440" t="s">
        <v>918</v>
      </c>
      <c r="H301" s="444">
        <v>1139</v>
      </c>
      <c r="I301" s="444">
        <v>61506</v>
      </c>
      <c r="J301" s="440">
        <v>0.5782160718986199</v>
      </c>
      <c r="K301" s="440">
        <v>54</v>
      </c>
      <c r="L301" s="444">
        <v>1834</v>
      </c>
      <c r="M301" s="444">
        <v>106372</v>
      </c>
      <c r="N301" s="440">
        <v>1</v>
      </c>
      <c r="O301" s="440">
        <v>58</v>
      </c>
      <c r="P301" s="444">
        <v>120</v>
      </c>
      <c r="Q301" s="444">
        <v>6960</v>
      </c>
      <c r="R301" s="514">
        <v>6.5430752453653221E-2</v>
      </c>
      <c r="S301" s="445">
        <v>58</v>
      </c>
    </row>
    <row r="302" spans="1:19" ht="14.4" customHeight="1" x14ac:dyDescent="0.3">
      <c r="A302" s="439" t="s">
        <v>846</v>
      </c>
      <c r="B302" s="440" t="s">
        <v>847</v>
      </c>
      <c r="C302" s="440" t="s">
        <v>394</v>
      </c>
      <c r="D302" s="440" t="s">
        <v>830</v>
      </c>
      <c r="E302" s="440" t="s">
        <v>848</v>
      </c>
      <c r="F302" s="440" t="s">
        <v>919</v>
      </c>
      <c r="G302" s="440" t="s">
        <v>920</v>
      </c>
      <c r="H302" s="444">
        <v>1</v>
      </c>
      <c r="I302" s="444">
        <v>2172</v>
      </c>
      <c r="J302" s="440">
        <v>5.2607358248359049E-2</v>
      </c>
      <c r="K302" s="440">
        <v>2172</v>
      </c>
      <c r="L302" s="444">
        <v>19</v>
      </c>
      <c r="M302" s="444">
        <v>41287</v>
      </c>
      <c r="N302" s="440">
        <v>1</v>
      </c>
      <c r="O302" s="440">
        <v>2173</v>
      </c>
      <c r="P302" s="444"/>
      <c r="Q302" s="444"/>
      <c r="R302" s="514"/>
      <c r="S302" s="445"/>
    </row>
    <row r="303" spans="1:19" ht="14.4" customHeight="1" x14ac:dyDescent="0.3">
      <c r="A303" s="439" t="s">
        <v>846</v>
      </c>
      <c r="B303" s="440" t="s">
        <v>847</v>
      </c>
      <c r="C303" s="440" t="s">
        <v>394</v>
      </c>
      <c r="D303" s="440" t="s">
        <v>830</v>
      </c>
      <c r="E303" s="440" t="s">
        <v>848</v>
      </c>
      <c r="F303" s="440" t="s">
        <v>925</v>
      </c>
      <c r="G303" s="440" t="s">
        <v>926</v>
      </c>
      <c r="H303" s="444">
        <v>1008</v>
      </c>
      <c r="I303" s="444">
        <v>170352</v>
      </c>
      <c r="J303" s="440">
        <v>0.88655737704918036</v>
      </c>
      <c r="K303" s="440">
        <v>169</v>
      </c>
      <c r="L303" s="444">
        <v>1098</v>
      </c>
      <c r="M303" s="444">
        <v>192150</v>
      </c>
      <c r="N303" s="440">
        <v>1</v>
      </c>
      <c r="O303" s="440">
        <v>175</v>
      </c>
      <c r="P303" s="444">
        <v>130</v>
      </c>
      <c r="Q303" s="444">
        <v>22880</v>
      </c>
      <c r="R303" s="514">
        <v>0.11907364038511579</v>
      </c>
      <c r="S303" s="445">
        <v>176</v>
      </c>
    </row>
    <row r="304" spans="1:19" ht="14.4" customHeight="1" x14ac:dyDescent="0.3">
      <c r="A304" s="439" t="s">
        <v>846</v>
      </c>
      <c r="B304" s="440" t="s">
        <v>847</v>
      </c>
      <c r="C304" s="440" t="s">
        <v>394</v>
      </c>
      <c r="D304" s="440" t="s">
        <v>830</v>
      </c>
      <c r="E304" s="440" t="s">
        <v>848</v>
      </c>
      <c r="F304" s="440" t="s">
        <v>931</v>
      </c>
      <c r="G304" s="440" t="s">
        <v>932</v>
      </c>
      <c r="H304" s="444">
        <v>31</v>
      </c>
      <c r="I304" s="444">
        <v>5053</v>
      </c>
      <c r="J304" s="440">
        <v>0.71189067342913492</v>
      </c>
      <c r="K304" s="440">
        <v>163</v>
      </c>
      <c r="L304" s="444">
        <v>42</v>
      </c>
      <c r="M304" s="444">
        <v>7098</v>
      </c>
      <c r="N304" s="440">
        <v>1</v>
      </c>
      <c r="O304" s="440">
        <v>169</v>
      </c>
      <c r="P304" s="444">
        <v>4</v>
      </c>
      <c r="Q304" s="444">
        <v>680</v>
      </c>
      <c r="R304" s="514">
        <v>9.580163426317273E-2</v>
      </c>
      <c r="S304" s="445">
        <v>170</v>
      </c>
    </row>
    <row r="305" spans="1:19" ht="14.4" customHeight="1" x14ac:dyDescent="0.3">
      <c r="A305" s="439" t="s">
        <v>846</v>
      </c>
      <c r="B305" s="440" t="s">
        <v>847</v>
      </c>
      <c r="C305" s="440" t="s">
        <v>394</v>
      </c>
      <c r="D305" s="440" t="s">
        <v>830</v>
      </c>
      <c r="E305" s="440" t="s">
        <v>848</v>
      </c>
      <c r="F305" s="440" t="s">
        <v>935</v>
      </c>
      <c r="G305" s="440" t="s">
        <v>936</v>
      </c>
      <c r="H305" s="444">
        <v>21</v>
      </c>
      <c r="I305" s="444">
        <v>21168</v>
      </c>
      <c r="J305" s="440">
        <v>0.33770460419259118</v>
      </c>
      <c r="K305" s="440">
        <v>1008</v>
      </c>
      <c r="L305" s="444">
        <v>62</v>
      </c>
      <c r="M305" s="444">
        <v>62682</v>
      </c>
      <c r="N305" s="440">
        <v>1</v>
      </c>
      <c r="O305" s="440">
        <v>1011</v>
      </c>
      <c r="P305" s="444">
        <v>31</v>
      </c>
      <c r="Q305" s="444">
        <v>31372</v>
      </c>
      <c r="R305" s="514">
        <v>0.50049455984174085</v>
      </c>
      <c r="S305" s="445">
        <v>1012</v>
      </c>
    </row>
    <row r="306" spans="1:19" ht="14.4" customHeight="1" x14ac:dyDescent="0.3">
      <c r="A306" s="439" t="s">
        <v>846</v>
      </c>
      <c r="B306" s="440" t="s">
        <v>847</v>
      </c>
      <c r="C306" s="440" t="s">
        <v>394</v>
      </c>
      <c r="D306" s="440" t="s">
        <v>830</v>
      </c>
      <c r="E306" s="440" t="s">
        <v>848</v>
      </c>
      <c r="F306" s="440" t="s">
        <v>939</v>
      </c>
      <c r="G306" s="440" t="s">
        <v>940</v>
      </c>
      <c r="H306" s="444">
        <v>21</v>
      </c>
      <c r="I306" s="444">
        <v>47544</v>
      </c>
      <c r="J306" s="440">
        <v>0.39856481791965664</v>
      </c>
      <c r="K306" s="440">
        <v>2264</v>
      </c>
      <c r="L306" s="444">
        <v>52</v>
      </c>
      <c r="M306" s="444">
        <v>119288</v>
      </c>
      <c r="N306" s="440">
        <v>1</v>
      </c>
      <c r="O306" s="440">
        <v>2294</v>
      </c>
      <c r="P306" s="444">
        <v>7</v>
      </c>
      <c r="Q306" s="444">
        <v>16079</v>
      </c>
      <c r="R306" s="514">
        <v>0.13479142914626785</v>
      </c>
      <c r="S306" s="445">
        <v>2297</v>
      </c>
    </row>
    <row r="307" spans="1:19" ht="14.4" customHeight="1" x14ac:dyDescent="0.3">
      <c r="A307" s="439" t="s">
        <v>846</v>
      </c>
      <c r="B307" s="440" t="s">
        <v>847</v>
      </c>
      <c r="C307" s="440" t="s">
        <v>394</v>
      </c>
      <c r="D307" s="440" t="s">
        <v>830</v>
      </c>
      <c r="E307" s="440" t="s">
        <v>848</v>
      </c>
      <c r="F307" s="440" t="s">
        <v>943</v>
      </c>
      <c r="G307" s="440" t="s">
        <v>944</v>
      </c>
      <c r="H307" s="444">
        <v>129</v>
      </c>
      <c r="I307" s="444">
        <v>259548</v>
      </c>
      <c r="J307" s="440">
        <v>1.0414830865535092</v>
      </c>
      <c r="K307" s="440">
        <v>2012</v>
      </c>
      <c r="L307" s="444">
        <v>117</v>
      </c>
      <c r="M307" s="444">
        <v>249210</v>
      </c>
      <c r="N307" s="440">
        <v>1</v>
      </c>
      <c r="O307" s="440">
        <v>2130</v>
      </c>
      <c r="P307" s="444">
        <v>1</v>
      </c>
      <c r="Q307" s="444">
        <v>2131</v>
      </c>
      <c r="R307" s="514">
        <v>8.5510212270775657E-3</v>
      </c>
      <c r="S307" s="445">
        <v>2131</v>
      </c>
    </row>
    <row r="308" spans="1:19" ht="14.4" customHeight="1" x14ac:dyDescent="0.3">
      <c r="A308" s="439" t="s">
        <v>846</v>
      </c>
      <c r="B308" s="440" t="s">
        <v>847</v>
      </c>
      <c r="C308" s="440" t="s">
        <v>394</v>
      </c>
      <c r="D308" s="440" t="s">
        <v>830</v>
      </c>
      <c r="E308" s="440" t="s">
        <v>848</v>
      </c>
      <c r="F308" s="440" t="s">
        <v>952</v>
      </c>
      <c r="G308" s="440" t="s">
        <v>953</v>
      </c>
      <c r="H308" s="444"/>
      <c r="I308" s="444"/>
      <c r="J308" s="440"/>
      <c r="K308" s="440"/>
      <c r="L308" s="444">
        <v>1</v>
      </c>
      <c r="M308" s="444">
        <v>5216</v>
      </c>
      <c r="N308" s="440">
        <v>1</v>
      </c>
      <c r="O308" s="440">
        <v>5216</v>
      </c>
      <c r="P308" s="444"/>
      <c r="Q308" s="444"/>
      <c r="R308" s="514"/>
      <c r="S308" s="445"/>
    </row>
    <row r="309" spans="1:19" ht="14.4" customHeight="1" x14ac:dyDescent="0.3">
      <c r="A309" s="439" t="s">
        <v>846</v>
      </c>
      <c r="B309" s="440" t="s">
        <v>847</v>
      </c>
      <c r="C309" s="440" t="s">
        <v>394</v>
      </c>
      <c r="D309" s="440" t="s">
        <v>830</v>
      </c>
      <c r="E309" s="440" t="s">
        <v>848</v>
      </c>
      <c r="F309" s="440" t="s">
        <v>954</v>
      </c>
      <c r="G309" s="440" t="s">
        <v>955</v>
      </c>
      <c r="H309" s="444"/>
      <c r="I309" s="444"/>
      <c r="J309" s="440"/>
      <c r="K309" s="440"/>
      <c r="L309" s="444">
        <v>1</v>
      </c>
      <c r="M309" s="444">
        <v>1055</v>
      </c>
      <c r="N309" s="440">
        <v>1</v>
      </c>
      <c r="O309" s="440">
        <v>1055</v>
      </c>
      <c r="P309" s="444"/>
      <c r="Q309" s="444"/>
      <c r="R309" s="514"/>
      <c r="S309" s="445"/>
    </row>
    <row r="310" spans="1:19" ht="14.4" customHeight="1" x14ac:dyDescent="0.3">
      <c r="A310" s="439" t="s">
        <v>846</v>
      </c>
      <c r="B310" s="440" t="s">
        <v>847</v>
      </c>
      <c r="C310" s="440" t="s">
        <v>394</v>
      </c>
      <c r="D310" s="440" t="s">
        <v>830</v>
      </c>
      <c r="E310" s="440" t="s">
        <v>848</v>
      </c>
      <c r="F310" s="440" t="s">
        <v>956</v>
      </c>
      <c r="G310" s="440" t="s">
        <v>957</v>
      </c>
      <c r="H310" s="444">
        <v>18</v>
      </c>
      <c r="I310" s="444">
        <v>4842</v>
      </c>
      <c r="J310" s="440">
        <v>1.05078125</v>
      </c>
      <c r="K310" s="440">
        <v>269</v>
      </c>
      <c r="L310" s="444">
        <v>16</v>
      </c>
      <c r="M310" s="444">
        <v>4608</v>
      </c>
      <c r="N310" s="440">
        <v>1</v>
      </c>
      <c r="O310" s="440">
        <v>288</v>
      </c>
      <c r="P310" s="444"/>
      <c r="Q310" s="444"/>
      <c r="R310" s="514"/>
      <c r="S310" s="445"/>
    </row>
    <row r="311" spans="1:19" ht="14.4" customHeight="1" x14ac:dyDescent="0.3">
      <c r="A311" s="439" t="s">
        <v>846</v>
      </c>
      <c r="B311" s="440" t="s">
        <v>847</v>
      </c>
      <c r="C311" s="440" t="s">
        <v>394</v>
      </c>
      <c r="D311" s="440" t="s">
        <v>830</v>
      </c>
      <c r="E311" s="440" t="s">
        <v>848</v>
      </c>
      <c r="F311" s="440" t="s">
        <v>964</v>
      </c>
      <c r="G311" s="440" t="s">
        <v>965</v>
      </c>
      <c r="H311" s="444">
        <v>1</v>
      </c>
      <c r="I311" s="444">
        <v>0</v>
      </c>
      <c r="J311" s="440"/>
      <c r="K311" s="440">
        <v>0</v>
      </c>
      <c r="L311" s="444">
        <v>13</v>
      </c>
      <c r="M311" s="444">
        <v>0</v>
      </c>
      <c r="N311" s="440"/>
      <c r="O311" s="440">
        <v>0</v>
      </c>
      <c r="P311" s="444"/>
      <c r="Q311" s="444"/>
      <c r="R311" s="514"/>
      <c r="S311" s="445"/>
    </row>
    <row r="312" spans="1:19" ht="14.4" customHeight="1" x14ac:dyDescent="0.3">
      <c r="A312" s="439" t="s">
        <v>846</v>
      </c>
      <c r="B312" s="440" t="s">
        <v>847</v>
      </c>
      <c r="C312" s="440" t="s">
        <v>394</v>
      </c>
      <c r="D312" s="440" t="s">
        <v>831</v>
      </c>
      <c r="E312" s="440" t="s">
        <v>848</v>
      </c>
      <c r="F312" s="440" t="s">
        <v>853</v>
      </c>
      <c r="G312" s="440" t="s">
        <v>854</v>
      </c>
      <c r="H312" s="444">
        <v>8</v>
      </c>
      <c r="I312" s="444">
        <v>432</v>
      </c>
      <c r="J312" s="440">
        <v>0.41379310344827586</v>
      </c>
      <c r="K312" s="440">
        <v>54</v>
      </c>
      <c r="L312" s="444">
        <v>18</v>
      </c>
      <c r="M312" s="444">
        <v>1044</v>
      </c>
      <c r="N312" s="440">
        <v>1</v>
      </c>
      <c r="O312" s="440">
        <v>58</v>
      </c>
      <c r="P312" s="444"/>
      <c r="Q312" s="444"/>
      <c r="R312" s="514"/>
      <c r="S312" s="445"/>
    </row>
    <row r="313" spans="1:19" ht="14.4" customHeight="1" x14ac:dyDescent="0.3">
      <c r="A313" s="439" t="s">
        <v>846</v>
      </c>
      <c r="B313" s="440" t="s">
        <v>847</v>
      </c>
      <c r="C313" s="440" t="s">
        <v>394</v>
      </c>
      <c r="D313" s="440" t="s">
        <v>831</v>
      </c>
      <c r="E313" s="440" t="s">
        <v>848</v>
      </c>
      <c r="F313" s="440" t="s">
        <v>855</v>
      </c>
      <c r="G313" s="440" t="s">
        <v>856</v>
      </c>
      <c r="H313" s="444"/>
      <c r="I313" s="444"/>
      <c r="J313" s="440"/>
      <c r="K313" s="440"/>
      <c r="L313" s="444">
        <v>2</v>
      </c>
      <c r="M313" s="444">
        <v>262</v>
      </c>
      <c r="N313" s="440">
        <v>1</v>
      </c>
      <c r="O313" s="440">
        <v>131</v>
      </c>
      <c r="P313" s="444"/>
      <c r="Q313" s="444"/>
      <c r="R313" s="514"/>
      <c r="S313" s="445"/>
    </row>
    <row r="314" spans="1:19" ht="14.4" customHeight="1" x14ac:dyDescent="0.3">
      <c r="A314" s="439" t="s">
        <v>846</v>
      </c>
      <c r="B314" s="440" t="s">
        <v>847</v>
      </c>
      <c r="C314" s="440" t="s">
        <v>394</v>
      </c>
      <c r="D314" s="440" t="s">
        <v>831</v>
      </c>
      <c r="E314" s="440" t="s">
        <v>848</v>
      </c>
      <c r="F314" s="440" t="s">
        <v>863</v>
      </c>
      <c r="G314" s="440" t="s">
        <v>864</v>
      </c>
      <c r="H314" s="444">
        <v>8</v>
      </c>
      <c r="I314" s="444">
        <v>1376</v>
      </c>
      <c r="J314" s="440"/>
      <c r="K314" s="440">
        <v>172</v>
      </c>
      <c r="L314" s="444"/>
      <c r="M314" s="444"/>
      <c r="N314" s="440"/>
      <c r="O314" s="440"/>
      <c r="P314" s="444"/>
      <c r="Q314" s="444"/>
      <c r="R314" s="514"/>
      <c r="S314" s="445"/>
    </row>
    <row r="315" spans="1:19" ht="14.4" customHeight="1" x14ac:dyDescent="0.3">
      <c r="A315" s="439" t="s">
        <v>846</v>
      </c>
      <c r="B315" s="440" t="s">
        <v>847</v>
      </c>
      <c r="C315" s="440" t="s">
        <v>394</v>
      </c>
      <c r="D315" s="440" t="s">
        <v>831</v>
      </c>
      <c r="E315" s="440" t="s">
        <v>848</v>
      </c>
      <c r="F315" s="440" t="s">
        <v>871</v>
      </c>
      <c r="G315" s="440" t="s">
        <v>872</v>
      </c>
      <c r="H315" s="444">
        <v>21</v>
      </c>
      <c r="I315" s="444">
        <v>7161</v>
      </c>
      <c r="J315" s="440">
        <v>5.1296561604584525</v>
      </c>
      <c r="K315" s="440">
        <v>341</v>
      </c>
      <c r="L315" s="444">
        <v>4</v>
      </c>
      <c r="M315" s="444">
        <v>1396</v>
      </c>
      <c r="N315" s="440">
        <v>1</v>
      </c>
      <c r="O315" s="440">
        <v>349</v>
      </c>
      <c r="P315" s="444"/>
      <c r="Q315" s="444"/>
      <c r="R315" s="514"/>
      <c r="S315" s="445"/>
    </row>
    <row r="316" spans="1:19" ht="14.4" customHeight="1" x14ac:dyDescent="0.3">
      <c r="A316" s="439" t="s">
        <v>846</v>
      </c>
      <c r="B316" s="440" t="s">
        <v>847</v>
      </c>
      <c r="C316" s="440" t="s">
        <v>394</v>
      </c>
      <c r="D316" s="440" t="s">
        <v>831</v>
      </c>
      <c r="E316" s="440" t="s">
        <v>848</v>
      </c>
      <c r="F316" s="440" t="s">
        <v>893</v>
      </c>
      <c r="G316" s="440" t="s">
        <v>894</v>
      </c>
      <c r="H316" s="444">
        <v>1</v>
      </c>
      <c r="I316" s="444">
        <v>285</v>
      </c>
      <c r="J316" s="440">
        <v>0.15625</v>
      </c>
      <c r="K316" s="440">
        <v>285</v>
      </c>
      <c r="L316" s="444">
        <v>6</v>
      </c>
      <c r="M316" s="444">
        <v>1824</v>
      </c>
      <c r="N316" s="440">
        <v>1</v>
      </c>
      <c r="O316" s="440">
        <v>304</v>
      </c>
      <c r="P316" s="444"/>
      <c r="Q316" s="444"/>
      <c r="R316" s="514"/>
      <c r="S316" s="445"/>
    </row>
    <row r="317" spans="1:19" ht="14.4" customHeight="1" x14ac:dyDescent="0.3">
      <c r="A317" s="439" t="s">
        <v>846</v>
      </c>
      <c r="B317" s="440" t="s">
        <v>847</v>
      </c>
      <c r="C317" s="440" t="s">
        <v>394</v>
      </c>
      <c r="D317" s="440" t="s">
        <v>831</v>
      </c>
      <c r="E317" s="440" t="s">
        <v>848</v>
      </c>
      <c r="F317" s="440" t="s">
        <v>897</v>
      </c>
      <c r="G317" s="440" t="s">
        <v>898</v>
      </c>
      <c r="H317" s="444">
        <v>4</v>
      </c>
      <c r="I317" s="444">
        <v>1848</v>
      </c>
      <c r="J317" s="440">
        <v>0.12469635627530365</v>
      </c>
      <c r="K317" s="440">
        <v>462</v>
      </c>
      <c r="L317" s="444">
        <v>30</v>
      </c>
      <c r="M317" s="444">
        <v>14820</v>
      </c>
      <c r="N317" s="440">
        <v>1</v>
      </c>
      <c r="O317" s="440">
        <v>494</v>
      </c>
      <c r="P317" s="444"/>
      <c r="Q317" s="444"/>
      <c r="R317" s="514"/>
      <c r="S317" s="445"/>
    </row>
    <row r="318" spans="1:19" ht="14.4" customHeight="1" x14ac:dyDescent="0.3">
      <c r="A318" s="439" t="s">
        <v>846</v>
      </c>
      <c r="B318" s="440" t="s">
        <v>847</v>
      </c>
      <c r="C318" s="440" t="s">
        <v>394</v>
      </c>
      <c r="D318" s="440" t="s">
        <v>831</v>
      </c>
      <c r="E318" s="440" t="s">
        <v>848</v>
      </c>
      <c r="F318" s="440" t="s">
        <v>901</v>
      </c>
      <c r="G318" s="440" t="s">
        <v>902</v>
      </c>
      <c r="H318" s="444">
        <v>4</v>
      </c>
      <c r="I318" s="444">
        <v>1424</v>
      </c>
      <c r="J318" s="440">
        <v>0.14254254254254253</v>
      </c>
      <c r="K318" s="440">
        <v>356</v>
      </c>
      <c r="L318" s="444">
        <v>27</v>
      </c>
      <c r="M318" s="444">
        <v>9990</v>
      </c>
      <c r="N318" s="440">
        <v>1</v>
      </c>
      <c r="O318" s="440">
        <v>370</v>
      </c>
      <c r="P318" s="444"/>
      <c r="Q318" s="444"/>
      <c r="R318" s="514"/>
      <c r="S318" s="445"/>
    </row>
    <row r="319" spans="1:19" ht="14.4" customHeight="1" x14ac:dyDescent="0.3">
      <c r="A319" s="439" t="s">
        <v>846</v>
      </c>
      <c r="B319" s="440" t="s">
        <v>847</v>
      </c>
      <c r="C319" s="440" t="s">
        <v>394</v>
      </c>
      <c r="D319" s="440" t="s">
        <v>831</v>
      </c>
      <c r="E319" s="440" t="s">
        <v>848</v>
      </c>
      <c r="F319" s="440" t="s">
        <v>903</v>
      </c>
      <c r="G319" s="440" t="s">
        <v>904</v>
      </c>
      <c r="H319" s="444">
        <v>1</v>
      </c>
      <c r="I319" s="444">
        <v>2917</v>
      </c>
      <c r="J319" s="440">
        <v>0.93945249597423508</v>
      </c>
      <c r="K319" s="440">
        <v>2917</v>
      </c>
      <c r="L319" s="444">
        <v>1</v>
      </c>
      <c r="M319" s="444">
        <v>3105</v>
      </c>
      <c r="N319" s="440">
        <v>1</v>
      </c>
      <c r="O319" s="440">
        <v>3105</v>
      </c>
      <c r="P319" s="444"/>
      <c r="Q319" s="444"/>
      <c r="R319" s="514"/>
      <c r="S319" s="445"/>
    </row>
    <row r="320" spans="1:19" ht="14.4" customHeight="1" x14ac:dyDescent="0.3">
      <c r="A320" s="439" t="s">
        <v>846</v>
      </c>
      <c r="B320" s="440" t="s">
        <v>847</v>
      </c>
      <c r="C320" s="440" t="s">
        <v>394</v>
      </c>
      <c r="D320" s="440" t="s">
        <v>831</v>
      </c>
      <c r="E320" s="440" t="s">
        <v>848</v>
      </c>
      <c r="F320" s="440" t="s">
        <v>907</v>
      </c>
      <c r="G320" s="440" t="s">
        <v>908</v>
      </c>
      <c r="H320" s="444"/>
      <c r="I320" s="444"/>
      <c r="J320" s="440"/>
      <c r="K320" s="440"/>
      <c r="L320" s="444">
        <v>9</v>
      </c>
      <c r="M320" s="444">
        <v>999</v>
      </c>
      <c r="N320" s="440">
        <v>1</v>
      </c>
      <c r="O320" s="440">
        <v>111</v>
      </c>
      <c r="P320" s="444"/>
      <c r="Q320" s="444"/>
      <c r="R320" s="514"/>
      <c r="S320" s="445"/>
    </row>
    <row r="321" spans="1:19" ht="14.4" customHeight="1" x14ac:dyDescent="0.3">
      <c r="A321" s="439" t="s">
        <v>846</v>
      </c>
      <c r="B321" s="440" t="s">
        <v>847</v>
      </c>
      <c r="C321" s="440" t="s">
        <v>394</v>
      </c>
      <c r="D321" s="440" t="s">
        <v>831</v>
      </c>
      <c r="E321" s="440" t="s">
        <v>848</v>
      </c>
      <c r="F321" s="440" t="s">
        <v>911</v>
      </c>
      <c r="G321" s="440" t="s">
        <v>912</v>
      </c>
      <c r="H321" s="444"/>
      <c r="I321" s="444"/>
      <c r="J321" s="440"/>
      <c r="K321" s="440"/>
      <c r="L321" s="444">
        <v>1</v>
      </c>
      <c r="M321" s="444">
        <v>495</v>
      </c>
      <c r="N321" s="440">
        <v>1</v>
      </c>
      <c r="O321" s="440">
        <v>495</v>
      </c>
      <c r="P321" s="444"/>
      <c r="Q321" s="444"/>
      <c r="R321" s="514"/>
      <c r="S321" s="445"/>
    </row>
    <row r="322" spans="1:19" ht="14.4" customHeight="1" x14ac:dyDescent="0.3">
      <c r="A322" s="439" t="s">
        <v>846</v>
      </c>
      <c r="B322" s="440" t="s">
        <v>847</v>
      </c>
      <c r="C322" s="440" t="s">
        <v>394</v>
      </c>
      <c r="D322" s="440" t="s">
        <v>831</v>
      </c>
      <c r="E322" s="440" t="s">
        <v>848</v>
      </c>
      <c r="F322" s="440" t="s">
        <v>915</v>
      </c>
      <c r="G322" s="440" t="s">
        <v>916</v>
      </c>
      <c r="H322" s="444"/>
      <c r="I322" s="444"/>
      <c r="J322" s="440"/>
      <c r="K322" s="440"/>
      <c r="L322" s="444">
        <v>11</v>
      </c>
      <c r="M322" s="444">
        <v>5016</v>
      </c>
      <c r="N322" s="440">
        <v>1</v>
      </c>
      <c r="O322" s="440">
        <v>456</v>
      </c>
      <c r="P322" s="444"/>
      <c r="Q322" s="444"/>
      <c r="R322" s="514"/>
      <c r="S322" s="445"/>
    </row>
    <row r="323" spans="1:19" ht="14.4" customHeight="1" x14ac:dyDescent="0.3">
      <c r="A323" s="439" t="s">
        <v>846</v>
      </c>
      <c r="B323" s="440" t="s">
        <v>847</v>
      </c>
      <c r="C323" s="440" t="s">
        <v>394</v>
      </c>
      <c r="D323" s="440" t="s">
        <v>831</v>
      </c>
      <c r="E323" s="440" t="s">
        <v>848</v>
      </c>
      <c r="F323" s="440" t="s">
        <v>917</v>
      </c>
      <c r="G323" s="440" t="s">
        <v>918</v>
      </c>
      <c r="H323" s="444"/>
      <c r="I323" s="444"/>
      <c r="J323" s="440"/>
      <c r="K323" s="440"/>
      <c r="L323" s="444">
        <v>78</v>
      </c>
      <c r="M323" s="444">
        <v>4524</v>
      </c>
      <c r="N323" s="440">
        <v>1</v>
      </c>
      <c r="O323" s="440">
        <v>58</v>
      </c>
      <c r="P323" s="444"/>
      <c r="Q323" s="444"/>
      <c r="R323" s="514"/>
      <c r="S323" s="445"/>
    </row>
    <row r="324" spans="1:19" ht="14.4" customHeight="1" x14ac:dyDescent="0.3">
      <c r="A324" s="439" t="s">
        <v>846</v>
      </c>
      <c r="B324" s="440" t="s">
        <v>847</v>
      </c>
      <c r="C324" s="440" t="s">
        <v>394</v>
      </c>
      <c r="D324" s="440" t="s">
        <v>831</v>
      </c>
      <c r="E324" s="440" t="s">
        <v>848</v>
      </c>
      <c r="F324" s="440" t="s">
        <v>925</v>
      </c>
      <c r="G324" s="440" t="s">
        <v>926</v>
      </c>
      <c r="H324" s="444">
        <v>4</v>
      </c>
      <c r="I324" s="444">
        <v>676</v>
      </c>
      <c r="J324" s="440">
        <v>0.15451428571428572</v>
      </c>
      <c r="K324" s="440">
        <v>169</v>
      </c>
      <c r="L324" s="444">
        <v>25</v>
      </c>
      <c r="M324" s="444">
        <v>4375</v>
      </c>
      <c r="N324" s="440">
        <v>1</v>
      </c>
      <c r="O324" s="440">
        <v>175</v>
      </c>
      <c r="P324" s="444"/>
      <c r="Q324" s="444"/>
      <c r="R324" s="514"/>
      <c r="S324" s="445"/>
    </row>
    <row r="325" spans="1:19" ht="14.4" customHeight="1" x14ac:dyDescent="0.3">
      <c r="A325" s="439" t="s">
        <v>846</v>
      </c>
      <c r="B325" s="440" t="s">
        <v>847</v>
      </c>
      <c r="C325" s="440" t="s">
        <v>394</v>
      </c>
      <c r="D325" s="440" t="s">
        <v>831</v>
      </c>
      <c r="E325" s="440" t="s">
        <v>848</v>
      </c>
      <c r="F325" s="440" t="s">
        <v>943</v>
      </c>
      <c r="G325" s="440" t="s">
        <v>944</v>
      </c>
      <c r="H325" s="444">
        <v>6</v>
      </c>
      <c r="I325" s="444">
        <v>12072</v>
      </c>
      <c r="J325" s="440"/>
      <c r="K325" s="440">
        <v>2012</v>
      </c>
      <c r="L325" s="444"/>
      <c r="M325" s="444"/>
      <c r="N325" s="440"/>
      <c r="O325" s="440"/>
      <c r="P325" s="444"/>
      <c r="Q325" s="444"/>
      <c r="R325" s="514"/>
      <c r="S325" s="445"/>
    </row>
    <row r="326" spans="1:19" ht="14.4" customHeight="1" x14ac:dyDescent="0.3">
      <c r="A326" s="439" t="s">
        <v>846</v>
      </c>
      <c r="B326" s="440" t="s">
        <v>847</v>
      </c>
      <c r="C326" s="440" t="s">
        <v>394</v>
      </c>
      <c r="D326" s="440" t="s">
        <v>832</v>
      </c>
      <c r="E326" s="440" t="s">
        <v>848</v>
      </c>
      <c r="F326" s="440" t="s">
        <v>853</v>
      </c>
      <c r="G326" s="440" t="s">
        <v>854</v>
      </c>
      <c r="H326" s="444"/>
      <c r="I326" s="444"/>
      <c r="J326" s="440"/>
      <c r="K326" s="440"/>
      <c r="L326" s="444"/>
      <c r="M326" s="444"/>
      <c r="N326" s="440"/>
      <c r="O326" s="440"/>
      <c r="P326" s="444">
        <v>8</v>
      </c>
      <c r="Q326" s="444">
        <v>464</v>
      </c>
      <c r="R326" s="514"/>
      <c r="S326" s="445">
        <v>58</v>
      </c>
    </row>
    <row r="327" spans="1:19" ht="14.4" customHeight="1" x14ac:dyDescent="0.3">
      <c r="A327" s="439" t="s">
        <v>846</v>
      </c>
      <c r="B327" s="440" t="s">
        <v>847</v>
      </c>
      <c r="C327" s="440" t="s">
        <v>394</v>
      </c>
      <c r="D327" s="440" t="s">
        <v>832</v>
      </c>
      <c r="E327" s="440" t="s">
        <v>848</v>
      </c>
      <c r="F327" s="440" t="s">
        <v>855</v>
      </c>
      <c r="G327" s="440" t="s">
        <v>856</v>
      </c>
      <c r="H327" s="444"/>
      <c r="I327" s="444"/>
      <c r="J327" s="440"/>
      <c r="K327" s="440"/>
      <c r="L327" s="444"/>
      <c r="M327" s="444"/>
      <c r="N327" s="440"/>
      <c r="O327" s="440"/>
      <c r="P327" s="444">
        <v>2</v>
      </c>
      <c r="Q327" s="444">
        <v>262</v>
      </c>
      <c r="R327" s="514"/>
      <c r="S327" s="445">
        <v>131</v>
      </c>
    </row>
    <row r="328" spans="1:19" ht="14.4" customHeight="1" x14ac:dyDescent="0.3">
      <c r="A328" s="439" t="s">
        <v>846</v>
      </c>
      <c r="B328" s="440" t="s">
        <v>847</v>
      </c>
      <c r="C328" s="440" t="s">
        <v>394</v>
      </c>
      <c r="D328" s="440" t="s">
        <v>832</v>
      </c>
      <c r="E328" s="440" t="s">
        <v>848</v>
      </c>
      <c r="F328" s="440" t="s">
        <v>867</v>
      </c>
      <c r="G328" s="440" t="s">
        <v>868</v>
      </c>
      <c r="H328" s="444"/>
      <c r="I328" s="444"/>
      <c r="J328" s="440"/>
      <c r="K328" s="440"/>
      <c r="L328" s="444"/>
      <c r="M328" s="444"/>
      <c r="N328" s="440"/>
      <c r="O328" s="440"/>
      <c r="P328" s="444">
        <v>3</v>
      </c>
      <c r="Q328" s="444">
        <v>1008</v>
      </c>
      <c r="R328" s="514"/>
      <c r="S328" s="445">
        <v>336</v>
      </c>
    </row>
    <row r="329" spans="1:19" ht="14.4" customHeight="1" x14ac:dyDescent="0.3">
      <c r="A329" s="439" t="s">
        <v>846</v>
      </c>
      <c r="B329" s="440" t="s">
        <v>847</v>
      </c>
      <c r="C329" s="440" t="s">
        <v>394</v>
      </c>
      <c r="D329" s="440" t="s">
        <v>832</v>
      </c>
      <c r="E329" s="440" t="s">
        <v>848</v>
      </c>
      <c r="F329" s="440" t="s">
        <v>881</v>
      </c>
      <c r="G329" s="440" t="s">
        <v>882</v>
      </c>
      <c r="H329" s="444"/>
      <c r="I329" s="444"/>
      <c r="J329" s="440"/>
      <c r="K329" s="440"/>
      <c r="L329" s="444"/>
      <c r="M329" s="444"/>
      <c r="N329" s="440"/>
      <c r="O329" s="440"/>
      <c r="P329" s="444">
        <v>1</v>
      </c>
      <c r="Q329" s="444">
        <v>49</v>
      </c>
      <c r="R329" s="514"/>
      <c r="S329" s="445">
        <v>49</v>
      </c>
    </row>
    <row r="330" spans="1:19" ht="14.4" customHeight="1" x14ac:dyDescent="0.3">
      <c r="A330" s="439" t="s">
        <v>846</v>
      </c>
      <c r="B330" s="440" t="s">
        <v>847</v>
      </c>
      <c r="C330" s="440" t="s">
        <v>394</v>
      </c>
      <c r="D330" s="440" t="s">
        <v>832</v>
      </c>
      <c r="E330" s="440" t="s">
        <v>848</v>
      </c>
      <c r="F330" s="440" t="s">
        <v>889</v>
      </c>
      <c r="G330" s="440" t="s">
        <v>890</v>
      </c>
      <c r="H330" s="444"/>
      <c r="I330" s="444"/>
      <c r="J330" s="440"/>
      <c r="K330" s="440"/>
      <c r="L330" s="444"/>
      <c r="M330" s="444"/>
      <c r="N330" s="440"/>
      <c r="O330" s="440"/>
      <c r="P330" s="444">
        <v>8</v>
      </c>
      <c r="Q330" s="444">
        <v>5640</v>
      </c>
      <c r="R330" s="514"/>
      <c r="S330" s="445">
        <v>705</v>
      </c>
    </row>
    <row r="331" spans="1:19" ht="14.4" customHeight="1" x14ac:dyDescent="0.3">
      <c r="A331" s="439" t="s">
        <v>846</v>
      </c>
      <c r="B331" s="440" t="s">
        <v>847</v>
      </c>
      <c r="C331" s="440" t="s">
        <v>394</v>
      </c>
      <c r="D331" s="440" t="s">
        <v>832</v>
      </c>
      <c r="E331" s="440" t="s">
        <v>848</v>
      </c>
      <c r="F331" s="440" t="s">
        <v>893</v>
      </c>
      <c r="G331" s="440" t="s">
        <v>894</v>
      </c>
      <c r="H331" s="444"/>
      <c r="I331" s="444"/>
      <c r="J331" s="440"/>
      <c r="K331" s="440"/>
      <c r="L331" s="444"/>
      <c r="M331" s="444"/>
      <c r="N331" s="440"/>
      <c r="O331" s="440"/>
      <c r="P331" s="444">
        <v>4</v>
      </c>
      <c r="Q331" s="444">
        <v>1220</v>
      </c>
      <c r="R331" s="514"/>
      <c r="S331" s="445">
        <v>305</v>
      </c>
    </row>
    <row r="332" spans="1:19" ht="14.4" customHeight="1" x14ac:dyDescent="0.3">
      <c r="A332" s="439" t="s">
        <v>846</v>
      </c>
      <c r="B332" s="440" t="s">
        <v>847</v>
      </c>
      <c r="C332" s="440" t="s">
        <v>394</v>
      </c>
      <c r="D332" s="440" t="s">
        <v>832</v>
      </c>
      <c r="E332" s="440" t="s">
        <v>848</v>
      </c>
      <c r="F332" s="440" t="s">
        <v>895</v>
      </c>
      <c r="G332" s="440" t="s">
        <v>896</v>
      </c>
      <c r="H332" s="444"/>
      <c r="I332" s="444"/>
      <c r="J332" s="440"/>
      <c r="K332" s="440"/>
      <c r="L332" s="444"/>
      <c r="M332" s="444"/>
      <c r="N332" s="440"/>
      <c r="O332" s="440"/>
      <c r="P332" s="444">
        <v>4</v>
      </c>
      <c r="Q332" s="444">
        <v>14848</v>
      </c>
      <c r="R332" s="514"/>
      <c r="S332" s="445">
        <v>3712</v>
      </c>
    </row>
    <row r="333" spans="1:19" ht="14.4" customHeight="1" x14ac:dyDescent="0.3">
      <c r="A333" s="439" t="s">
        <v>846</v>
      </c>
      <c r="B333" s="440" t="s">
        <v>847</v>
      </c>
      <c r="C333" s="440" t="s">
        <v>394</v>
      </c>
      <c r="D333" s="440" t="s">
        <v>832</v>
      </c>
      <c r="E333" s="440" t="s">
        <v>848</v>
      </c>
      <c r="F333" s="440" t="s">
        <v>897</v>
      </c>
      <c r="G333" s="440" t="s">
        <v>898</v>
      </c>
      <c r="H333" s="444"/>
      <c r="I333" s="444"/>
      <c r="J333" s="440"/>
      <c r="K333" s="440"/>
      <c r="L333" s="444"/>
      <c r="M333" s="444"/>
      <c r="N333" s="440"/>
      <c r="O333" s="440"/>
      <c r="P333" s="444">
        <v>1</v>
      </c>
      <c r="Q333" s="444">
        <v>494</v>
      </c>
      <c r="R333" s="514"/>
      <c r="S333" s="445">
        <v>494</v>
      </c>
    </row>
    <row r="334" spans="1:19" ht="14.4" customHeight="1" x14ac:dyDescent="0.3">
      <c r="A334" s="439" t="s">
        <v>846</v>
      </c>
      <c r="B334" s="440" t="s">
        <v>847</v>
      </c>
      <c r="C334" s="440" t="s">
        <v>394</v>
      </c>
      <c r="D334" s="440" t="s">
        <v>832</v>
      </c>
      <c r="E334" s="440" t="s">
        <v>848</v>
      </c>
      <c r="F334" s="440" t="s">
        <v>901</v>
      </c>
      <c r="G334" s="440" t="s">
        <v>902</v>
      </c>
      <c r="H334" s="444"/>
      <c r="I334" s="444"/>
      <c r="J334" s="440"/>
      <c r="K334" s="440"/>
      <c r="L334" s="444"/>
      <c r="M334" s="444"/>
      <c r="N334" s="440"/>
      <c r="O334" s="440"/>
      <c r="P334" s="444">
        <v>5</v>
      </c>
      <c r="Q334" s="444">
        <v>1850</v>
      </c>
      <c r="R334" s="514"/>
      <c r="S334" s="445">
        <v>370</v>
      </c>
    </row>
    <row r="335" spans="1:19" ht="14.4" customHeight="1" x14ac:dyDescent="0.3">
      <c r="A335" s="439" t="s">
        <v>846</v>
      </c>
      <c r="B335" s="440" t="s">
        <v>847</v>
      </c>
      <c r="C335" s="440" t="s">
        <v>394</v>
      </c>
      <c r="D335" s="440" t="s">
        <v>832</v>
      </c>
      <c r="E335" s="440" t="s">
        <v>848</v>
      </c>
      <c r="F335" s="440" t="s">
        <v>907</v>
      </c>
      <c r="G335" s="440" t="s">
        <v>908</v>
      </c>
      <c r="H335" s="444"/>
      <c r="I335" s="444"/>
      <c r="J335" s="440"/>
      <c r="K335" s="440"/>
      <c r="L335" s="444"/>
      <c r="M335" s="444"/>
      <c r="N335" s="440"/>
      <c r="O335" s="440"/>
      <c r="P335" s="444">
        <v>5</v>
      </c>
      <c r="Q335" s="444">
        <v>555</v>
      </c>
      <c r="R335" s="514"/>
      <c r="S335" s="445">
        <v>111</v>
      </c>
    </row>
    <row r="336" spans="1:19" ht="14.4" customHeight="1" x14ac:dyDescent="0.3">
      <c r="A336" s="439" t="s">
        <v>846</v>
      </c>
      <c r="B336" s="440" t="s">
        <v>847</v>
      </c>
      <c r="C336" s="440" t="s">
        <v>394</v>
      </c>
      <c r="D336" s="440" t="s">
        <v>832</v>
      </c>
      <c r="E336" s="440" t="s">
        <v>848</v>
      </c>
      <c r="F336" s="440" t="s">
        <v>915</v>
      </c>
      <c r="G336" s="440" t="s">
        <v>916</v>
      </c>
      <c r="H336" s="444"/>
      <c r="I336" s="444"/>
      <c r="J336" s="440"/>
      <c r="K336" s="440"/>
      <c r="L336" s="444"/>
      <c r="M336" s="444"/>
      <c r="N336" s="440"/>
      <c r="O336" s="440"/>
      <c r="P336" s="444">
        <v>2</v>
      </c>
      <c r="Q336" s="444">
        <v>912</v>
      </c>
      <c r="R336" s="514"/>
      <c r="S336" s="445">
        <v>456</v>
      </c>
    </row>
    <row r="337" spans="1:19" ht="14.4" customHeight="1" x14ac:dyDescent="0.3">
      <c r="A337" s="439" t="s">
        <v>846</v>
      </c>
      <c r="B337" s="440" t="s">
        <v>847</v>
      </c>
      <c r="C337" s="440" t="s">
        <v>394</v>
      </c>
      <c r="D337" s="440" t="s">
        <v>832</v>
      </c>
      <c r="E337" s="440" t="s">
        <v>848</v>
      </c>
      <c r="F337" s="440" t="s">
        <v>925</v>
      </c>
      <c r="G337" s="440" t="s">
        <v>926</v>
      </c>
      <c r="H337" s="444"/>
      <c r="I337" s="444"/>
      <c r="J337" s="440"/>
      <c r="K337" s="440"/>
      <c r="L337" s="444"/>
      <c r="M337" s="444"/>
      <c r="N337" s="440"/>
      <c r="O337" s="440"/>
      <c r="P337" s="444">
        <v>86</v>
      </c>
      <c r="Q337" s="444">
        <v>15136</v>
      </c>
      <c r="R337" s="514"/>
      <c r="S337" s="445">
        <v>176</v>
      </c>
    </row>
    <row r="338" spans="1:19" ht="14.4" customHeight="1" x14ac:dyDescent="0.3">
      <c r="A338" s="439" t="s">
        <v>846</v>
      </c>
      <c r="B338" s="440" t="s">
        <v>847</v>
      </c>
      <c r="C338" s="440" t="s">
        <v>394</v>
      </c>
      <c r="D338" s="440" t="s">
        <v>832</v>
      </c>
      <c r="E338" s="440" t="s">
        <v>848</v>
      </c>
      <c r="F338" s="440" t="s">
        <v>927</v>
      </c>
      <c r="G338" s="440" t="s">
        <v>928</v>
      </c>
      <c r="H338" s="444"/>
      <c r="I338" s="444"/>
      <c r="J338" s="440"/>
      <c r="K338" s="440"/>
      <c r="L338" s="444"/>
      <c r="M338" s="444"/>
      <c r="N338" s="440"/>
      <c r="O338" s="440"/>
      <c r="P338" s="444">
        <v>20</v>
      </c>
      <c r="Q338" s="444">
        <v>1700</v>
      </c>
      <c r="R338" s="514"/>
      <c r="S338" s="445">
        <v>85</v>
      </c>
    </row>
    <row r="339" spans="1:19" ht="14.4" customHeight="1" x14ac:dyDescent="0.3">
      <c r="A339" s="439" t="s">
        <v>846</v>
      </c>
      <c r="B339" s="440" t="s">
        <v>847</v>
      </c>
      <c r="C339" s="440" t="s">
        <v>394</v>
      </c>
      <c r="D339" s="440" t="s">
        <v>832</v>
      </c>
      <c r="E339" s="440" t="s">
        <v>848</v>
      </c>
      <c r="F339" s="440" t="s">
        <v>931</v>
      </c>
      <c r="G339" s="440" t="s">
        <v>932</v>
      </c>
      <c r="H339" s="444"/>
      <c r="I339" s="444"/>
      <c r="J339" s="440"/>
      <c r="K339" s="440"/>
      <c r="L339" s="444"/>
      <c r="M339" s="444"/>
      <c r="N339" s="440"/>
      <c r="O339" s="440"/>
      <c r="P339" s="444">
        <v>2</v>
      </c>
      <c r="Q339" s="444">
        <v>340</v>
      </c>
      <c r="R339" s="514"/>
      <c r="S339" s="445">
        <v>170</v>
      </c>
    </row>
    <row r="340" spans="1:19" ht="14.4" customHeight="1" x14ac:dyDescent="0.3">
      <c r="A340" s="439" t="s">
        <v>846</v>
      </c>
      <c r="B340" s="440" t="s">
        <v>847</v>
      </c>
      <c r="C340" s="440" t="s">
        <v>394</v>
      </c>
      <c r="D340" s="440" t="s">
        <v>832</v>
      </c>
      <c r="E340" s="440" t="s">
        <v>848</v>
      </c>
      <c r="F340" s="440" t="s">
        <v>937</v>
      </c>
      <c r="G340" s="440" t="s">
        <v>938</v>
      </c>
      <c r="H340" s="444"/>
      <c r="I340" s="444"/>
      <c r="J340" s="440"/>
      <c r="K340" s="440"/>
      <c r="L340" s="444"/>
      <c r="M340" s="444"/>
      <c r="N340" s="440"/>
      <c r="O340" s="440"/>
      <c r="P340" s="444">
        <v>1</v>
      </c>
      <c r="Q340" s="444">
        <v>176</v>
      </c>
      <c r="R340" s="514"/>
      <c r="S340" s="445">
        <v>176</v>
      </c>
    </row>
    <row r="341" spans="1:19" ht="14.4" customHeight="1" x14ac:dyDescent="0.3">
      <c r="A341" s="439" t="s">
        <v>846</v>
      </c>
      <c r="B341" s="440" t="s">
        <v>847</v>
      </c>
      <c r="C341" s="440" t="s">
        <v>394</v>
      </c>
      <c r="D341" s="440" t="s">
        <v>832</v>
      </c>
      <c r="E341" s="440" t="s">
        <v>848</v>
      </c>
      <c r="F341" s="440" t="s">
        <v>941</v>
      </c>
      <c r="G341" s="440" t="s">
        <v>942</v>
      </c>
      <c r="H341" s="444"/>
      <c r="I341" s="444"/>
      <c r="J341" s="440"/>
      <c r="K341" s="440"/>
      <c r="L341" s="444"/>
      <c r="M341" s="444"/>
      <c r="N341" s="440"/>
      <c r="O341" s="440"/>
      <c r="P341" s="444">
        <v>9</v>
      </c>
      <c r="Q341" s="444">
        <v>2376</v>
      </c>
      <c r="R341" s="514"/>
      <c r="S341" s="445">
        <v>264</v>
      </c>
    </row>
    <row r="342" spans="1:19" ht="14.4" customHeight="1" x14ac:dyDescent="0.3">
      <c r="A342" s="439" t="s">
        <v>846</v>
      </c>
      <c r="B342" s="440" t="s">
        <v>847</v>
      </c>
      <c r="C342" s="440" t="s">
        <v>394</v>
      </c>
      <c r="D342" s="440" t="s">
        <v>832</v>
      </c>
      <c r="E342" s="440" t="s">
        <v>848</v>
      </c>
      <c r="F342" s="440" t="s">
        <v>947</v>
      </c>
      <c r="G342" s="440" t="s">
        <v>948</v>
      </c>
      <c r="H342" s="444"/>
      <c r="I342" s="444"/>
      <c r="J342" s="440"/>
      <c r="K342" s="440"/>
      <c r="L342" s="444"/>
      <c r="M342" s="444"/>
      <c r="N342" s="440"/>
      <c r="O342" s="440"/>
      <c r="P342" s="444">
        <v>4</v>
      </c>
      <c r="Q342" s="444">
        <v>1696</v>
      </c>
      <c r="R342" s="514"/>
      <c r="S342" s="445">
        <v>424</v>
      </c>
    </row>
    <row r="343" spans="1:19" ht="14.4" customHeight="1" x14ac:dyDescent="0.3">
      <c r="A343" s="439" t="s">
        <v>846</v>
      </c>
      <c r="B343" s="440" t="s">
        <v>847</v>
      </c>
      <c r="C343" s="440" t="s">
        <v>394</v>
      </c>
      <c r="D343" s="440" t="s">
        <v>832</v>
      </c>
      <c r="E343" s="440" t="s">
        <v>848</v>
      </c>
      <c r="F343" s="440" t="s">
        <v>958</v>
      </c>
      <c r="G343" s="440" t="s">
        <v>959</v>
      </c>
      <c r="H343" s="444"/>
      <c r="I343" s="444"/>
      <c r="J343" s="440"/>
      <c r="K343" s="440"/>
      <c r="L343" s="444"/>
      <c r="M343" s="444"/>
      <c r="N343" s="440"/>
      <c r="O343" s="440"/>
      <c r="P343" s="444">
        <v>4</v>
      </c>
      <c r="Q343" s="444">
        <v>4392</v>
      </c>
      <c r="R343" s="514"/>
      <c r="S343" s="445">
        <v>1098</v>
      </c>
    </row>
    <row r="344" spans="1:19" ht="14.4" customHeight="1" x14ac:dyDescent="0.3">
      <c r="A344" s="439" t="s">
        <v>846</v>
      </c>
      <c r="B344" s="440" t="s">
        <v>847</v>
      </c>
      <c r="C344" s="440" t="s">
        <v>394</v>
      </c>
      <c r="D344" s="440" t="s">
        <v>833</v>
      </c>
      <c r="E344" s="440" t="s">
        <v>848</v>
      </c>
      <c r="F344" s="440" t="s">
        <v>853</v>
      </c>
      <c r="G344" s="440" t="s">
        <v>854</v>
      </c>
      <c r="H344" s="444">
        <v>218</v>
      </c>
      <c r="I344" s="444">
        <v>11772</v>
      </c>
      <c r="J344" s="440">
        <v>0.60768118934544701</v>
      </c>
      <c r="K344" s="440">
        <v>54</v>
      </c>
      <c r="L344" s="444">
        <v>334</v>
      </c>
      <c r="M344" s="444">
        <v>19372</v>
      </c>
      <c r="N344" s="440">
        <v>1</v>
      </c>
      <c r="O344" s="440">
        <v>58</v>
      </c>
      <c r="P344" s="444">
        <v>8</v>
      </c>
      <c r="Q344" s="444">
        <v>464</v>
      </c>
      <c r="R344" s="514">
        <v>2.3952095808383235E-2</v>
      </c>
      <c r="S344" s="445">
        <v>58</v>
      </c>
    </row>
    <row r="345" spans="1:19" ht="14.4" customHeight="1" x14ac:dyDescent="0.3">
      <c r="A345" s="439" t="s">
        <v>846</v>
      </c>
      <c r="B345" s="440" t="s">
        <v>847</v>
      </c>
      <c r="C345" s="440" t="s">
        <v>394</v>
      </c>
      <c r="D345" s="440" t="s">
        <v>833</v>
      </c>
      <c r="E345" s="440" t="s">
        <v>848</v>
      </c>
      <c r="F345" s="440" t="s">
        <v>855</v>
      </c>
      <c r="G345" s="440" t="s">
        <v>856</v>
      </c>
      <c r="H345" s="444">
        <v>22</v>
      </c>
      <c r="I345" s="444">
        <v>2706</v>
      </c>
      <c r="J345" s="440">
        <v>1.1475826972010179</v>
      </c>
      <c r="K345" s="440">
        <v>123</v>
      </c>
      <c r="L345" s="444">
        <v>18</v>
      </c>
      <c r="M345" s="444">
        <v>2358</v>
      </c>
      <c r="N345" s="440">
        <v>1</v>
      </c>
      <c r="O345" s="440">
        <v>131</v>
      </c>
      <c r="P345" s="444">
        <v>2</v>
      </c>
      <c r="Q345" s="444">
        <v>262</v>
      </c>
      <c r="R345" s="514">
        <v>0.1111111111111111</v>
      </c>
      <c r="S345" s="445">
        <v>131</v>
      </c>
    </row>
    <row r="346" spans="1:19" ht="14.4" customHeight="1" x14ac:dyDescent="0.3">
      <c r="A346" s="439" t="s">
        <v>846</v>
      </c>
      <c r="B346" s="440" t="s">
        <v>847</v>
      </c>
      <c r="C346" s="440" t="s">
        <v>394</v>
      </c>
      <c r="D346" s="440" t="s">
        <v>833</v>
      </c>
      <c r="E346" s="440" t="s">
        <v>848</v>
      </c>
      <c r="F346" s="440" t="s">
        <v>861</v>
      </c>
      <c r="G346" s="440" t="s">
        <v>862</v>
      </c>
      <c r="H346" s="444">
        <v>1</v>
      </c>
      <c r="I346" s="444">
        <v>384</v>
      </c>
      <c r="J346" s="440">
        <v>0.94348894348894352</v>
      </c>
      <c r="K346" s="440">
        <v>384</v>
      </c>
      <c r="L346" s="444">
        <v>1</v>
      </c>
      <c r="M346" s="444">
        <v>407</v>
      </c>
      <c r="N346" s="440">
        <v>1</v>
      </c>
      <c r="O346" s="440">
        <v>407</v>
      </c>
      <c r="P346" s="444"/>
      <c r="Q346" s="444"/>
      <c r="R346" s="514"/>
      <c r="S346" s="445"/>
    </row>
    <row r="347" spans="1:19" ht="14.4" customHeight="1" x14ac:dyDescent="0.3">
      <c r="A347" s="439" t="s">
        <v>846</v>
      </c>
      <c r="B347" s="440" t="s">
        <v>847</v>
      </c>
      <c r="C347" s="440" t="s">
        <v>394</v>
      </c>
      <c r="D347" s="440" t="s">
        <v>833</v>
      </c>
      <c r="E347" s="440" t="s">
        <v>848</v>
      </c>
      <c r="F347" s="440" t="s">
        <v>863</v>
      </c>
      <c r="G347" s="440" t="s">
        <v>864</v>
      </c>
      <c r="H347" s="444">
        <v>14</v>
      </c>
      <c r="I347" s="444">
        <v>2408</v>
      </c>
      <c r="J347" s="440">
        <v>0.28026070763500932</v>
      </c>
      <c r="K347" s="440">
        <v>172</v>
      </c>
      <c r="L347" s="444">
        <v>48</v>
      </c>
      <c r="M347" s="444">
        <v>8592</v>
      </c>
      <c r="N347" s="440">
        <v>1</v>
      </c>
      <c r="O347" s="440">
        <v>179</v>
      </c>
      <c r="P347" s="444"/>
      <c r="Q347" s="444"/>
      <c r="R347" s="514"/>
      <c r="S347" s="445"/>
    </row>
    <row r="348" spans="1:19" ht="14.4" customHeight="1" x14ac:dyDescent="0.3">
      <c r="A348" s="439" t="s">
        <v>846</v>
      </c>
      <c r="B348" s="440" t="s">
        <v>847</v>
      </c>
      <c r="C348" s="440" t="s">
        <v>394</v>
      </c>
      <c r="D348" s="440" t="s">
        <v>833</v>
      </c>
      <c r="E348" s="440" t="s">
        <v>848</v>
      </c>
      <c r="F348" s="440" t="s">
        <v>865</v>
      </c>
      <c r="G348" s="440" t="s">
        <v>866</v>
      </c>
      <c r="H348" s="444">
        <v>2</v>
      </c>
      <c r="I348" s="444">
        <v>1066</v>
      </c>
      <c r="J348" s="440"/>
      <c r="K348" s="440">
        <v>533</v>
      </c>
      <c r="L348" s="444"/>
      <c r="M348" s="444"/>
      <c r="N348" s="440"/>
      <c r="O348" s="440"/>
      <c r="P348" s="444"/>
      <c r="Q348" s="444"/>
      <c r="R348" s="514"/>
      <c r="S348" s="445"/>
    </row>
    <row r="349" spans="1:19" ht="14.4" customHeight="1" x14ac:dyDescent="0.3">
      <c r="A349" s="439" t="s">
        <v>846</v>
      </c>
      <c r="B349" s="440" t="s">
        <v>847</v>
      </c>
      <c r="C349" s="440" t="s">
        <v>394</v>
      </c>
      <c r="D349" s="440" t="s">
        <v>833</v>
      </c>
      <c r="E349" s="440" t="s">
        <v>848</v>
      </c>
      <c r="F349" s="440" t="s">
        <v>867</v>
      </c>
      <c r="G349" s="440" t="s">
        <v>868</v>
      </c>
      <c r="H349" s="444">
        <v>12</v>
      </c>
      <c r="I349" s="444">
        <v>3864</v>
      </c>
      <c r="J349" s="440">
        <v>0.5014925373134328</v>
      </c>
      <c r="K349" s="440">
        <v>322</v>
      </c>
      <c r="L349" s="444">
        <v>23</v>
      </c>
      <c r="M349" s="444">
        <v>7705</v>
      </c>
      <c r="N349" s="440">
        <v>1</v>
      </c>
      <c r="O349" s="440">
        <v>335</v>
      </c>
      <c r="P349" s="444"/>
      <c r="Q349" s="444"/>
      <c r="R349" s="514"/>
      <c r="S349" s="445"/>
    </row>
    <row r="350" spans="1:19" ht="14.4" customHeight="1" x14ac:dyDescent="0.3">
      <c r="A350" s="439" t="s">
        <v>846</v>
      </c>
      <c r="B350" s="440" t="s">
        <v>847</v>
      </c>
      <c r="C350" s="440" t="s">
        <v>394</v>
      </c>
      <c r="D350" s="440" t="s">
        <v>833</v>
      </c>
      <c r="E350" s="440" t="s">
        <v>848</v>
      </c>
      <c r="F350" s="440" t="s">
        <v>869</v>
      </c>
      <c r="G350" s="440" t="s">
        <v>870</v>
      </c>
      <c r="H350" s="444"/>
      <c r="I350" s="444"/>
      <c r="J350" s="440"/>
      <c r="K350" s="440"/>
      <c r="L350" s="444">
        <v>2</v>
      </c>
      <c r="M350" s="444">
        <v>916</v>
      </c>
      <c r="N350" s="440">
        <v>1</v>
      </c>
      <c r="O350" s="440">
        <v>458</v>
      </c>
      <c r="P350" s="444"/>
      <c r="Q350" s="444"/>
      <c r="R350" s="514"/>
      <c r="S350" s="445"/>
    </row>
    <row r="351" spans="1:19" ht="14.4" customHeight="1" x14ac:dyDescent="0.3">
      <c r="A351" s="439" t="s">
        <v>846</v>
      </c>
      <c r="B351" s="440" t="s">
        <v>847</v>
      </c>
      <c r="C351" s="440" t="s">
        <v>394</v>
      </c>
      <c r="D351" s="440" t="s">
        <v>833</v>
      </c>
      <c r="E351" s="440" t="s">
        <v>848</v>
      </c>
      <c r="F351" s="440" t="s">
        <v>871</v>
      </c>
      <c r="G351" s="440" t="s">
        <v>872</v>
      </c>
      <c r="H351" s="444">
        <v>49</v>
      </c>
      <c r="I351" s="444">
        <v>16709</v>
      </c>
      <c r="J351" s="440">
        <v>0.66495542820757725</v>
      </c>
      <c r="K351" s="440">
        <v>341</v>
      </c>
      <c r="L351" s="444">
        <v>72</v>
      </c>
      <c r="M351" s="444">
        <v>25128</v>
      </c>
      <c r="N351" s="440">
        <v>1</v>
      </c>
      <c r="O351" s="440">
        <v>349</v>
      </c>
      <c r="P351" s="444">
        <v>1</v>
      </c>
      <c r="Q351" s="444">
        <v>349</v>
      </c>
      <c r="R351" s="514">
        <v>1.3888888888888888E-2</v>
      </c>
      <c r="S351" s="445">
        <v>349</v>
      </c>
    </row>
    <row r="352" spans="1:19" ht="14.4" customHeight="1" x14ac:dyDescent="0.3">
      <c r="A352" s="439" t="s">
        <v>846</v>
      </c>
      <c r="B352" s="440" t="s">
        <v>847</v>
      </c>
      <c r="C352" s="440" t="s">
        <v>394</v>
      </c>
      <c r="D352" s="440" t="s">
        <v>833</v>
      </c>
      <c r="E352" s="440" t="s">
        <v>848</v>
      </c>
      <c r="F352" s="440" t="s">
        <v>873</v>
      </c>
      <c r="G352" s="440" t="s">
        <v>874</v>
      </c>
      <c r="H352" s="444"/>
      <c r="I352" s="444"/>
      <c r="J352" s="440"/>
      <c r="K352" s="440"/>
      <c r="L352" s="444">
        <v>1</v>
      </c>
      <c r="M352" s="444">
        <v>1653</v>
      </c>
      <c r="N352" s="440">
        <v>1</v>
      </c>
      <c r="O352" s="440">
        <v>1653</v>
      </c>
      <c r="P352" s="444"/>
      <c r="Q352" s="444"/>
      <c r="R352" s="514"/>
      <c r="S352" s="445"/>
    </row>
    <row r="353" spans="1:19" ht="14.4" customHeight="1" x14ac:dyDescent="0.3">
      <c r="A353" s="439" t="s">
        <v>846</v>
      </c>
      <c r="B353" s="440" t="s">
        <v>847</v>
      </c>
      <c r="C353" s="440" t="s">
        <v>394</v>
      </c>
      <c r="D353" s="440" t="s">
        <v>833</v>
      </c>
      <c r="E353" s="440" t="s">
        <v>848</v>
      </c>
      <c r="F353" s="440" t="s">
        <v>881</v>
      </c>
      <c r="G353" s="440" t="s">
        <v>882</v>
      </c>
      <c r="H353" s="444"/>
      <c r="I353" s="444"/>
      <c r="J353" s="440"/>
      <c r="K353" s="440"/>
      <c r="L353" s="444">
        <v>2</v>
      </c>
      <c r="M353" s="444">
        <v>98</v>
      </c>
      <c r="N353" s="440">
        <v>1</v>
      </c>
      <c r="O353" s="440">
        <v>49</v>
      </c>
      <c r="P353" s="444"/>
      <c r="Q353" s="444"/>
      <c r="R353" s="514"/>
      <c r="S353" s="445"/>
    </row>
    <row r="354" spans="1:19" ht="14.4" customHeight="1" x14ac:dyDescent="0.3">
      <c r="A354" s="439" t="s">
        <v>846</v>
      </c>
      <c r="B354" s="440" t="s">
        <v>847</v>
      </c>
      <c r="C354" s="440" t="s">
        <v>394</v>
      </c>
      <c r="D354" s="440" t="s">
        <v>833</v>
      </c>
      <c r="E354" s="440" t="s">
        <v>848</v>
      </c>
      <c r="F354" s="440" t="s">
        <v>883</v>
      </c>
      <c r="G354" s="440" t="s">
        <v>884</v>
      </c>
      <c r="H354" s="444"/>
      <c r="I354" s="444"/>
      <c r="J354" s="440"/>
      <c r="K354" s="440"/>
      <c r="L354" s="444">
        <v>2</v>
      </c>
      <c r="M354" s="444">
        <v>774</v>
      </c>
      <c r="N354" s="440">
        <v>1</v>
      </c>
      <c r="O354" s="440">
        <v>387</v>
      </c>
      <c r="P354" s="444"/>
      <c r="Q354" s="444"/>
      <c r="R354" s="514"/>
      <c r="S354" s="445"/>
    </row>
    <row r="355" spans="1:19" ht="14.4" customHeight="1" x14ac:dyDescent="0.3">
      <c r="A355" s="439" t="s">
        <v>846</v>
      </c>
      <c r="B355" s="440" t="s">
        <v>847</v>
      </c>
      <c r="C355" s="440" t="s">
        <v>394</v>
      </c>
      <c r="D355" s="440" t="s">
        <v>833</v>
      </c>
      <c r="E355" s="440" t="s">
        <v>848</v>
      </c>
      <c r="F355" s="440" t="s">
        <v>885</v>
      </c>
      <c r="G355" s="440" t="s">
        <v>886</v>
      </c>
      <c r="H355" s="444"/>
      <c r="I355" s="444"/>
      <c r="J355" s="440"/>
      <c r="K355" s="440"/>
      <c r="L355" s="444">
        <v>1</v>
      </c>
      <c r="M355" s="444">
        <v>38</v>
      </c>
      <c r="N355" s="440">
        <v>1</v>
      </c>
      <c r="O355" s="440">
        <v>38</v>
      </c>
      <c r="P355" s="444"/>
      <c r="Q355" s="444"/>
      <c r="R355" s="514"/>
      <c r="S355" s="445"/>
    </row>
    <row r="356" spans="1:19" ht="14.4" customHeight="1" x14ac:dyDescent="0.3">
      <c r="A356" s="439" t="s">
        <v>846</v>
      </c>
      <c r="B356" s="440" t="s">
        <v>847</v>
      </c>
      <c r="C356" s="440" t="s">
        <v>394</v>
      </c>
      <c r="D356" s="440" t="s">
        <v>833</v>
      </c>
      <c r="E356" s="440" t="s">
        <v>848</v>
      </c>
      <c r="F356" s="440" t="s">
        <v>889</v>
      </c>
      <c r="G356" s="440" t="s">
        <v>890</v>
      </c>
      <c r="H356" s="444"/>
      <c r="I356" s="444"/>
      <c r="J356" s="440"/>
      <c r="K356" s="440"/>
      <c r="L356" s="444">
        <v>5</v>
      </c>
      <c r="M356" s="444">
        <v>3520</v>
      </c>
      <c r="N356" s="440">
        <v>1</v>
      </c>
      <c r="O356" s="440">
        <v>704</v>
      </c>
      <c r="P356" s="444"/>
      <c r="Q356" s="444"/>
      <c r="R356" s="514"/>
      <c r="S356" s="445"/>
    </row>
    <row r="357" spans="1:19" ht="14.4" customHeight="1" x14ac:dyDescent="0.3">
      <c r="A357" s="439" t="s">
        <v>846</v>
      </c>
      <c r="B357" s="440" t="s">
        <v>847</v>
      </c>
      <c r="C357" s="440" t="s">
        <v>394</v>
      </c>
      <c r="D357" s="440" t="s">
        <v>833</v>
      </c>
      <c r="E357" s="440" t="s">
        <v>848</v>
      </c>
      <c r="F357" s="440" t="s">
        <v>893</v>
      </c>
      <c r="G357" s="440" t="s">
        <v>894</v>
      </c>
      <c r="H357" s="444">
        <v>54</v>
      </c>
      <c r="I357" s="444">
        <v>15390</v>
      </c>
      <c r="J357" s="440">
        <v>0.65746753246753242</v>
      </c>
      <c r="K357" s="440">
        <v>285</v>
      </c>
      <c r="L357" s="444">
        <v>77</v>
      </c>
      <c r="M357" s="444">
        <v>23408</v>
      </c>
      <c r="N357" s="440">
        <v>1</v>
      </c>
      <c r="O357" s="440">
        <v>304</v>
      </c>
      <c r="P357" s="444">
        <v>5</v>
      </c>
      <c r="Q357" s="444">
        <v>1525</v>
      </c>
      <c r="R357" s="514">
        <v>6.5148667122351331E-2</v>
      </c>
      <c r="S357" s="445">
        <v>305</v>
      </c>
    </row>
    <row r="358" spans="1:19" ht="14.4" customHeight="1" x14ac:dyDescent="0.3">
      <c r="A358" s="439" t="s">
        <v>846</v>
      </c>
      <c r="B358" s="440" t="s">
        <v>847</v>
      </c>
      <c r="C358" s="440" t="s">
        <v>394</v>
      </c>
      <c r="D358" s="440" t="s">
        <v>833</v>
      </c>
      <c r="E358" s="440" t="s">
        <v>848</v>
      </c>
      <c r="F358" s="440" t="s">
        <v>895</v>
      </c>
      <c r="G358" s="440" t="s">
        <v>896</v>
      </c>
      <c r="H358" s="444"/>
      <c r="I358" s="444"/>
      <c r="J358" s="440"/>
      <c r="K358" s="440"/>
      <c r="L358" s="444">
        <v>1</v>
      </c>
      <c r="M358" s="444">
        <v>3707</v>
      </c>
      <c r="N358" s="440">
        <v>1</v>
      </c>
      <c r="O358" s="440">
        <v>3707</v>
      </c>
      <c r="P358" s="444"/>
      <c r="Q358" s="444"/>
      <c r="R358" s="514"/>
      <c r="S358" s="445"/>
    </row>
    <row r="359" spans="1:19" ht="14.4" customHeight="1" x14ac:dyDescent="0.3">
      <c r="A359" s="439" t="s">
        <v>846</v>
      </c>
      <c r="B359" s="440" t="s">
        <v>847</v>
      </c>
      <c r="C359" s="440" t="s">
        <v>394</v>
      </c>
      <c r="D359" s="440" t="s">
        <v>833</v>
      </c>
      <c r="E359" s="440" t="s">
        <v>848</v>
      </c>
      <c r="F359" s="440" t="s">
        <v>897</v>
      </c>
      <c r="G359" s="440" t="s">
        <v>898</v>
      </c>
      <c r="H359" s="444">
        <v>146</v>
      </c>
      <c r="I359" s="444">
        <v>67452</v>
      </c>
      <c r="J359" s="440">
        <v>0.6122982516657286</v>
      </c>
      <c r="K359" s="440">
        <v>462</v>
      </c>
      <c r="L359" s="444">
        <v>223</v>
      </c>
      <c r="M359" s="444">
        <v>110162</v>
      </c>
      <c r="N359" s="440">
        <v>1</v>
      </c>
      <c r="O359" s="440">
        <v>494</v>
      </c>
      <c r="P359" s="444">
        <v>14</v>
      </c>
      <c r="Q359" s="444">
        <v>6916</v>
      </c>
      <c r="R359" s="514">
        <v>6.2780269058295965E-2</v>
      </c>
      <c r="S359" s="445">
        <v>494</v>
      </c>
    </row>
    <row r="360" spans="1:19" ht="14.4" customHeight="1" x14ac:dyDescent="0.3">
      <c r="A360" s="439" t="s">
        <v>846</v>
      </c>
      <c r="B360" s="440" t="s">
        <v>847</v>
      </c>
      <c r="C360" s="440" t="s">
        <v>394</v>
      </c>
      <c r="D360" s="440" t="s">
        <v>833</v>
      </c>
      <c r="E360" s="440" t="s">
        <v>848</v>
      </c>
      <c r="F360" s="440" t="s">
        <v>901</v>
      </c>
      <c r="G360" s="440" t="s">
        <v>902</v>
      </c>
      <c r="H360" s="444">
        <v>159</v>
      </c>
      <c r="I360" s="444">
        <v>56604</v>
      </c>
      <c r="J360" s="440">
        <v>0.63478748458001566</v>
      </c>
      <c r="K360" s="440">
        <v>356</v>
      </c>
      <c r="L360" s="444">
        <v>241</v>
      </c>
      <c r="M360" s="444">
        <v>89170</v>
      </c>
      <c r="N360" s="440">
        <v>1</v>
      </c>
      <c r="O360" s="440">
        <v>370</v>
      </c>
      <c r="P360" s="444">
        <v>16</v>
      </c>
      <c r="Q360" s="444">
        <v>5920</v>
      </c>
      <c r="R360" s="514">
        <v>6.6390041493775934E-2</v>
      </c>
      <c r="S360" s="445">
        <v>370</v>
      </c>
    </row>
    <row r="361" spans="1:19" ht="14.4" customHeight="1" x14ac:dyDescent="0.3">
      <c r="A361" s="439" t="s">
        <v>846</v>
      </c>
      <c r="B361" s="440" t="s">
        <v>847</v>
      </c>
      <c r="C361" s="440" t="s">
        <v>394</v>
      </c>
      <c r="D361" s="440" t="s">
        <v>833</v>
      </c>
      <c r="E361" s="440" t="s">
        <v>848</v>
      </c>
      <c r="F361" s="440" t="s">
        <v>903</v>
      </c>
      <c r="G361" s="440" t="s">
        <v>904</v>
      </c>
      <c r="H361" s="444">
        <v>1</v>
      </c>
      <c r="I361" s="444">
        <v>2917</v>
      </c>
      <c r="J361" s="440"/>
      <c r="K361" s="440">
        <v>2917</v>
      </c>
      <c r="L361" s="444"/>
      <c r="M361" s="444"/>
      <c r="N361" s="440"/>
      <c r="O361" s="440"/>
      <c r="P361" s="444"/>
      <c r="Q361" s="444"/>
      <c r="R361" s="514"/>
      <c r="S361" s="445"/>
    </row>
    <row r="362" spans="1:19" ht="14.4" customHeight="1" x14ac:dyDescent="0.3">
      <c r="A362" s="439" t="s">
        <v>846</v>
      </c>
      <c r="B362" s="440" t="s">
        <v>847</v>
      </c>
      <c r="C362" s="440" t="s">
        <v>394</v>
      </c>
      <c r="D362" s="440" t="s">
        <v>833</v>
      </c>
      <c r="E362" s="440" t="s">
        <v>848</v>
      </c>
      <c r="F362" s="440" t="s">
        <v>907</v>
      </c>
      <c r="G362" s="440" t="s">
        <v>908</v>
      </c>
      <c r="H362" s="444">
        <v>23</v>
      </c>
      <c r="I362" s="444">
        <v>2415</v>
      </c>
      <c r="J362" s="440">
        <v>0.53065260382333557</v>
      </c>
      <c r="K362" s="440">
        <v>105</v>
      </c>
      <c r="L362" s="444">
        <v>41</v>
      </c>
      <c r="M362" s="444">
        <v>4551</v>
      </c>
      <c r="N362" s="440">
        <v>1</v>
      </c>
      <c r="O362" s="440">
        <v>111</v>
      </c>
      <c r="P362" s="444">
        <v>4</v>
      </c>
      <c r="Q362" s="444">
        <v>444</v>
      </c>
      <c r="R362" s="514">
        <v>9.7560975609756101E-2</v>
      </c>
      <c r="S362" s="445">
        <v>111</v>
      </c>
    </row>
    <row r="363" spans="1:19" ht="14.4" customHeight="1" x14ac:dyDescent="0.3">
      <c r="A363" s="439" t="s">
        <v>846</v>
      </c>
      <c r="B363" s="440" t="s">
        <v>847</v>
      </c>
      <c r="C363" s="440" t="s">
        <v>394</v>
      </c>
      <c r="D363" s="440" t="s">
        <v>833</v>
      </c>
      <c r="E363" s="440" t="s">
        <v>848</v>
      </c>
      <c r="F363" s="440" t="s">
        <v>909</v>
      </c>
      <c r="G363" s="440" t="s">
        <v>910</v>
      </c>
      <c r="H363" s="444"/>
      <c r="I363" s="444"/>
      <c r="J363" s="440"/>
      <c r="K363" s="440"/>
      <c r="L363" s="444">
        <v>1</v>
      </c>
      <c r="M363" s="444">
        <v>125</v>
      </c>
      <c r="N363" s="440">
        <v>1</v>
      </c>
      <c r="O363" s="440">
        <v>125</v>
      </c>
      <c r="P363" s="444"/>
      <c r="Q363" s="444"/>
      <c r="R363" s="514"/>
      <c r="S363" s="445"/>
    </row>
    <row r="364" spans="1:19" ht="14.4" customHeight="1" x14ac:dyDescent="0.3">
      <c r="A364" s="439" t="s">
        <v>846</v>
      </c>
      <c r="B364" s="440" t="s">
        <v>847</v>
      </c>
      <c r="C364" s="440" t="s">
        <v>394</v>
      </c>
      <c r="D364" s="440" t="s">
        <v>833</v>
      </c>
      <c r="E364" s="440" t="s">
        <v>848</v>
      </c>
      <c r="F364" s="440" t="s">
        <v>911</v>
      </c>
      <c r="G364" s="440" t="s">
        <v>912</v>
      </c>
      <c r="H364" s="444"/>
      <c r="I364" s="444"/>
      <c r="J364" s="440"/>
      <c r="K364" s="440"/>
      <c r="L364" s="444">
        <v>5</v>
      </c>
      <c r="M364" s="444">
        <v>2475</v>
      </c>
      <c r="N364" s="440">
        <v>1</v>
      </c>
      <c r="O364" s="440">
        <v>495</v>
      </c>
      <c r="P364" s="444"/>
      <c r="Q364" s="444"/>
      <c r="R364" s="514"/>
      <c r="S364" s="445"/>
    </row>
    <row r="365" spans="1:19" ht="14.4" customHeight="1" x14ac:dyDescent="0.3">
      <c r="A365" s="439" t="s">
        <v>846</v>
      </c>
      <c r="B365" s="440" t="s">
        <v>847</v>
      </c>
      <c r="C365" s="440" t="s">
        <v>394</v>
      </c>
      <c r="D365" s="440" t="s">
        <v>833</v>
      </c>
      <c r="E365" s="440" t="s">
        <v>848</v>
      </c>
      <c r="F365" s="440" t="s">
        <v>913</v>
      </c>
      <c r="G365" s="440" t="s">
        <v>914</v>
      </c>
      <c r="H365" s="444"/>
      <c r="I365" s="444"/>
      <c r="J365" s="440"/>
      <c r="K365" s="440"/>
      <c r="L365" s="444">
        <v>1</v>
      </c>
      <c r="M365" s="444">
        <v>1283</v>
      </c>
      <c r="N365" s="440">
        <v>1</v>
      </c>
      <c r="O365" s="440">
        <v>1283</v>
      </c>
      <c r="P365" s="444">
        <v>1</v>
      </c>
      <c r="Q365" s="444">
        <v>1285</v>
      </c>
      <c r="R365" s="514">
        <v>1.0015588464536243</v>
      </c>
      <c r="S365" s="445">
        <v>1285</v>
      </c>
    </row>
    <row r="366" spans="1:19" ht="14.4" customHeight="1" x14ac:dyDescent="0.3">
      <c r="A366" s="439" t="s">
        <v>846</v>
      </c>
      <c r="B366" s="440" t="s">
        <v>847</v>
      </c>
      <c r="C366" s="440" t="s">
        <v>394</v>
      </c>
      <c r="D366" s="440" t="s">
        <v>833</v>
      </c>
      <c r="E366" s="440" t="s">
        <v>848</v>
      </c>
      <c r="F366" s="440" t="s">
        <v>915</v>
      </c>
      <c r="G366" s="440" t="s">
        <v>916</v>
      </c>
      <c r="H366" s="444">
        <v>26</v>
      </c>
      <c r="I366" s="444">
        <v>11362</v>
      </c>
      <c r="J366" s="440">
        <v>0.5794573643410853</v>
      </c>
      <c r="K366" s="440">
        <v>437</v>
      </c>
      <c r="L366" s="444">
        <v>43</v>
      </c>
      <c r="M366" s="444">
        <v>19608</v>
      </c>
      <c r="N366" s="440">
        <v>1</v>
      </c>
      <c r="O366" s="440">
        <v>456</v>
      </c>
      <c r="P366" s="444">
        <v>4</v>
      </c>
      <c r="Q366" s="444">
        <v>1824</v>
      </c>
      <c r="R366" s="514">
        <v>9.3023255813953487E-2</v>
      </c>
      <c r="S366" s="445">
        <v>456</v>
      </c>
    </row>
    <row r="367" spans="1:19" ht="14.4" customHeight="1" x14ac:dyDescent="0.3">
      <c r="A367" s="439" t="s">
        <v>846</v>
      </c>
      <c r="B367" s="440" t="s">
        <v>847</v>
      </c>
      <c r="C367" s="440" t="s">
        <v>394</v>
      </c>
      <c r="D367" s="440" t="s">
        <v>833</v>
      </c>
      <c r="E367" s="440" t="s">
        <v>848</v>
      </c>
      <c r="F367" s="440" t="s">
        <v>917</v>
      </c>
      <c r="G367" s="440" t="s">
        <v>918</v>
      </c>
      <c r="H367" s="444">
        <v>344</v>
      </c>
      <c r="I367" s="444">
        <v>18576</v>
      </c>
      <c r="J367" s="440">
        <v>0.55797188513757057</v>
      </c>
      <c r="K367" s="440">
        <v>54</v>
      </c>
      <c r="L367" s="444">
        <v>574</v>
      </c>
      <c r="M367" s="444">
        <v>33292</v>
      </c>
      <c r="N367" s="440">
        <v>1</v>
      </c>
      <c r="O367" s="440">
        <v>58</v>
      </c>
      <c r="P367" s="444">
        <v>38</v>
      </c>
      <c r="Q367" s="444">
        <v>2204</v>
      </c>
      <c r="R367" s="514">
        <v>6.6202090592334492E-2</v>
      </c>
      <c r="S367" s="445">
        <v>58</v>
      </c>
    </row>
    <row r="368" spans="1:19" ht="14.4" customHeight="1" x14ac:dyDescent="0.3">
      <c r="A368" s="439" t="s">
        <v>846</v>
      </c>
      <c r="B368" s="440" t="s">
        <v>847</v>
      </c>
      <c r="C368" s="440" t="s">
        <v>394</v>
      </c>
      <c r="D368" s="440" t="s">
        <v>833</v>
      </c>
      <c r="E368" s="440" t="s">
        <v>848</v>
      </c>
      <c r="F368" s="440" t="s">
        <v>919</v>
      </c>
      <c r="G368" s="440" t="s">
        <v>920</v>
      </c>
      <c r="H368" s="444"/>
      <c r="I368" s="444"/>
      <c r="J368" s="440"/>
      <c r="K368" s="440"/>
      <c r="L368" s="444">
        <v>2</v>
      </c>
      <c r="M368" s="444">
        <v>4346</v>
      </c>
      <c r="N368" s="440">
        <v>1</v>
      </c>
      <c r="O368" s="440">
        <v>2173</v>
      </c>
      <c r="P368" s="444"/>
      <c r="Q368" s="444"/>
      <c r="R368" s="514"/>
      <c r="S368" s="445"/>
    </row>
    <row r="369" spans="1:19" ht="14.4" customHeight="1" x14ac:dyDescent="0.3">
      <c r="A369" s="439" t="s">
        <v>846</v>
      </c>
      <c r="B369" s="440" t="s">
        <v>847</v>
      </c>
      <c r="C369" s="440" t="s">
        <v>394</v>
      </c>
      <c r="D369" s="440" t="s">
        <v>833</v>
      </c>
      <c r="E369" s="440" t="s">
        <v>848</v>
      </c>
      <c r="F369" s="440" t="s">
        <v>925</v>
      </c>
      <c r="G369" s="440" t="s">
        <v>926</v>
      </c>
      <c r="H369" s="444">
        <v>157</v>
      </c>
      <c r="I369" s="444">
        <v>26533</v>
      </c>
      <c r="J369" s="440">
        <v>0.64793650793650792</v>
      </c>
      <c r="K369" s="440">
        <v>169</v>
      </c>
      <c r="L369" s="444">
        <v>234</v>
      </c>
      <c r="M369" s="444">
        <v>40950</v>
      </c>
      <c r="N369" s="440">
        <v>1</v>
      </c>
      <c r="O369" s="440">
        <v>175</v>
      </c>
      <c r="P369" s="444">
        <v>11</v>
      </c>
      <c r="Q369" s="444">
        <v>1936</v>
      </c>
      <c r="R369" s="514">
        <v>4.7277167277167277E-2</v>
      </c>
      <c r="S369" s="445">
        <v>176</v>
      </c>
    </row>
    <row r="370" spans="1:19" ht="14.4" customHeight="1" x14ac:dyDescent="0.3">
      <c r="A370" s="439" t="s">
        <v>846</v>
      </c>
      <c r="B370" s="440" t="s">
        <v>847</v>
      </c>
      <c r="C370" s="440" t="s">
        <v>394</v>
      </c>
      <c r="D370" s="440" t="s">
        <v>833</v>
      </c>
      <c r="E370" s="440" t="s">
        <v>848</v>
      </c>
      <c r="F370" s="440" t="s">
        <v>927</v>
      </c>
      <c r="G370" s="440" t="s">
        <v>928</v>
      </c>
      <c r="H370" s="444"/>
      <c r="I370" s="444"/>
      <c r="J370" s="440"/>
      <c r="K370" s="440"/>
      <c r="L370" s="444">
        <v>20</v>
      </c>
      <c r="M370" s="444">
        <v>1700</v>
      </c>
      <c r="N370" s="440">
        <v>1</v>
      </c>
      <c r="O370" s="440">
        <v>85</v>
      </c>
      <c r="P370" s="444"/>
      <c r="Q370" s="444"/>
      <c r="R370" s="514"/>
      <c r="S370" s="445"/>
    </row>
    <row r="371" spans="1:19" ht="14.4" customHeight="1" x14ac:dyDescent="0.3">
      <c r="A371" s="439" t="s">
        <v>846</v>
      </c>
      <c r="B371" s="440" t="s">
        <v>847</v>
      </c>
      <c r="C371" s="440" t="s">
        <v>394</v>
      </c>
      <c r="D371" s="440" t="s">
        <v>833</v>
      </c>
      <c r="E371" s="440" t="s">
        <v>848</v>
      </c>
      <c r="F371" s="440" t="s">
        <v>933</v>
      </c>
      <c r="G371" s="440" t="s">
        <v>934</v>
      </c>
      <c r="H371" s="444"/>
      <c r="I371" s="444"/>
      <c r="J371" s="440"/>
      <c r="K371" s="440"/>
      <c r="L371" s="444">
        <v>1</v>
      </c>
      <c r="M371" s="444">
        <v>29</v>
      </c>
      <c r="N371" s="440">
        <v>1</v>
      </c>
      <c r="O371" s="440">
        <v>29</v>
      </c>
      <c r="P371" s="444"/>
      <c r="Q371" s="444"/>
      <c r="R371" s="514"/>
      <c r="S371" s="445"/>
    </row>
    <row r="372" spans="1:19" ht="14.4" customHeight="1" x14ac:dyDescent="0.3">
      <c r="A372" s="439" t="s">
        <v>846</v>
      </c>
      <c r="B372" s="440" t="s">
        <v>847</v>
      </c>
      <c r="C372" s="440" t="s">
        <v>394</v>
      </c>
      <c r="D372" s="440" t="s">
        <v>833</v>
      </c>
      <c r="E372" s="440" t="s">
        <v>848</v>
      </c>
      <c r="F372" s="440" t="s">
        <v>935</v>
      </c>
      <c r="G372" s="440" t="s">
        <v>936</v>
      </c>
      <c r="H372" s="444"/>
      <c r="I372" s="444"/>
      <c r="J372" s="440"/>
      <c r="K372" s="440"/>
      <c r="L372" s="444">
        <v>4</v>
      </c>
      <c r="M372" s="444">
        <v>4044</v>
      </c>
      <c r="N372" s="440">
        <v>1</v>
      </c>
      <c r="O372" s="440">
        <v>1011</v>
      </c>
      <c r="P372" s="444">
        <v>7</v>
      </c>
      <c r="Q372" s="444">
        <v>7084</v>
      </c>
      <c r="R372" s="514">
        <v>1.751730959446093</v>
      </c>
      <c r="S372" s="445">
        <v>1012</v>
      </c>
    </row>
    <row r="373" spans="1:19" ht="14.4" customHeight="1" x14ac:dyDescent="0.3">
      <c r="A373" s="439" t="s">
        <v>846</v>
      </c>
      <c r="B373" s="440" t="s">
        <v>847</v>
      </c>
      <c r="C373" s="440" t="s">
        <v>394</v>
      </c>
      <c r="D373" s="440" t="s">
        <v>833</v>
      </c>
      <c r="E373" s="440" t="s">
        <v>848</v>
      </c>
      <c r="F373" s="440" t="s">
        <v>939</v>
      </c>
      <c r="G373" s="440" t="s">
        <v>940</v>
      </c>
      <c r="H373" s="444"/>
      <c r="I373" s="444"/>
      <c r="J373" s="440"/>
      <c r="K373" s="440"/>
      <c r="L373" s="444">
        <v>4</v>
      </c>
      <c r="M373" s="444">
        <v>9176</v>
      </c>
      <c r="N373" s="440">
        <v>1</v>
      </c>
      <c r="O373" s="440">
        <v>2294</v>
      </c>
      <c r="P373" s="444">
        <v>4</v>
      </c>
      <c r="Q373" s="444">
        <v>9188</v>
      </c>
      <c r="R373" s="514">
        <v>1.0013077593722755</v>
      </c>
      <c r="S373" s="445">
        <v>2297</v>
      </c>
    </row>
    <row r="374" spans="1:19" ht="14.4" customHeight="1" x14ac:dyDescent="0.3">
      <c r="A374" s="439" t="s">
        <v>846</v>
      </c>
      <c r="B374" s="440" t="s">
        <v>847</v>
      </c>
      <c r="C374" s="440" t="s">
        <v>394</v>
      </c>
      <c r="D374" s="440" t="s">
        <v>833</v>
      </c>
      <c r="E374" s="440" t="s">
        <v>848</v>
      </c>
      <c r="F374" s="440" t="s">
        <v>941</v>
      </c>
      <c r="G374" s="440" t="s">
        <v>942</v>
      </c>
      <c r="H374" s="444"/>
      <c r="I374" s="444"/>
      <c r="J374" s="440"/>
      <c r="K374" s="440"/>
      <c r="L374" s="444">
        <v>5</v>
      </c>
      <c r="M374" s="444">
        <v>1315</v>
      </c>
      <c r="N374" s="440">
        <v>1</v>
      </c>
      <c r="O374" s="440">
        <v>263</v>
      </c>
      <c r="P374" s="444"/>
      <c r="Q374" s="444"/>
      <c r="R374" s="514"/>
      <c r="S374" s="445"/>
    </row>
    <row r="375" spans="1:19" ht="14.4" customHeight="1" x14ac:dyDescent="0.3">
      <c r="A375" s="439" t="s">
        <v>846</v>
      </c>
      <c r="B375" s="440" t="s">
        <v>847</v>
      </c>
      <c r="C375" s="440" t="s">
        <v>394</v>
      </c>
      <c r="D375" s="440" t="s">
        <v>833</v>
      </c>
      <c r="E375" s="440" t="s">
        <v>848</v>
      </c>
      <c r="F375" s="440" t="s">
        <v>943</v>
      </c>
      <c r="G375" s="440" t="s">
        <v>944</v>
      </c>
      <c r="H375" s="444">
        <v>6</v>
      </c>
      <c r="I375" s="444">
        <v>12072</v>
      </c>
      <c r="J375" s="440">
        <v>0.56676056338028169</v>
      </c>
      <c r="K375" s="440">
        <v>2012</v>
      </c>
      <c r="L375" s="444">
        <v>10</v>
      </c>
      <c r="M375" s="444">
        <v>21300</v>
      </c>
      <c r="N375" s="440">
        <v>1</v>
      </c>
      <c r="O375" s="440">
        <v>2130</v>
      </c>
      <c r="P375" s="444"/>
      <c r="Q375" s="444"/>
      <c r="R375" s="514"/>
      <c r="S375" s="445"/>
    </row>
    <row r="376" spans="1:19" ht="14.4" customHeight="1" x14ac:dyDescent="0.3">
      <c r="A376" s="439" t="s">
        <v>846</v>
      </c>
      <c r="B376" s="440" t="s">
        <v>847</v>
      </c>
      <c r="C376" s="440" t="s">
        <v>394</v>
      </c>
      <c r="D376" s="440" t="s">
        <v>833</v>
      </c>
      <c r="E376" s="440" t="s">
        <v>848</v>
      </c>
      <c r="F376" s="440" t="s">
        <v>956</v>
      </c>
      <c r="G376" s="440" t="s">
        <v>957</v>
      </c>
      <c r="H376" s="444">
        <v>1</v>
      </c>
      <c r="I376" s="444">
        <v>269</v>
      </c>
      <c r="J376" s="440">
        <v>0.4670138888888889</v>
      </c>
      <c r="K376" s="440">
        <v>269</v>
      </c>
      <c r="L376" s="444">
        <v>2</v>
      </c>
      <c r="M376" s="444">
        <v>576</v>
      </c>
      <c r="N376" s="440">
        <v>1</v>
      </c>
      <c r="O376" s="440">
        <v>288</v>
      </c>
      <c r="P376" s="444"/>
      <c r="Q376" s="444"/>
      <c r="R376" s="514"/>
      <c r="S376" s="445"/>
    </row>
    <row r="377" spans="1:19" ht="14.4" customHeight="1" x14ac:dyDescent="0.3">
      <c r="A377" s="439" t="s">
        <v>846</v>
      </c>
      <c r="B377" s="440" t="s">
        <v>847</v>
      </c>
      <c r="C377" s="440" t="s">
        <v>394</v>
      </c>
      <c r="D377" s="440" t="s">
        <v>833</v>
      </c>
      <c r="E377" s="440" t="s">
        <v>848</v>
      </c>
      <c r="F377" s="440" t="s">
        <v>964</v>
      </c>
      <c r="G377" s="440" t="s">
        <v>965</v>
      </c>
      <c r="H377" s="444"/>
      <c r="I377" s="444"/>
      <c r="J377" s="440"/>
      <c r="K377" s="440"/>
      <c r="L377" s="444">
        <v>2</v>
      </c>
      <c r="M377" s="444">
        <v>0</v>
      </c>
      <c r="N377" s="440"/>
      <c r="O377" s="440">
        <v>0</v>
      </c>
      <c r="P377" s="444"/>
      <c r="Q377" s="444"/>
      <c r="R377" s="514"/>
      <c r="S377" s="445"/>
    </row>
    <row r="378" spans="1:19" ht="14.4" customHeight="1" x14ac:dyDescent="0.3">
      <c r="A378" s="439" t="s">
        <v>846</v>
      </c>
      <c r="B378" s="440" t="s">
        <v>847</v>
      </c>
      <c r="C378" s="440" t="s">
        <v>394</v>
      </c>
      <c r="D378" s="440" t="s">
        <v>835</v>
      </c>
      <c r="E378" s="440" t="s">
        <v>848</v>
      </c>
      <c r="F378" s="440" t="s">
        <v>849</v>
      </c>
      <c r="G378" s="440" t="s">
        <v>850</v>
      </c>
      <c r="H378" s="444"/>
      <c r="I378" s="444"/>
      <c r="J378" s="440"/>
      <c r="K378" s="440"/>
      <c r="L378" s="444">
        <v>1</v>
      </c>
      <c r="M378" s="444">
        <v>2226</v>
      </c>
      <c r="N378" s="440">
        <v>1</v>
      </c>
      <c r="O378" s="440">
        <v>2226</v>
      </c>
      <c r="P378" s="444"/>
      <c r="Q378" s="444"/>
      <c r="R378" s="514"/>
      <c r="S378" s="445"/>
    </row>
    <row r="379" spans="1:19" ht="14.4" customHeight="1" x14ac:dyDescent="0.3">
      <c r="A379" s="439" t="s">
        <v>846</v>
      </c>
      <c r="B379" s="440" t="s">
        <v>847</v>
      </c>
      <c r="C379" s="440" t="s">
        <v>394</v>
      </c>
      <c r="D379" s="440" t="s">
        <v>835</v>
      </c>
      <c r="E379" s="440" t="s">
        <v>848</v>
      </c>
      <c r="F379" s="440" t="s">
        <v>855</v>
      </c>
      <c r="G379" s="440" t="s">
        <v>856</v>
      </c>
      <c r="H379" s="444"/>
      <c r="I379" s="444"/>
      <c r="J379" s="440"/>
      <c r="K379" s="440"/>
      <c r="L379" s="444">
        <v>4</v>
      </c>
      <c r="M379" s="444">
        <v>524</v>
      </c>
      <c r="N379" s="440">
        <v>1</v>
      </c>
      <c r="O379" s="440">
        <v>131</v>
      </c>
      <c r="P379" s="444"/>
      <c r="Q379" s="444"/>
      <c r="R379" s="514"/>
      <c r="S379" s="445"/>
    </row>
    <row r="380" spans="1:19" ht="14.4" customHeight="1" x14ac:dyDescent="0.3">
      <c r="A380" s="439" t="s">
        <v>846</v>
      </c>
      <c r="B380" s="440" t="s">
        <v>847</v>
      </c>
      <c r="C380" s="440" t="s">
        <v>394</v>
      </c>
      <c r="D380" s="440" t="s">
        <v>835</v>
      </c>
      <c r="E380" s="440" t="s">
        <v>848</v>
      </c>
      <c r="F380" s="440" t="s">
        <v>857</v>
      </c>
      <c r="G380" s="440" t="s">
        <v>858</v>
      </c>
      <c r="H380" s="444"/>
      <c r="I380" s="444"/>
      <c r="J380" s="440"/>
      <c r="K380" s="440"/>
      <c r="L380" s="444">
        <v>3</v>
      </c>
      <c r="M380" s="444">
        <v>567</v>
      </c>
      <c r="N380" s="440">
        <v>1</v>
      </c>
      <c r="O380" s="440">
        <v>189</v>
      </c>
      <c r="P380" s="444"/>
      <c r="Q380" s="444"/>
      <c r="R380" s="514"/>
      <c r="S380" s="445"/>
    </row>
    <row r="381" spans="1:19" ht="14.4" customHeight="1" x14ac:dyDescent="0.3">
      <c r="A381" s="439" t="s">
        <v>846</v>
      </c>
      <c r="B381" s="440" t="s">
        <v>847</v>
      </c>
      <c r="C381" s="440" t="s">
        <v>394</v>
      </c>
      <c r="D381" s="440" t="s">
        <v>835</v>
      </c>
      <c r="E381" s="440" t="s">
        <v>848</v>
      </c>
      <c r="F381" s="440" t="s">
        <v>863</v>
      </c>
      <c r="G381" s="440" t="s">
        <v>864</v>
      </c>
      <c r="H381" s="444"/>
      <c r="I381" s="444"/>
      <c r="J381" s="440"/>
      <c r="K381" s="440"/>
      <c r="L381" s="444">
        <v>2</v>
      </c>
      <c r="M381" s="444">
        <v>358</v>
      </c>
      <c r="N381" s="440">
        <v>1</v>
      </c>
      <c r="O381" s="440">
        <v>179</v>
      </c>
      <c r="P381" s="444"/>
      <c r="Q381" s="444"/>
      <c r="R381" s="514"/>
      <c r="S381" s="445"/>
    </row>
    <row r="382" spans="1:19" ht="14.4" customHeight="1" x14ac:dyDescent="0.3">
      <c r="A382" s="439" t="s">
        <v>846</v>
      </c>
      <c r="B382" s="440" t="s">
        <v>847</v>
      </c>
      <c r="C382" s="440" t="s">
        <v>394</v>
      </c>
      <c r="D382" s="440" t="s">
        <v>835</v>
      </c>
      <c r="E382" s="440" t="s">
        <v>848</v>
      </c>
      <c r="F382" s="440" t="s">
        <v>867</v>
      </c>
      <c r="G382" s="440" t="s">
        <v>868</v>
      </c>
      <c r="H382" s="444"/>
      <c r="I382" s="444"/>
      <c r="J382" s="440"/>
      <c r="K382" s="440"/>
      <c r="L382" s="444">
        <v>5</v>
      </c>
      <c r="M382" s="444">
        <v>1675</v>
      </c>
      <c r="N382" s="440">
        <v>1</v>
      </c>
      <c r="O382" s="440">
        <v>335</v>
      </c>
      <c r="P382" s="444"/>
      <c r="Q382" s="444"/>
      <c r="R382" s="514"/>
      <c r="S382" s="445"/>
    </row>
    <row r="383" spans="1:19" ht="14.4" customHeight="1" x14ac:dyDescent="0.3">
      <c r="A383" s="439" t="s">
        <v>846</v>
      </c>
      <c r="B383" s="440" t="s">
        <v>847</v>
      </c>
      <c r="C383" s="440" t="s">
        <v>394</v>
      </c>
      <c r="D383" s="440" t="s">
        <v>835</v>
      </c>
      <c r="E383" s="440" t="s">
        <v>848</v>
      </c>
      <c r="F383" s="440" t="s">
        <v>871</v>
      </c>
      <c r="G383" s="440" t="s">
        <v>872</v>
      </c>
      <c r="H383" s="444"/>
      <c r="I383" s="444"/>
      <c r="J383" s="440"/>
      <c r="K383" s="440"/>
      <c r="L383" s="444">
        <v>19</v>
      </c>
      <c r="M383" s="444">
        <v>6631</v>
      </c>
      <c r="N383" s="440">
        <v>1</v>
      </c>
      <c r="O383" s="440">
        <v>349</v>
      </c>
      <c r="P383" s="444"/>
      <c r="Q383" s="444"/>
      <c r="R383" s="514"/>
      <c r="S383" s="445"/>
    </row>
    <row r="384" spans="1:19" ht="14.4" customHeight="1" x14ac:dyDescent="0.3">
      <c r="A384" s="439" t="s">
        <v>846</v>
      </c>
      <c r="B384" s="440" t="s">
        <v>847</v>
      </c>
      <c r="C384" s="440" t="s">
        <v>394</v>
      </c>
      <c r="D384" s="440" t="s">
        <v>835</v>
      </c>
      <c r="E384" s="440" t="s">
        <v>848</v>
      </c>
      <c r="F384" s="440" t="s">
        <v>881</v>
      </c>
      <c r="G384" s="440" t="s">
        <v>882</v>
      </c>
      <c r="H384" s="444"/>
      <c r="I384" s="444"/>
      <c r="J384" s="440"/>
      <c r="K384" s="440"/>
      <c r="L384" s="444">
        <v>9</v>
      </c>
      <c r="M384" s="444">
        <v>441</v>
      </c>
      <c r="N384" s="440">
        <v>1</v>
      </c>
      <c r="O384" s="440">
        <v>49</v>
      </c>
      <c r="P384" s="444"/>
      <c r="Q384" s="444"/>
      <c r="R384" s="514"/>
      <c r="S384" s="445"/>
    </row>
    <row r="385" spans="1:19" ht="14.4" customHeight="1" x14ac:dyDescent="0.3">
      <c r="A385" s="439" t="s">
        <v>846</v>
      </c>
      <c r="B385" s="440" t="s">
        <v>847</v>
      </c>
      <c r="C385" s="440" t="s">
        <v>394</v>
      </c>
      <c r="D385" s="440" t="s">
        <v>835</v>
      </c>
      <c r="E385" s="440" t="s">
        <v>848</v>
      </c>
      <c r="F385" s="440" t="s">
        <v>883</v>
      </c>
      <c r="G385" s="440" t="s">
        <v>884</v>
      </c>
      <c r="H385" s="444"/>
      <c r="I385" s="444"/>
      <c r="J385" s="440"/>
      <c r="K385" s="440"/>
      <c r="L385" s="444">
        <v>2</v>
      </c>
      <c r="M385" s="444">
        <v>774</v>
      </c>
      <c r="N385" s="440">
        <v>1</v>
      </c>
      <c r="O385" s="440">
        <v>387</v>
      </c>
      <c r="P385" s="444"/>
      <c r="Q385" s="444"/>
      <c r="R385" s="514"/>
      <c r="S385" s="445"/>
    </row>
    <row r="386" spans="1:19" ht="14.4" customHeight="1" x14ac:dyDescent="0.3">
      <c r="A386" s="439" t="s">
        <v>846</v>
      </c>
      <c r="B386" s="440" t="s">
        <v>847</v>
      </c>
      <c r="C386" s="440" t="s">
        <v>394</v>
      </c>
      <c r="D386" s="440" t="s">
        <v>835</v>
      </c>
      <c r="E386" s="440" t="s">
        <v>848</v>
      </c>
      <c r="F386" s="440" t="s">
        <v>885</v>
      </c>
      <c r="G386" s="440" t="s">
        <v>886</v>
      </c>
      <c r="H386" s="444"/>
      <c r="I386" s="444"/>
      <c r="J386" s="440"/>
      <c r="K386" s="440"/>
      <c r="L386" s="444">
        <v>8</v>
      </c>
      <c r="M386" s="444">
        <v>304</v>
      </c>
      <c r="N386" s="440">
        <v>1</v>
      </c>
      <c r="O386" s="440">
        <v>38</v>
      </c>
      <c r="P386" s="444"/>
      <c r="Q386" s="444"/>
      <c r="R386" s="514"/>
      <c r="S386" s="445"/>
    </row>
    <row r="387" spans="1:19" ht="14.4" customHeight="1" x14ac:dyDescent="0.3">
      <c r="A387" s="439" t="s">
        <v>846</v>
      </c>
      <c r="B387" s="440" t="s">
        <v>847</v>
      </c>
      <c r="C387" s="440" t="s">
        <v>394</v>
      </c>
      <c r="D387" s="440" t="s">
        <v>835</v>
      </c>
      <c r="E387" s="440" t="s">
        <v>848</v>
      </c>
      <c r="F387" s="440" t="s">
        <v>887</v>
      </c>
      <c r="G387" s="440" t="s">
        <v>888</v>
      </c>
      <c r="H387" s="444"/>
      <c r="I387" s="444"/>
      <c r="J387" s="440"/>
      <c r="K387" s="440"/>
      <c r="L387" s="444">
        <v>1</v>
      </c>
      <c r="M387" s="444">
        <v>264</v>
      </c>
      <c r="N387" s="440">
        <v>1</v>
      </c>
      <c r="O387" s="440">
        <v>264</v>
      </c>
      <c r="P387" s="444"/>
      <c r="Q387" s="444"/>
      <c r="R387" s="514"/>
      <c r="S387" s="445"/>
    </row>
    <row r="388" spans="1:19" ht="14.4" customHeight="1" x14ac:dyDescent="0.3">
      <c r="A388" s="439" t="s">
        <v>846</v>
      </c>
      <c r="B388" s="440" t="s">
        <v>847</v>
      </c>
      <c r="C388" s="440" t="s">
        <v>394</v>
      </c>
      <c r="D388" s="440" t="s">
        <v>835</v>
      </c>
      <c r="E388" s="440" t="s">
        <v>848</v>
      </c>
      <c r="F388" s="440" t="s">
        <v>889</v>
      </c>
      <c r="G388" s="440" t="s">
        <v>890</v>
      </c>
      <c r="H388" s="444"/>
      <c r="I388" s="444"/>
      <c r="J388" s="440"/>
      <c r="K388" s="440"/>
      <c r="L388" s="444">
        <v>29</v>
      </c>
      <c r="M388" s="444">
        <v>20416</v>
      </c>
      <c r="N388" s="440">
        <v>1</v>
      </c>
      <c r="O388" s="440">
        <v>704</v>
      </c>
      <c r="P388" s="444"/>
      <c r="Q388" s="444"/>
      <c r="R388" s="514"/>
      <c r="S388" s="445"/>
    </row>
    <row r="389" spans="1:19" ht="14.4" customHeight="1" x14ac:dyDescent="0.3">
      <c r="A389" s="439" t="s">
        <v>846</v>
      </c>
      <c r="B389" s="440" t="s">
        <v>847</v>
      </c>
      <c r="C389" s="440" t="s">
        <v>394</v>
      </c>
      <c r="D389" s="440" t="s">
        <v>835</v>
      </c>
      <c r="E389" s="440" t="s">
        <v>848</v>
      </c>
      <c r="F389" s="440" t="s">
        <v>891</v>
      </c>
      <c r="G389" s="440" t="s">
        <v>892</v>
      </c>
      <c r="H389" s="444"/>
      <c r="I389" s="444"/>
      <c r="J389" s="440"/>
      <c r="K389" s="440"/>
      <c r="L389" s="444">
        <v>3</v>
      </c>
      <c r="M389" s="444">
        <v>441</v>
      </c>
      <c r="N389" s="440">
        <v>1</v>
      </c>
      <c r="O389" s="440">
        <v>147</v>
      </c>
      <c r="P389" s="444"/>
      <c r="Q389" s="444"/>
      <c r="R389" s="514"/>
      <c r="S389" s="445"/>
    </row>
    <row r="390" spans="1:19" ht="14.4" customHeight="1" x14ac:dyDescent="0.3">
      <c r="A390" s="439" t="s">
        <v>846</v>
      </c>
      <c r="B390" s="440" t="s">
        <v>847</v>
      </c>
      <c r="C390" s="440" t="s">
        <v>394</v>
      </c>
      <c r="D390" s="440" t="s">
        <v>835</v>
      </c>
      <c r="E390" s="440" t="s">
        <v>848</v>
      </c>
      <c r="F390" s="440" t="s">
        <v>893</v>
      </c>
      <c r="G390" s="440" t="s">
        <v>894</v>
      </c>
      <c r="H390" s="444"/>
      <c r="I390" s="444"/>
      <c r="J390" s="440"/>
      <c r="K390" s="440"/>
      <c r="L390" s="444">
        <v>6</v>
      </c>
      <c r="M390" s="444">
        <v>1824</v>
      </c>
      <c r="N390" s="440">
        <v>1</v>
      </c>
      <c r="O390" s="440">
        <v>304</v>
      </c>
      <c r="P390" s="444"/>
      <c r="Q390" s="444"/>
      <c r="R390" s="514"/>
      <c r="S390" s="445"/>
    </row>
    <row r="391" spans="1:19" ht="14.4" customHeight="1" x14ac:dyDescent="0.3">
      <c r="A391" s="439" t="s">
        <v>846</v>
      </c>
      <c r="B391" s="440" t="s">
        <v>847</v>
      </c>
      <c r="C391" s="440" t="s">
        <v>394</v>
      </c>
      <c r="D391" s="440" t="s">
        <v>835</v>
      </c>
      <c r="E391" s="440" t="s">
        <v>848</v>
      </c>
      <c r="F391" s="440" t="s">
        <v>901</v>
      </c>
      <c r="G391" s="440" t="s">
        <v>902</v>
      </c>
      <c r="H391" s="444"/>
      <c r="I391" s="444"/>
      <c r="J391" s="440"/>
      <c r="K391" s="440"/>
      <c r="L391" s="444">
        <v>6</v>
      </c>
      <c r="M391" s="444">
        <v>2220</v>
      </c>
      <c r="N391" s="440">
        <v>1</v>
      </c>
      <c r="O391" s="440">
        <v>370</v>
      </c>
      <c r="P391" s="444"/>
      <c r="Q391" s="444"/>
      <c r="R391" s="514"/>
      <c r="S391" s="445"/>
    </row>
    <row r="392" spans="1:19" ht="14.4" customHeight="1" x14ac:dyDescent="0.3">
      <c r="A392" s="439" t="s">
        <v>846</v>
      </c>
      <c r="B392" s="440" t="s">
        <v>847</v>
      </c>
      <c r="C392" s="440" t="s">
        <v>394</v>
      </c>
      <c r="D392" s="440" t="s">
        <v>835</v>
      </c>
      <c r="E392" s="440" t="s">
        <v>848</v>
      </c>
      <c r="F392" s="440" t="s">
        <v>911</v>
      </c>
      <c r="G392" s="440" t="s">
        <v>912</v>
      </c>
      <c r="H392" s="444"/>
      <c r="I392" s="444"/>
      <c r="J392" s="440"/>
      <c r="K392" s="440"/>
      <c r="L392" s="444">
        <v>1</v>
      </c>
      <c r="M392" s="444">
        <v>495</v>
      </c>
      <c r="N392" s="440">
        <v>1</v>
      </c>
      <c r="O392" s="440">
        <v>495</v>
      </c>
      <c r="P392" s="444"/>
      <c r="Q392" s="444"/>
      <c r="R392" s="514"/>
      <c r="S392" s="445"/>
    </row>
    <row r="393" spans="1:19" ht="14.4" customHeight="1" x14ac:dyDescent="0.3">
      <c r="A393" s="439" t="s">
        <v>846</v>
      </c>
      <c r="B393" s="440" t="s">
        <v>847</v>
      </c>
      <c r="C393" s="440" t="s">
        <v>394</v>
      </c>
      <c r="D393" s="440" t="s">
        <v>835</v>
      </c>
      <c r="E393" s="440" t="s">
        <v>848</v>
      </c>
      <c r="F393" s="440" t="s">
        <v>925</v>
      </c>
      <c r="G393" s="440" t="s">
        <v>926</v>
      </c>
      <c r="H393" s="444"/>
      <c r="I393" s="444"/>
      <c r="J393" s="440"/>
      <c r="K393" s="440"/>
      <c r="L393" s="444">
        <v>17</v>
      </c>
      <c r="M393" s="444">
        <v>2975</v>
      </c>
      <c r="N393" s="440">
        <v>1</v>
      </c>
      <c r="O393" s="440">
        <v>175</v>
      </c>
      <c r="P393" s="444"/>
      <c r="Q393" s="444"/>
      <c r="R393" s="514"/>
      <c r="S393" s="445"/>
    </row>
    <row r="394" spans="1:19" ht="14.4" customHeight="1" x14ac:dyDescent="0.3">
      <c r="A394" s="439" t="s">
        <v>846</v>
      </c>
      <c r="B394" s="440" t="s">
        <v>847</v>
      </c>
      <c r="C394" s="440" t="s">
        <v>394</v>
      </c>
      <c r="D394" s="440" t="s">
        <v>835</v>
      </c>
      <c r="E394" s="440" t="s">
        <v>848</v>
      </c>
      <c r="F394" s="440" t="s">
        <v>927</v>
      </c>
      <c r="G394" s="440" t="s">
        <v>928</v>
      </c>
      <c r="H394" s="444"/>
      <c r="I394" s="444"/>
      <c r="J394" s="440"/>
      <c r="K394" s="440"/>
      <c r="L394" s="444">
        <v>122</v>
      </c>
      <c r="M394" s="444">
        <v>10370</v>
      </c>
      <c r="N394" s="440">
        <v>1</v>
      </c>
      <c r="O394" s="440">
        <v>85</v>
      </c>
      <c r="P394" s="444"/>
      <c r="Q394" s="444"/>
      <c r="R394" s="514"/>
      <c r="S394" s="445"/>
    </row>
    <row r="395" spans="1:19" ht="14.4" customHeight="1" x14ac:dyDescent="0.3">
      <c r="A395" s="439" t="s">
        <v>846</v>
      </c>
      <c r="B395" s="440" t="s">
        <v>847</v>
      </c>
      <c r="C395" s="440" t="s">
        <v>394</v>
      </c>
      <c r="D395" s="440" t="s">
        <v>835</v>
      </c>
      <c r="E395" s="440" t="s">
        <v>848</v>
      </c>
      <c r="F395" s="440" t="s">
        <v>931</v>
      </c>
      <c r="G395" s="440" t="s">
        <v>932</v>
      </c>
      <c r="H395" s="444"/>
      <c r="I395" s="444"/>
      <c r="J395" s="440"/>
      <c r="K395" s="440"/>
      <c r="L395" s="444">
        <v>1</v>
      </c>
      <c r="M395" s="444">
        <v>169</v>
      </c>
      <c r="N395" s="440">
        <v>1</v>
      </c>
      <c r="O395" s="440">
        <v>169</v>
      </c>
      <c r="P395" s="444"/>
      <c r="Q395" s="444"/>
      <c r="R395" s="514"/>
      <c r="S395" s="445"/>
    </row>
    <row r="396" spans="1:19" ht="14.4" customHeight="1" x14ac:dyDescent="0.3">
      <c r="A396" s="439" t="s">
        <v>846</v>
      </c>
      <c r="B396" s="440" t="s">
        <v>847</v>
      </c>
      <c r="C396" s="440" t="s">
        <v>394</v>
      </c>
      <c r="D396" s="440" t="s">
        <v>835</v>
      </c>
      <c r="E396" s="440" t="s">
        <v>848</v>
      </c>
      <c r="F396" s="440" t="s">
        <v>933</v>
      </c>
      <c r="G396" s="440" t="s">
        <v>934</v>
      </c>
      <c r="H396" s="444"/>
      <c r="I396" s="444"/>
      <c r="J396" s="440"/>
      <c r="K396" s="440"/>
      <c r="L396" s="444">
        <v>7</v>
      </c>
      <c r="M396" s="444">
        <v>203</v>
      </c>
      <c r="N396" s="440">
        <v>1</v>
      </c>
      <c r="O396" s="440">
        <v>29</v>
      </c>
      <c r="P396" s="444"/>
      <c r="Q396" s="444"/>
      <c r="R396" s="514"/>
      <c r="S396" s="445"/>
    </row>
    <row r="397" spans="1:19" ht="14.4" customHeight="1" x14ac:dyDescent="0.3">
      <c r="A397" s="439" t="s">
        <v>846</v>
      </c>
      <c r="B397" s="440" t="s">
        <v>847</v>
      </c>
      <c r="C397" s="440" t="s">
        <v>394</v>
      </c>
      <c r="D397" s="440" t="s">
        <v>835</v>
      </c>
      <c r="E397" s="440" t="s">
        <v>848</v>
      </c>
      <c r="F397" s="440" t="s">
        <v>937</v>
      </c>
      <c r="G397" s="440" t="s">
        <v>938</v>
      </c>
      <c r="H397" s="444"/>
      <c r="I397" s="444"/>
      <c r="J397" s="440"/>
      <c r="K397" s="440"/>
      <c r="L397" s="444">
        <v>9</v>
      </c>
      <c r="M397" s="444">
        <v>1584</v>
      </c>
      <c r="N397" s="440">
        <v>1</v>
      </c>
      <c r="O397" s="440">
        <v>176</v>
      </c>
      <c r="P397" s="444"/>
      <c r="Q397" s="444"/>
      <c r="R397" s="514"/>
      <c r="S397" s="445"/>
    </row>
    <row r="398" spans="1:19" ht="14.4" customHeight="1" x14ac:dyDescent="0.3">
      <c r="A398" s="439" t="s">
        <v>846</v>
      </c>
      <c r="B398" s="440" t="s">
        <v>847</v>
      </c>
      <c r="C398" s="440" t="s">
        <v>394</v>
      </c>
      <c r="D398" s="440" t="s">
        <v>835</v>
      </c>
      <c r="E398" s="440" t="s">
        <v>848</v>
      </c>
      <c r="F398" s="440" t="s">
        <v>941</v>
      </c>
      <c r="G398" s="440" t="s">
        <v>942</v>
      </c>
      <c r="H398" s="444"/>
      <c r="I398" s="444"/>
      <c r="J398" s="440"/>
      <c r="K398" s="440"/>
      <c r="L398" s="444">
        <v>43</v>
      </c>
      <c r="M398" s="444">
        <v>11309</v>
      </c>
      <c r="N398" s="440">
        <v>1</v>
      </c>
      <c r="O398" s="440">
        <v>263</v>
      </c>
      <c r="P398" s="444"/>
      <c r="Q398" s="444"/>
      <c r="R398" s="514"/>
      <c r="S398" s="445"/>
    </row>
    <row r="399" spans="1:19" ht="14.4" customHeight="1" x14ac:dyDescent="0.3">
      <c r="A399" s="439" t="s">
        <v>846</v>
      </c>
      <c r="B399" s="440" t="s">
        <v>847</v>
      </c>
      <c r="C399" s="440" t="s">
        <v>394</v>
      </c>
      <c r="D399" s="440" t="s">
        <v>835</v>
      </c>
      <c r="E399" s="440" t="s">
        <v>848</v>
      </c>
      <c r="F399" s="440" t="s">
        <v>947</v>
      </c>
      <c r="G399" s="440" t="s">
        <v>948</v>
      </c>
      <c r="H399" s="444"/>
      <c r="I399" s="444"/>
      <c r="J399" s="440"/>
      <c r="K399" s="440"/>
      <c r="L399" s="444">
        <v>1</v>
      </c>
      <c r="M399" s="444">
        <v>423</v>
      </c>
      <c r="N399" s="440">
        <v>1</v>
      </c>
      <c r="O399" s="440">
        <v>423</v>
      </c>
      <c r="P399" s="444"/>
      <c r="Q399" s="444"/>
      <c r="R399" s="514"/>
      <c r="S399" s="445"/>
    </row>
    <row r="400" spans="1:19" ht="14.4" customHeight="1" x14ac:dyDescent="0.3">
      <c r="A400" s="439" t="s">
        <v>846</v>
      </c>
      <c r="B400" s="440" t="s">
        <v>847</v>
      </c>
      <c r="C400" s="440" t="s">
        <v>394</v>
      </c>
      <c r="D400" s="440" t="s">
        <v>835</v>
      </c>
      <c r="E400" s="440" t="s">
        <v>848</v>
      </c>
      <c r="F400" s="440" t="s">
        <v>949</v>
      </c>
      <c r="G400" s="440" t="s">
        <v>950</v>
      </c>
      <c r="H400" s="444"/>
      <c r="I400" s="444"/>
      <c r="J400" s="440"/>
      <c r="K400" s="440"/>
      <c r="L400" s="444">
        <v>1</v>
      </c>
      <c r="M400" s="444">
        <v>847</v>
      </c>
      <c r="N400" s="440">
        <v>1</v>
      </c>
      <c r="O400" s="440">
        <v>847</v>
      </c>
      <c r="P400" s="444"/>
      <c r="Q400" s="444"/>
      <c r="R400" s="514"/>
      <c r="S400" s="445"/>
    </row>
    <row r="401" spans="1:19" ht="14.4" customHeight="1" x14ac:dyDescent="0.3">
      <c r="A401" s="439" t="s">
        <v>846</v>
      </c>
      <c r="B401" s="440" t="s">
        <v>847</v>
      </c>
      <c r="C401" s="440" t="s">
        <v>394</v>
      </c>
      <c r="D401" s="440" t="s">
        <v>835</v>
      </c>
      <c r="E401" s="440" t="s">
        <v>848</v>
      </c>
      <c r="F401" s="440" t="s">
        <v>960</v>
      </c>
      <c r="G401" s="440" t="s">
        <v>961</v>
      </c>
      <c r="H401" s="444"/>
      <c r="I401" s="444"/>
      <c r="J401" s="440"/>
      <c r="K401" s="440"/>
      <c r="L401" s="444">
        <v>1</v>
      </c>
      <c r="M401" s="444">
        <v>107</v>
      </c>
      <c r="N401" s="440">
        <v>1</v>
      </c>
      <c r="O401" s="440">
        <v>107</v>
      </c>
      <c r="P401" s="444"/>
      <c r="Q401" s="444"/>
      <c r="R401" s="514"/>
      <c r="S401" s="445"/>
    </row>
    <row r="402" spans="1:19" ht="14.4" customHeight="1" x14ac:dyDescent="0.3">
      <c r="A402" s="439" t="s">
        <v>846</v>
      </c>
      <c r="B402" s="440" t="s">
        <v>847</v>
      </c>
      <c r="C402" s="440" t="s">
        <v>394</v>
      </c>
      <c r="D402" s="440" t="s">
        <v>836</v>
      </c>
      <c r="E402" s="440" t="s">
        <v>848</v>
      </c>
      <c r="F402" s="440" t="s">
        <v>853</v>
      </c>
      <c r="G402" s="440" t="s">
        <v>854</v>
      </c>
      <c r="H402" s="444">
        <v>92</v>
      </c>
      <c r="I402" s="444">
        <v>4968</v>
      </c>
      <c r="J402" s="440">
        <v>0.44612068965517243</v>
      </c>
      <c r="K402" s="440">
        <v>54</v>
      </c>
      <c r="L402" s="444">
        <v>192</v>
      </c>
      <c r="M402" s="444">
        <v>11136</v>
      </c>
      <c r="N402" s="440">
        <v>1</v>
      </c>
      <c r="O402" s="440">
        <v>58</v>
      </c>
      <c r="P402" s="444">
        <v>16</v>
      </c>
      <c r="Q402" s="444">
        <v>928</v>
      </c>
      <c r="R402" s="514">
        <v>8.3333333333333329E-2</v>
      </c>
      <c r="S402" s="445">
        <v>58</v>
      </c>
    </row>
    <row r="403" spans="1:19" ht="14.4" customHeight="1" x14ac:dyDescent="0.3">
      <c r="A403" s="439" t="s">
        <v>846</v>
      </c>
      <c r="B403" s="440" t="s">
        <v>847</v>
      </c>
      <c r="C403" s="440" t="s">
        <v>394</v>
      </c>
      <c r="D403" s="440" t="s">
        <v>836</v>
      </c>
      <c r="E403" s="440" t="s">
        <v>848</v>
      </c>
      <c r="F403" s="440" t="s">
        <v>855</v>
      </c>
      <c r="G403" s="440" t="s">
        <v>856</v>
      </c>
      <c r="H403" s="444">
        <v>10</v>
      </c>
      <c r="I403" s="444">
        <v>1230</v>
      </c>
      <c r="J403" s="440">
        <v>4.6946564885496187</v>
      </c>
      <c r="K403" s="440">
        <v>123</v>
      </c>
      <c r="L403" s="444">
        <v>2</v>
      </c>
      <c r="M403" s="444">
        <v>262</v>
      </c>
      <c r="N403" s="440">
        <v>1</v>
      </c>
      <c r="O403" s="440">
        <v>131</v>
      </c>
      <c r="P403" s="444"/>
      <c r="Q403" s="444"/>
      <c r="R403" s="514"/>
      <c r="S403" s="445"/>
    </row>
    <row r="404" spans="1:19" ht="14.4" customHeight="1" x14ac:dyDescent="0.3">
      <c r="A404" s="439" t="s">
        <v>846</v>
      </c>
      <c r="B404" s="440" t="s">
        <v>847</v>
      </c>
      <c r="C404" s="440" t="s">
        <v>394</v>
      </c>
      <c r="D404" s="440" t="s">
        <v>836</v>
      </c>
      <c r="E404" s="440" t="s">
        <v>848</v>
      </c>
      <c r="F404" s="440" t="s">
        <v>857</v>
      </c>
      <c r="G404" s="440" t="s">
        <v>858</v>
      </c>
      <c r="H404" s="444">
        <v>1</v>
      </c>
      <c r="I404" s="444">
        <v>177</v>
      </c>
      <c r="J404" s="440"/>
      <c r="K404" s="440">
        <v>177</v>
      </c>
      <c r="L404" s="444"/>
      <c r="M404" s="444"/>
      <c r="N404" s="440"/>
      <c r="O404" s="440"/>
      <c r="P404" s="444"/>
      <c r="Q404" s="444"/>
      <c r="R404" s="514"/>
      <c r="S404" s="445"/>
    </row>
    <row r="405" spans="1:19" ht="14.4" customHeight="1" x14ac:dyDescent="0.3">
      <c r="A405" s="439" t="s">
        <v>846</v>
      </c>
      <c r="B405" s="440" t="s">
        <v>847</v>
      </c>
      <c r="C405" s="440" t="s">
        <v>394</v>
      </c>
      <c r="D405" s="440" t="s">
        <v>836</v>
      </c>
      <c r="E405" s="440" t="s">
        <v>848</v>
      </c>
      <c r="F405" s="440" t="s">
        <v>863</v>
      </c>
      <c r="G405" s="440" t="s">
        <v>864</v>
      </c>
      <c r="H405" s="444">
        <v>8</v>
      </c>
      <c r="I405" s="444">
        <v>1376</v>
      </c>
      <c r="J405" s="440">
        <v>0.32029795158286778</v>
      </c>
      <c r="K405" s="440">
        <v>172</v>
      </c>
      <c r="L405" s="444">
        <v>24</v>
      </c>
      <c r="M405" s="444">
        <v>4296</v>
      </c>
      <c r="N405" s="440">
        <v>1</v>
      </c>
      <c r="O405" s="440">
        <v>179</v>
      </c>
      <c r="P405" s="444"/>
      <c r="Q405" s="444"/>
      <c r="R405" s="514"/>
      <c r="S405" s="445"/>
    </row>
    <row r="406" spans="1:19" ht="14.4" customHeight="1" x14ac:dyDescent="0.3">
      <c r="A406" s="439" t="s">
        <v>846</v>
      </c>
      <c r="B406" s="440" t="s">
        <v>847</v>
      </c>
      <c r="C406" s="440" t="s">
        <v>394</v>
      </c>
      <c r="D406" s="440" t="s">
        <v>836</v>
      </c>
      <c r="E406" s="440" t="s">
        <v>848</v>
      </c>
      <c r="F406" s="440" t="s">
        <v>867</v>
      </c>
      <c r="G406" s="440" t="s">
        <v>868</v>
      </c>
      <c r="H406" s="444">
        <v>2</v>
      </c>
      <c r="I406" s="444">
        <v>644</v>
      </c>
      <c r="J406" s="440">
        <v>6.6289243437982495E-2</v>
      </c>
      <c r="K406" s="440">
        <v>322</v>
      </c>
      <c r="L406" s="444">
        <v>29</v>
      </c>
      <c r="M406" s="444">
        <v>9715</v>
      </c>
      <c r="N406" s="440">
        <v>1</v>
      </c>
      <c r="O406" s="440">
        <v>335</v>
      </c>
      <c r="P406" s="444"/>
      <c r="Q406" s="444"/>
      <c r="R406" s="514"/>
      <c r="S406" s="445"/>
    </row>
    <row r="407" spans="1:19" ht="14.4" customHeight="1" x14ac:dyDescent="0.3">
      <c r="A407" s="439" t="s">
        <v>846</v>
      </c>
      <c r="B407" s="440" t="s">
        <v>847</v>
      </c>
      <c r="C407" s="440" t="s">
        <v>394</v>
      </c>
      <c r="D407" s="440" t="s">
        <v>836</v>
      </c>
      <c r="E407" s="440" t="s">
        <v>848</v>
      </c>
      <c r="F407" s="440" t="s">
        <v>871</v>
      </c>
      <c r="G407" s="440" t="s">
        <v>872</v>
      </c>
      <c r="H407" s="444">
        <v>16</v>
      </c>
      <c r="I407" s="444">
        <v>5456</v>
      </c>
      <c r="J407" s="440">
        <v>0.3326220813265866</v>
      </c>
      <c r="K407" s="440">
        <v>341</v>
      </c>
      <c r="L407" s="444">
        <v>47</v>
      </c>
      <c r="M407" s="444">
        <v>16403</v>
      </c>
      <c r="N407" s="440">
        <v>1</v>
      </c>
      <c r="O407" s="440">
        <v>349</v>
      </c>
      <c r="P407" s="444">
        <v>3</v>
      </c>
      <c r="Q407" s="444">
        <v>1047</v>
      </c>
      <c r="R407" s="514">
        <v>6.3829787234042548E-2</v>
      </c>
      <c r="S407" s="445">
        <v>349</v>
      </c>
    </row>
    <row r="408" spans="1:19" ht="14.4" customHeight="1" x14ac:dyDescent="0.3">
      <c r="A408" s="439" t="s">
        <v>846</v>
      </c>
      <c r="B408" s="440" t="s">
        <v>847</v>
      </c>
      <c r="C408" s="440" t="s">
        <v>394</v>
      </c>
      <c r="D408" s="440" t="s">
        <v>836</v>
      </c>
      <c r="E408" s="440" t="s">
        <v>848</v>
      </c>
      <c r="F408" s="440" t="s">
        <v>881</v>
      </c>
      <c r="G408" s="440" t="s">
        <v>882</v>
      </c>
      <c r="H408" s="444">
        <v>1</v>
      </c>
      <c r="I408" s="444">
        <v>47</v>
      </c>
      <c r="J408" s="440">
        <v>3.8367346938775512E-2</v>
      </c>
      <c r="K408" s="440">
        <v>47</v>
      </c>
      <c r="L408" s="444">
        <v>25</v>
      </c>
      <c r="M408" s="444">
        <v>1225</v>
      </c>
      <c r="N408" s="440">
        <v>1</v>
      </c>
      <c r="O408" s="440">
        <v>49</v>
      </c>
      <c r="P408" s="444">
        <v>2</v>
      </c>
      <c r="Q408" s="444">
        <v>98</v>
      </c>
      <c r="R408" s="514">
        <v>0.08</v>
      </c>
      <c r="S408" s="445">
        <v>49</v>
      </c>
    </row>
    <row r="409" spans="1:19" ht="14.4" customHeight="1" x14ac:dyDescent="0.3">
      <c r="A409" s="439" t="s">
        <v>846</v>
      </c>
      <c r="B409" s="440" t="s">
        <v>847</v>
      </c>
      <c r="C409" s="440" t="s">
        <v>394</v>
      </c>
      <c r="D409" s="440" t="s">
        <v>836</v>
      </c>
      <c r="E409" s="440" t="s">
        <v>848</v>
      </c>
      <c r="F409" s="440" t="s">
        <v>883</v>
      </c>
      <c r="G409" s="440" t="s">
        <v>884</v>
      </c>
      <c r="H409" s="444">
        <v>17</v>
      </c>
      <c r="I409" s="444">
        <v>6392</v>
      </c>
      <c r="J409" s="440">
        <v>1.1011197243755384</v>
      </c>
      <c r="K409" s="440">
        <v>376</v>
      </c>
      <c r="L409" s="444">
        <v>15</v>
      </c>
      <c r="M409" s="444">
        <v>5805</v>
      </c>
      <c r="N409" s="440">
        <v>1</v>
      </c>
      <c r="O409" s="440">
        <v>387</v>
      </c>
      <c r="P409" s="444"/>
      <c r="Q409" s="444"/>
      <c r="R409" s="514"/>
      <c r="S409" s="445"/>
    </row>
    <row r="410" spans="1:19" ht="14.4" customHeight="1" x14ac:dyDescent="0.3">
      <c r="A410" s="439" t="s">
        <v>846</v>
      </c>
      <c r="B410" s="440" t="s">
        <v>847</v>
      </c>
      <c r="C410" s="440" t="s">
        <v>394</v>
      </c>
      <c r="D410" s="440" t="s">
        <v>836</v>
      </c>
      <c r="E410" s="440" t="s">
        <v>848</v>
      </c>
      <c r="F410" s="440" t="s">
        <v>885</v>
      </c>
      <c r="G410" s="440" t="s">
        <v>886</v>
      </c>
      <c r="H410" s="444">
        <v>11</v>
      </c>
      <c r="I410" s="444">
        <v>407</v>
      </c>
      <c r="J410" s="440">
        <v>0.59502923976608191</v>
      </c>
      <c r="K410" s="440">
        <v>37</v>
      </c>
      <c r="L410" s="444">
        <v>18</v>
      </c>
      <c r="M410" s="444">
        <v>684</v>
      </c>
      <c r="N410" s="440">
        <v>1</v>
      </c>
      <c r="O410" s="440">
        <v>38</v>
      </c>
      <c r="P410" s="444"/>
      <c r="Q410" s="444"/>
      <c r="R410" s="514"/>
      <c r="S410" s="445"/>
    </row>
    <row r="411" spans="1:19" ht="14.4" customHeight="1" x14ac:dyDescent="0.3">
      <c r="A411" s="439" t="s">
        <v>846</v>
      </c>
      <c r="B411" s="440" t="s">
        <v>847</v>
      </c>
      <c r="C411" s="440" t="s">
        <v>394</v>
      </c>
      <c r="D411" s="440" t="s">
        <v>836</v>
      </c>
      <c r="E411" s="440" t="s">
        <v>848</v>
      </c>
      <c r="F411" s="440" t="s">
        <v>887</v>
      </c>
      <c r="G411" s="440" t="s">
        <v>888</v>
      </c>
      <c r="H411" s="444"/>
      <c r="I411" s="444"/>
      <c r="J411" s="440"/>
      <c r="K411" s="440"/>
      <c r="L411" s="444">
        <v>3</v>
      </c>
      <c r="M411" s="444">
        <v>792</v>
      </c>
      <c r="N411" s="440">
        <v>1</v>
      </c>
      <c r="O411" s="440">
        <v>264</v>
      </c>
      <c r="P411" s="444"/>
      <c r="Q411" s="444"/>
      <c r="R411" s="514"/>
      <c r="S411" s="445"/>
    </row>
    <row r="412" spans="1:19" ht="14.4" customHeight="1" x14ac:dyDescent="0.3">
      <c r="A412" s="439" t="s">
        <v>846</v>
      </c>
      <c r="B412" s="440" t="s">
        <v>847</v>
      </c>
      <c r="C412" s="440" t="s">
        <v>394</v>
      </c>
      <c r="D412" s="440" t="s">
        <v>836</v>
      </c>
      <c r="E412" s="440" t="s">
        <v>848</v>
      </c>
      <c r="F412" s="440" t="s">
        <v>889</v>
      </c>
      <c r="G412" s="440" t="s">
        <v>890</v>
      </c>
      <c r="H412" s="444">
        <v>92</v>
      </c>
      <c r="I412" s="444">
        <v>62192</v>
      </c>
      <c r="J412" s="440">
        <v>0.67435808466342817</v>
      </c>
      <c r="K412" s="440">
        <v>676</v>
      </c>
      <c r="L412" s="444">
        <v>131</v>
      </c>
      <c r="M412" s="444">
        <v>92224</v>
      </c>
      <c r="N412" s="440">
        <v>1</v>
      </c>
      <c r="O412" s="440">
        <v>704</v>
      </c>
      <c r="P412" s="444">
        <v>12</v>
      </c>
      <c r="Q412" s="444">
        <v>8460</v>
      </c>
      <c r="R412" s="514">
        <v>9.173317140874393E-2</v>
      </c>
      <c r="S412" s="445">
        <v>705</v>
      </c>
    </row>
    <row r="413" spans="1:19" ht="14.4" customHeight="1" x14ac:dyDescent="0.3">
      <c r="A413" s="439" t="s">
        <v>846</v>
      </c>
      <c r="B413" s="440" t="s">
        <v>847</v>
      </c>
      <c r="C413" s="440" t="s">
        <v>394</v>
      </c>
      <c r="D413" s="440" t="s">
        <v>836</v>
      </c>
      <c r="E413" s="440" t="s">
        <v>848</v>
      </c>
      <c r="F413" s="440" t="s">
        <v>891</v>
      </c>
      <c r="G413" s="440" t="s">
        <v>892</v>
      </c>
      <c r="H413" s="444">
        <v>1</v>
      </c>
      <c r="I413" s="444">
        <v>138</v>
      </c>
      <c r="J413" s="440"/>
      <c r="K413" s="440">
        <v>138</v>
      </c>
      <c r="L413" s="444"/>
      <c r="M413" s="444"/>
      <c r="N413" s="440"/>
      <c r="O413" s="440"/>
      <c r="P413" s="444"/>
      <c r="Q413" s="444"/>
      <c r="R413" s="514"/>
      <c r="S413" s="445"/>
    </row>
    <row r="414" spans="1:19" ht="14.4" customHeight="1" x14ac:dyDescent="0.3">
      <c r="A414" s="439" t="s">
        <v>846</v>
      </c>
      <c r="B414" s="440" t="s">
        <v>847</v>
      </c>
      <c r="C414" s="440" t="s">
        <v>394</v>
      </c>
      <c r="D414" s="440" t="s">
        <v>836</v>
      </c>
      <c r="E414" s="440" t="s">
        <v>848</v>
      </c>
      <c r="F414" s="440" t="s">
        <v>893</v>
      </c>
      <c r="G414" s="440" t="s">
        <v>894</v>
      </c>
      <c r="H414" s="444">
        <v>48</v>
      </c>
      <c r="I414" s="444">
        <v>13680</v>
      </c>
      <c r="J414" s="440">
        <v>0.625</v>
      </c>
      <c r="K414" s="440">
        <v>285</v>
      </c>
      <c r="L414" s="444">
        <v>72</v>
      </c>
      <c r="M414" s="444">
        <v>21888</v>
      </c>
      <c r="N414" s="440">
        <v>1</v>
      </c>
      <c r="O414" s="440">
        <v>304</v>
      </c>
      <c r="P414" s="444">
        <v>5</v>
      </c>
      <c r="Q414" s="444">
        <v>1525</v>
      </c>
      <c r="R414" s="514">
        <v>6.967288011695906E-2</v>
      </c>
      <c r="S414" s="445">
        <v>305</v>
      </c>
    </row>
    <row r="415" spans="1:19" ht="14.4" customHeight="1" x14ac:dyDescent="0.3">
      <c r="A415" s="439" t="s">
        <v>846</v>
      </c>
      <c r="B415" s="440" t="s">
        <v>847</v>
      </c>
      <c r="C415" s="440" t="s">
        <v>394</v>
      </c>
      <c r="D415" s="440" t="s">
        <v>836</v>
      </c>
      <c r="E415" s="440" t="s">
        <v>848</v>
      </c>
      <c r="F415" s="440" t="s">
        <v>897</v>
      </c>
      <c r="G415" s="440" t="s">
        <v>898</v>
      </c>
      <c r="H415" s="444">
        <v>40</v>
      </c>
      <c r="I415" s="444">
        <v>18480</v>
      </c>
      <c r="J415" s="440">
        <v>1.4963562753036437</v>
      </c>
      <c r="K415" s="440">
        <v>462</v>
      </c>
      <c r="L415" s="444">
        <v>25</v>
      </c>
      <c r="M415" s="444">
        <v>12350</v>
      </c>
      <c r="N415" s="440">
        <v>1</v>
      </c>
      <c r="O415" s="440">
        <v>494</v>
      </c>
      <c r="P415" s="444">
        <v>3</v>
      </c>
      <c r="Q415" s="444">
        <v>1482</v>
      </c>
      <c r="R415" s="514">
        <v>0.12</v>
      </c>
      <c r="S415" s="445">
        <v>494</v>
      </c>
    </row>
    <row r="416" spans="1:19" ht="14.4" customHeight="1" x14ac:dyDescent="0.3">
      <c r="A416" s="439" t="s">
        <v>846</v>
      </c>
      <c r="B416" s="440" t="s">
        <v>847</v>
      </c>
      <c r="C416" s="440" t="s">
        <v>394</v>
      </c>
      <c r="D416" s="440" t="s">
        <v>836</v>
      </c>
      <c r="E416" s="440" t="s">
        <v>848</v>
      </c>
      <c r="F416" s="440" t="s">
        <v>901</v>
      </c>
      <c r="G416" s="440" t="s">
        <v>902</v>
      </c>
      <c r="H416" s="444">
        <v>76</v>
      </c>
      <c r="I416" s="444">
        <v>27056</v>
      </c>
      <c r="J416" s="440">
        <v>0.7617117117117117</v>
      </c>
      <c r="K416" s="440">
        <v>356</v>
      </c>
      <c r="L416" s="444">
        <v>96</v>
      </c>
      <c r="M416" s="444">
        <v>35520</v>
      </c>
      <c r="N416" s="440">
        <v>1</v>
      </c>
      <c r="O416" s="440">
        <v>370</v>
      </c>
      <c r="P416" s="444">
        <v>8</v>
      </c>
      <c r="Q416" s="444">
        <v>2960</v>
      </c>
      <c r="R416" s="514">
        <v>8.3333333333333329E-2</v>
      </c>
      <c r="S416" s="445">
        <v>370</v>
      </c>
    </row>
    <row r="417" spans="1:19" ht="14.4" customHeight="1" x14ac:dyDescent="0.3">
      <c r="A417" s="439" t="s">
        <v>846</v>
      </c>
      <c r="B417" s="440" t="s">
        <v>847</v>
      </c>
      <c r="C417" s="440" t="s">
        <v>394</v>
      </c>
      <c r="D417" s="440" t="s">
        <v>836</v>
      </c>
      <c r="E417" s="440" t="s">
        <v>848</v>
      </c>
      <c r="F417" s="440" t="s">
        <v>907</v>
      </c>
      <c r="G417" s="440" t="s">
        <v>908</v>
      </c>
      <c r="H417" s="444">
        <v>7</v>
      </c>
      <c r="I417" s="444">
        <v>735</v>
      </c>
      <c r="J417" s="440"/>
      <c r="K417" s="440">
        <v>105</v>
      </c>
      <c r="L417" s="444"/>
      <c r="M417" s="444"/>
      <c r="N417" s="440"/>
      <c r="O417" s="440"/>
      <c r="P417" s="444"/>
      <c r="Q417" s="444"/>
      <c r="R417" s="514"/>
      <c r="S417" s="445"/>
    </row>
    <row r="418" spans="1:19" ht="14.4" customHeight="1" x14ac:dyDescent="0.3">
      <c r="A418" s="439" t="s">
        <v>846</v>
      </c>
      <c r="B418" s="440" t="s">
        <v>847</v>
      </c>
      <c r="C418" s="440" t="s">
        <v>394</v>
      </c>
      <c r="D418" s="440" t="s">
        <v>836</v>
      </c>
      <c r="E418" s="440" t="s">
        <v>848</v>
      </c>
      <c r="F418" s="440" t="s">
        <v>911</v>
      </c>
      <c r="G418" s="440" t="s">
        <v>912</v>
      </c>
      <c r="H418" s="444">
        <v>16</v>
      </c>
      <c r="I418" s="444">
        <v>7408</v>
      </c>
      <c r="J418" s="440">
        <v>0.99771043771043766</v>
      </c>
      <c r="K418" s="440">
        <v>463</v>
      </c>
      <c r="L418" s="444">
        <v>15</v>
      </c>
      <c r="M418" s="444">
        <v>7425</v>
      </c>
      <c r="N418" s="440">
        <v>1</v>
      </c>
      <c r="O418" s="440">
        <v>495</v>
      </c>
      <c r="P418" s="444"/>
      <c r="Q418" s="444"/>
      <c r="R418" s="514"/>
      <c r="S418" s="445"/>
    </row>
    <row r="419" spans="1:19" ht="14.4" customHeight="1" x14ac:dyDescent="0.3">
      <c r="A419" s="439" t="s">
        <v>846</v>
      </c>
      <c r="B419" s="440" t="s">
        <v>847</v>
      </c>
      <c r="C419" s="440" t="s">
        <v>394</v>
      </c>
      <c r="D419" s="440" t="s">
        <v>836</v>
      </c>
      <c r="E419" s="440" t="s">
        <v>848</v>
      </c>
      <c r="F419" s="440" t="s">
        <v>913</v>
      </c>
      <c r="G419" s="440" t="s">
        <v>914</v>
      </c>
      <c r="H419" s="444"/>
      <c r="I419" s="444"/>
      <c r="J419" s="440"/>
      <c r="K419" s="440"/>
      <c r="L419" s="444">
        <v>1</v>
      </c>
      <c r="M419" s="444">
        <v>1283</v>
      </c>
      <c r="N419" s="440">
        <v>1</v>
      </c>
      <c r="O419" s="440">
        <v>1283</v>
      </c>
      <c r="P419" s="444"/>
      <c r="Q419" s="444"/>
      <c r="R419" s="514"/>
      <c r="S419" s="445"/>
    </row>
    <row r="420" spans="1:19" ht="14.4" customHeight="1" x14ac:dyDescent="0.3">
      <c r="A420" s="439" t="s">
        <v>846</v>
      </c>
      <c r="B420" s="440" t="s">
        <v>847</v>
      </c>
      <c r="C420" s="440" t="s">
        <v>394</v>
      </c>
      <c r="D420" s="440" t="s">
        <v>836</v>
      </c>
      <c r="E420" s="440" t="s">
        <v>848</v>
      </c>
      <c r="F420" s="440" t="s">
        <v>915</v>
      </c>
      <c r="G420" s="440" t="s">
        <v>916</v>
      </c>
      <c r="H420" s="444">
        <v>7</v>
      </c>
      <c r="I420" s="444">
        <v>3059</v>
      </c>
      <c r="J420" s="440">
        <v>1.1180555555555556</v>
      </c>
      <c r="K420" s="440">
        <v>437</v>
      </c>
      <c r="L420" s="444">
        <v>6</v>
      </c>
      <c r="M420" s="444">
        <v>2736</v>
      </c>
      <c r="N420" s="440">
        <v>1</v>
      </c>
      <c r="O420" s="440">
        <v>456</v>
      </c>
      <c r="P420" s="444"/>
      <c r="Q420" s="444"/>
      <c r="R420" s="514"/>
      <c r="S420" s="445"/>
    </row>
    <row r="421" spans="1:19" ht="14.4" customHeight="1" x14ac:dyDescent="0.3">
      <c r="A421" s="439" t="s">
        <v>846</v>
      </c>
      <c r="B421" s="440" t="s">
        <v>847</v>
      </c>
      <c r="C421" s="440" t="s">
        <v>394</v>
      </c>
      <c r="D421" s="440" t="s">
        <v>836</v>
      </c>
      <c r="E421" s="440" t="s">
        <v>848</v>
      </c>
      <c r="F421" s="440" t="s">
        <v>917</v>
      </c>
      <c r="G421" s="440" t="s">
        <v>918</v>
      </c>
      <c r="H421" s="444">
        <v>94</v>
      </c>
      <c r="I421" s="444">
        <v>5076</v>
      </c>
      <c r="J421" s="440">
        <v>8.7517241379310349</v>
      </c>
      <c r="K421" s="440">
        <v>54</v>
      </c>
      <c r="L421" s="444">
        <v>10</v>
      </c>
      <c r="M421" s="444">
        <v>580</v>
      </c>
      <c r="N421" s="440">
        <v>1</v>
      </c>
      <c r="O421" s="440">
        <v>58</v>
      </c>
      <c r="P421" s="444"/>
      <c r="Q421" s="444"/>
      <c r="R421" s="514"/>
      <c r="S421" s="445"/>
    </row>
    <row r="422" spans="1:19" ht="14.4" customHeight="1" x14ac:dyDescent="0.3">
      <c r="A422" s="439" t="s">
        <v>846</v>
      </c>
      <c r="B422" s="440" t="s">
        <v>847</v>
      </c>
      <c r="C422" s="440" t="s">
        <v>394</v>
      </c>
      <c r="D422" s="440" t="s">
        <v>836</v>
      </c>
      <c r="E422" s="440" t="s">
        <v>848</v>
      </c>
      <c r="F422" s="440" t="s">
        <v>925</v>
      </c>
      <c r="G422" s="440" t="s">
        <v>926</v>
      </c>
      <c r="H422" s="444">
        <v>45</v>
      </c>
      <c r="I422" s="444">
        <v>7605</v>
      </c>
      <c r="J422" s="440">
        <v>2.172857142857143</v>
      </c>
      <c r="K422" s="440">
        <v>169</v>
      </c>
      <c r="L422" s="444">
        <v>20</v>
      </c>
      <c r="M422" s="444">
        <v>3500</v>
      </c>
      <c r="N422" s="440">
        <v>1</v>
      </c>
      <c r="O422" s="440">
        <v>175</v>
      </c>
      <c r="P422" s="444">
        <v>4</v>
      </c>
      <c r="Q422" s="444">
        <v>704</v>
      </c>
      <c r="R422" s="514">
        <v>0.20114285714285715</v>
      </c>
      <c r="S422" s="445">
        <v>176</v>
      </c>
    </row>
    <row r="423" spans="1:19" ht="14.4" customHeight="1" x14ac:dyDescent="0.3">
      <c r="A423" s="439" t="s">
        <v>846</v>
      </c>
      <c r="B423" s="440" t="s">
        <v>847</v>
      </c>
      <c r="C423" s="440" t="s">
        <v>394</v>
      </c>
      <c r="D423" s="440" t="s">
        <v>836</v>
      </c>
      <c r="E423" s="440" t="s">
        <v>848</v>
      </c>
      <c r="F423" s="440" t="s">
        <v>927</v>
      </c>
      <c r="G423" s="440" t="s">
        <v>928</v>
      </c>
      <c r="H423" s="444">
        <v>299</v>
      </c>
      <c r="I423" s="444">
        <v>24219</v>
      </c>
      <c r="J423" s="440">
        <v>0.60494567253653053</v>
      </c>
      <c r="K423" s="440">
        <v>81</v>
      </c>
      <c r="L423" s="444">
        <v>471</v>
      </c>
      <c r="M423" s="444">
        <v>40035</v>
      </c>
      <c r="N423" s="440">
        <v>1</v>
      </c>
      <c r="O423" s="440">
        <v>85</v>
      </c>
      <c r="P423" s="444">
        <v>42</v>
      </c>
      <c r="Q423" s="444">
        <v>3570</v>
      </c>
      <c r="R423" s="514">
        <v>8.9171974522292988E-2</v>
      </c>
      <c r="S423" s="445">
        <v>85</v>
      </c>
    </row>
    <row r="424" spans="1:19" ht="14.4" customHeight="1" x14ac:dyDescent="0.3">
      <c r="A424" s="439" t="s">
        <v>846</v>
      </c>
      <c r="B424" s="440" t="s">
        <v>847</v>
      </c>
      <c r="C424" s="440" t="s">
        <v>394</v>
      </c>
      <c r="D424" s="440" t="s">
        <v>836</v>
      </c>
      <c r="E424" s="440" t="s">
        <v>848</v>
      </c>
      <c r="F424" s="440" t="s">
        <v>931</v>
      </c>
      <c r="G424" s="440" t="s">
        <v>932</v>
      </c>
      <c r="H424" s="444">
        <v>1</v>
      </c>
      <c r="I424" s="444">
        <v>163</v>
      </c>
      <c r="J424" s="440"/>
      <c r="K424" s="440">
        <v>163</v>
      </c>
      <c r="L424" s="444"/>
      <c r="M424" s="444"/>
      <c r="N424" s="440"/>
      <c r="O424" s="440"/>
      <c r="P424" s="444"/>
      <c r="Q424" s="444"/>
      <c r="R424" s="514"/>
      <c r="S424" s="445"/>
    </row>
    <row r="425" spans="1:19" ht="14.4" customHeight="1" x14ac:dyDescent="0.3">
      <c r="A425" s="439" t="s">
        <v>846</v>
      </c>
      <c r="B425" s="440" t="s">
        <v>847</v>
      </c>
      <c r="C425" s="440" t="s">
        <v>394</v>
      </c>
      <c r="D425" s="440" t="s">
        <v>836</v>
      </c>
      <c r="E425" s="440" t="s">
        <v>848</v>
      </c>
      <c r="F425" s="440" t="s">
        <v>933</v>
      </c>
      <c r="G425" s="440" t="s">
        <v>934</v>
      </c>
      <c r="H425" s="444"/>
      <c r="I425" s="444"/>
      <c r="J425" s="440"/>
      <c r="K425" s="440"/>
      <c r="L425" s="444">
        <v>15</v>
      </c>
      <c r="M425" s="444">
        <v>435</v>
      </c>
      <c r="N425" s="440">
        <v>1</v>
      </c>
      <c r="O425" s="440">
        <v>29</v>
      </c>
      <c r="P425" s="444"/>
      <c r="Q425" s="444"/>
      <c r="R425" s="514"/>
      <c r="S425" s="445"/>
    </row>
    <row r="426" spans="1:19" ht="14.4" customHeight="1" x14ac:dyDescent="0.3">
      <c r="A426" s="439" t="s">
        <v>846</v>
      </c>
      <c r="B426" s="440" t="s">
        <v>847</v>
      </c>
      <c r="C426" s="440" t="s">
        <v>394</v>
      </c>
      <c r="D426" s="440" t="s">
        <v>836</v>
      </c>
      <c r="E426" s="440" t="s">
        <v>848</v>
      </c>
      <c r="F426" s="440" t="s">
        <v>935</v>
      </c>
      <c r="G426" s="440" t="s">
        <v>936</v>
      </c>
      <c r="H426" s="444"/>
      <c r="I426" s="444"/>
      <c r="J426" s="440"/>
      <c r="K426" s="440"/>
      <c r="L426" s="444">
        <v>1</v>
      </c>
      <c r="M426" s="444">
        <v>1011</v>
      </c>
      <c r="N426" s="440">
        <v>1</v>
      </c>
      <c r="O426" s="440">
        <v>1011</v>
      </c>
      <c r="P426" s="444"/>
      <c r="Q426" s="444"/>
      <c r="R426" s="514"/>
      <c r="S426" s="445"/>
    </row>
    <row r="427" spans="1:19" ht="14.4" customHeight="1" x14ac:dyDescent="0.3">
      <c r="A427" s="439" t="s">
        <v>846</v>
      </c>
      <c r="B427" s="440" t="s">
        <v>847</v>
      </c>
      <c r="C427" s="440" t="s">
        <v>394</v>
      </c>
      <c r="D427" s="440" t="s">
        <v>836</v>
      </c>
      <c r="E427" s="440" t="s">
        <v>848</v>
      </c>
      <c r="F427" s="440" t="s">
        <v>937</v>
      </c>
      <c r="G427" s="440" t="s">
        <v>938</v>
      </c>
      <c r="H427" s="444">
        <v>22</v>
      </c>
      <c r="I427" s="444">
        <v>3740</v>
      </c>
      <c r="J427" s="440">
        <v>0.85</v>
      </c>
      <c r="K427" s="440">
        <v>170</v>
      </c>
      <c r="L427" s="444">
        <v>25</v>
      </c>
      <c r="M427" s="444">
        <v>4400</v>
      </c>
      <c r="N427" s="440">
        <v>1</v>
      </c>
      <c r="O427" s="440">
        <v>176</v>
      </c>
      <c r="P427" s="444">
        <v>2</v>
      </c>
      <c r="Q427" s="444">
        <v>352</v>
      </c>
      <c r="R427" s="514">
        <v>0.08</v>
      </c>
      <c r="S427" s="445">
        <v>176</v>
      </c>
    </row>
    <row r="428" spans="1:19" ht="14.4" customHeight="1" x14ac:dyDescent="0.3">
      <c r="A428" s="439" t="s">
        <v>846</v>
      </c>
      <c r="B428" s="440" t="s">
        <v>847</v>
      </c>
      <c r="C428" s="440" t="s">
        <v>394</v>
      </c>
      <c r="D428" s="440" t="s">
        <v>836</v>
      </c>
      <c r="E428" s="440" t="s">
        <v>848</v>
      </c>
      <c r="F428" s="440" t="s">
        <v>939</v>
      </c>
      <c r="G428" s="440" t="s">
        <v>940</v>
      </c>
      <c r="H428" s="444"/>
      <c r="I428" s="444"/>
      <c r="J428" s="440"/>
      <c r="K428" s="440"/>
      <c r="L428" s="444">
        <v>4</v>
      </c>
      <c r="M428" s="444">
        <v>9176</v>
      </c>
      <c r="N428" s="440">
        <v>1</v>
      </c>
      <c r="O428" s="440">
        <v>2294</v>
      </c>
      <c r="P428" s="444"/>
      <c r="Q428" s="444"/>
      <c r="R428" s="514"/>
      <c r="S428" s="445"/>
    </row>
    <row r="429" spans="1:19" ht="14.4" customHeight="1" x14ac:dyDescent="0.3">
      <c r="A429" s="439" t="s">
        <v>846</v>
      </c>
      <c r="B429" s="440" t="s">
        <v>847</v>
      </c>
      <c r="C429" s="440" t="s">
        <v>394</v>
      </c>
      <c r="D429" s="440" t="s">
        <v>836</v>
      </c>
      <c r="E429" s="440" t="s">
        <v>848</v>
      </c>
      <c r="F429" s="440" t="s">
        <v>941</v>
      </c>
      <c r="G429" s="440" t="s">
        <v>942</v>
      </c>
      <c r="H429" s="444">
        <v>109</v>
      </c>
      <c r="I429" s="444">
        <v>26923</v>
      </c>
      <c r="J429" s="440">
        <v>0.57510573759986328</v>
      </c>
      <c r="K429" s="440">
        <v>247</v>
      </c>
      <c r="L429" s="444">
        <v>178</v>
      </c>
      <c r="M429" s="444">
        <v>46814</v>
      </c>
      <c r="N429" s="440">
        <v>1</v>
      </c>
      <c r="O429" s="440">
        <v>263</v>
      </c>
      <c r="P429" s="444">
        <v>15</v>
      </c>
      <c r="Q429" s="444">
        <v>3960</v>
      </c>
      <c r="R429" s="514">
        <v>8.4590079890631012E-2</v>
      </c>
      <c r="S429" s="445">
        <v>264</v>
      </c>
    </row>
    <row r="430" spans="1:19" ht="14.4" customHeight="1" x14ac:dyDescent="0.3">
      <c r="A430" s="439" t="s">
        <v>846</v>
      </c>
      <c r="B430" s="440" t="s">
        <v>847</v>
      </c>
      <c r="C430" s="440" t="s">
        <v>394</v>
      </c>
      <c r="D430" s="440" t="s">
        <v>836</v>
      </c>
      <c r="E430" s="440" t="s">
        <v>848</v>
      </c>
      <c r="F430" s="440" t="s">
        <v>943</v>
      </c>
      <c r="G430" s="440" t="s">
        <v>944</v>
      </c>
      <c r="H430" s="444"/>
      <c r="I430" s="444"/>
      <c r="J430" s="440"/>
      <c r="K430" s="440"/>
      <c r="L430" s="444">
        <v>2</v>
      </c>
      <c r="M430" s="444">
        <v>4260</v>
      </c>
      <c r="N430" s="440">
        <v>1</v>
      </c>
      <c r="O430" s="440">
        <v>2130</v>
      </c>
      <c r="P430" s="444"/>
      <c r="Q430" s="444"/>
      <c r="R430" s="514"/>
      <c r="S430" s="445"/>
    </row>
    <row r="431" spans="1:19" ht="14.4" customHeight="1" x14ac:dyDescent="0.3">
      <c r="A431" s="439" t="s">
        <v>846</v>
      </c>
      <c r="B431" s="440" t="s">
        <v>847</v>
      </c>
      <c r="C431" s="440" t="s">
        <v>394</v>
      </c>
      <c r="D431" s="440" t="s">
        <v>836</v>
      </c>
      <c r="E431" s="440" t="s">
        <v>848</v>
      </c>
      <c r="F431" s="440" t="s">
        <v>947</v>
      </c>
      <c r="G431" s="440" t="s">
        <v>948</v>
      </c>
      <c r="H431" s="444"/>
      <c r="I431" s="444"/>
      <c r="J431" s="440"/>
      <c r="K431" s="440"/>
      <c r="L431" s="444">
        <v>1</v>
      </c>
      <c r="M431" s="444">
        <v>423</v>
      </c>
      <c r="N431" s="440">
        <v>1</v>
      </c>
      <c r="O431" s="440">
        <v>423</v>
      </c>
      <c r="P431" s="444"/>
      <c r="Q431" s="444"/>
      <c r="R431" s="514"/>
      <c r="S431" s="445"/>
    </row>
    <row r="432" spans="1:19" ht="14.4" customHeight="1" x14ac:dyDescent="0.3">
      <c r="A432" s="439" t="s">
        <v>846</v>
      </c>
      <c r="B432" s="440" t="s">
        <v>847</v>
      </c>
      <c r="C432" s="440" t="s">
        <v>394</v>
      </c>
      <c r="D432" s="440" t="s">
        <v>836</v>
      </c>
      <c r="E432" s="440" t="s">
        <v>848</v>
      </c>
      <c r="F432" s="440" t="s">
        <v>960</v>
      </c>
      <c r="G432" s="440" t="s">
        <v>961</v>
      </c>
      <c r="H432" s="444"/>
      <c r="I432" s="444"/>
      <c r="J432" s="440"/>
      <c r="K432" s="440"/>
      <c r="L432" s="444">
        <v>5</v>
      </c>
      <c r="M432" s="444">
        <v>535</v>
      </c>
      <c r="N432" s="440">
        <v>1</v>
      </c>
      <c r="O432" s="440">
        <v>107</v>
      </c>
      <c r="P432" s="444"/>
      <c r="Q432" s="444"/>
      <c r="R432" s="514"/>
      <c r="S432" s="445"/>
    </row>
    <row r="433" spans="1:19" ht="14.4" customHeight="1" x14ac:dyDescent="0.3">
      <c r="A433" s="439" t="s">
        <v>846</v>
      </c>
      <c r="B433" s="440" t="s">
        <v>847</v>
      </c>
      <c r="C433" s="440" t="s">
        <v>394</v>
      </c>
      <c r="D433" s="440" t="s">
        <v>836</v>
      </c>
      <c r="E433" s="440" t="s">
        <v>848</v>
      </c>
      <c r="F433" s="440" t="s">
        <v>962</v>
      </c>
      <c r="G433" s="440" t="s">
        <v>963</v>
      </c>
      <c r="H433" s="444">
        <v>5</v>
      </c>
      <c r="I433" s="444">
        <v>1530</v>
      </c>
      <c r="J433" s="440">
        <v>0.32484076433121017</v>
      </c>
      <c r="K433" s="440">
        <v>306</v>
      </c>
      <c r="L433" s="444">
        <v>15</v>
      </c>
      <c r="M433" s="444">
        <v>4710</v>
      </c>
      <c r="N433" s="440">
        <v>1</v>
      </c>
      <c r="O433" s="440">
        <v>314</v>
      </c>
      <c r="P433" s="444"/>
      <c r="Q433" s="444"/>
      <c r="R433" s="514"/>
      <c r="S433" s="445"/>
    </row>
    <row r="434" spans="1:19" ht="14.4" customHeight="1" x14ac:dyDescent="0.3">
      <c r="A434" s="439" t="s">
        <v>846</v>
      </c>
      <c r="B434" s="440" t="s">
        <v>847</v>
      </c>
      <c r="C434" s="440" t="s">
        <v>394</v>
      </c>
      <c r="D434" s="440" t="s">
        <v>837</v>
      </c>
      <c r="E434" s="440" t="s">
        <v>848</v>
      </c>
      <c r="F434" s="440" t="s">
        <v>853</v>
      </c>
      <c r="G434" s="440" t="s">
        <v>854</v>
      </c>
      <c r="H434" s="444">
        <v>660</v>
      </c>
      <c r="I434" s="444">
        <v>35640</v>
      </c>
      <c r="J434" s="440"/>
      <c r="K434" s="440">
        <v>54</v>
      </c>
      <c r="L434" s="444"/>
      <c r="M434" s="444"/>
      <c r="N434" s="440"/>
      <c r="O434" s="440"/>
      <c r="P434" s="444"/>
      <c r="Q434" s="444"/>
      <c r="R434" s="514"/>
      <c r="S434" s="445"/>
    </row>
    <row r="435" spans="1:19" ht="14.4" customHeight="1" x14ac:dyDescent="0.3">
      <c r="A435" s="439" t="s">
        <v>846</v>
      </c>
      <c r="B435" s="440" t="s">
        <v>847</v>
      </c>
      <c r="C435" s="440" t="s">
        <v>394</v>
      </c>
      <c r="D435" s="440" t="s">
        <v>837</v>
      </c>
      <c r="E435" s="440" t="s">
        <v>848</v>
      </c>
      <c r="F435" s="440" t="s">
        <v>855</v>
      </c>
      <c r="G435" s="440" t="s">
        <v>856</v>
      </c>
      <c r="H435" s="444">
        <v>64</v>
      </c>
      <c r="I435" s="444">
        <v>7872</v>
      </c>
      <c r="J435" s="440"/>
      <c r="K435" s="440">
        <v>123</v>
      </c>
      <c r="L435" s="444"/>
      <c r="M435" s="444"/>
      <c r="N435" s="440"/>
      <c r="O435" s="440"/>
      <c r="P435" s="444"/>
      <c r="Q435" s="444"/>
      <c r="R435" s="514"/>
      <c r="S435" s="445"/>
    </row>
    <row r="436" spans="1:19" ht="14.4" customHeight="1" x14ac:dyDescent="0.3">
      <c r="A436" s="439" t="s">
        <v>846</v>
      </c>
      <c r="B436" s="440" t="s">
        <v>847</v>
      </c>
      <c r="C436" s="440" t="s">
        <v>394</v>
      </c>
      <c r="D436" s="440" t="s">
        <v>837</v>
      </c>
      <c r="E436" s="440" t="s">
        <v>848</v>
      </c>
      <c r="F436" s="440" t="s">
        <v>857</v>
      </c>
      <c r="G436" s="440" t="s">
        <v>858</v>
      </c>
      <c r="H436" s="444">
        <v>1</v>
      </c>
      <c r="I436" s="444">
        <v>177</v>
      </c>
      <c r="J436" s="440"/>
      <c r="K436" s="440">
        <v>177</v>
      </c>
      <c r="L436" s="444"/>
      <c r="M436" s="444"/>
      <c r="N436" s="440"/>
      <c r="O436" s="440"/>
      <c r="P436" s="444"/>
      <c r="Q436" s="444"/>
      <c r="R436" s="514"/>
      <c r="S436" s="445"/>
    </row>
    <row r="437" spans="1:19" ht="14.4" customHeight="1" x14ac:dyDescent="0.3">
      <c r="A437" s="439" t="s">
        <v>846</v>
      </c>
      <c r="B437" s="440" t="s">
        <v>847</v>
      </c>
      <c r="C437" s="440" t="s">
        <v>394</v>
      </c>
      <c r="D437" s="440" t="s">
        <v>837</v>
      </c>
      <c r="E437" s="440" t="s">
        <v>848</v>
      </c>
      <c r="F437" s="440" t="s">
        <v>863</v>
      </c>
      <c r="G437" s="440" t="s">
        <v>864</v>
      </c>
      <c r="H437" s="444">
        <v>226</v>
      </c>
      <c r="I437" s="444">
        <v>38872</v>
      </c>
      <c r="J437" s="440"/>
      <c r="K437" s="440">
        <v>172</v>
      </c>
      <c r="L437" s="444"/>
      <c r="M437" s="444"/>
      <c r="N437" s="440"/>
      <c r="O437" s="440"/>
      <c r="P437" s="444"/>
      <c r="Q437" s="444"/>
      <c r="R437" s="514"/>
      <c r="S437" s="445"/>
    </row>
    <row r="438" spans="1:19" ht="14.4" customHeight="1" x14ac:dyDescent="0.3">
      <c r="A438" s="439" t="s">
        <v>846</v>
      </c>
      <c r="B438" s="440" t="s">
        <v>847</v>
      </c>
      <c r="C438" s="440" t="s">
        <v>394</v>
      </c>
      <c r="D438" s="440" t="s">
        <v>837</v>
      </c>
      <c r="E438" s="440" t="s">
        <v>848</v>
      </c>
      <c r="F438" s="440" t="s">
        <v>867</v>
      </c>
      <c r="G438" s="440" t="s">
        <v>868</v>
      </c>
      <c r="H438" s="444">
        <v>101</v>
      </c>
      <c r="I438" s="444">
        <v>32522</v>
      </c>
      <c r="J438" s="440"/>
      <c r="K438" s="440">
        <v>322</v>
      </c>
      <c r="L438" s="444"/>
      <c r="M438" s="444"/>
      <c r="N438" s="440"/>
      <c r="O438" s="440"/>
      <c r="P438" s="444"/>
      <c r="Q438" s="444"/>
      <c r="R438" s="514"/>
      <c r="S438" s="445"/>
    </row>
    <row r="439" spans="1:19" ht="14.4" customHeight="1" x14ac:dyDescent="0.3">
      <c r="A439" s="439" t="s">
        <v>846</v>
      </c>
      <c r="B439" s="440" t="s">
        <v>847</v>
      </c>
      <c r="C439" s="440" t="s">
        <v>394</v>
      </c>
      <c r="D439" s="440" t="s">
        <v>837</v>
      </c>
      <c r="E439" s="440" t="s">
        <v>848</v>
      </c>
      <c r="F439" s="440" t="s">
        <v>869</v>
      </c>
      <c r="G439" s="440" t="s">
        <v>870</v>
      </c>
      <c r="H439" s="444">
        <v>18</v>
      </c>
      <c r="I439" s="444">
        <v>7902</v>
      </c>
      <c r="J439" s="440"/>
      <c r="K439" s="440">
        <v>439</v>
      </c>
      <c r="L439" s="444"/>
      <c r="M439" s="444"/>
      <c r="N439" s="440"/>
      <c r="O439" s="440"/>
      <c r="P439" s="444"/>
      <c r="Q439" s="444"/>
      <c r="R439" s="514"/>
      <c r="S439" s="445"/>
    </row>
    <row r="440" spans="1:19" ht="14.4" customHeight="1" x14ac:dyDescent="0.3">
      <c r="A440" s="439" t="s">
        <v>846</v>
      </c>
      <c r="B440" s="440" t="s">
        <v>847</v>
      </c>
      <c r="C440" s="440" t="s">
        <v>394</v>
      </c>
      <c r="D440" s="440" t="s">
        <v>837</v>
      </c>
      <c r="E440" s="440" t="s">
        <v>848</v>
      </c>
      <c r="F440" s="440" t="s">
        <v>871</v>
      </c>
      <c r="G440" s="440" t="s">
        <v>872</v>
      </c>
      <c r="H440" s="444">
        <v>473</v>
      </c>
      <c r="I440" s="444">
        <v>161293</v>
      </c>
      <c r="J440" s="440"/>
      <c r="K440" s="440">
        <v>341</v>
      </c>
      <c r="L440" s="444"/>
      <c r="M440" s="444"/>
      <c r="N440" s="440"/>
      <c r="O440" s="440"/>
      <c r="P440" s="444"/>
      <c r="Q440" s="444"/>
      <c r="R440" s="514"/>
      <c r="S440" s="445"/>
    </row>
    <row r="441" spans="1:19" ht="14.4" customHeight="1" x14ac:dyDescent="0.3">
      <c r="A441" s="439" t="s">
        <v>846</v>
      </c>
      <c r="B441" s="440" t="s">
        <v>847</v>
      </c>
      <c r="C441" s="440" t="s">
        <v>394</v>
      </c>
      <c r="D441" s="440" t="s">
        <v>837</v>
      </c>
      <c r="E441" s="440" t="s">
        <v>848</v>
      </c>
      <c r="F441" s="440" t="s">
        <v>885</v>
      </c>
      <c r="G441" s="440" t="s">
        <v>886</v>
      </c>
      <c r="H441" s="444">
        <v>1</v>
      </c>
      <c r="I441" s="444">
        <v>37</v>
      </c>
      <c r="J441" s="440"/>
      <c r="K441" s="440">
        <v>37</v>
      </c>
      <c r="L441" s="444"/>
      <c r="M441" s="444"/>
      <c r="N441" s="440"/>
      <c r="O441" s="440"/>
      <c r="P441" s="444"/>
      <c r="Q441" s="444"/>
      <c r="R441" s="514"/>
      <c r="S441" s="445"/>
    </row>
    <row r="442" spans="1:19" ht="14.4" customHeight="1" x14ac:dyDescent="0.3">
      <c r="A442" s="439" t="s">
        <v>846</v>
      </c>
      <c r="B442" s="440" t="s">
        <v>847</v>
      </c>
      <c r="C442" s="440" t="s">
        <v>394</v>
      </c>
      <c r="D442" s="440" t="s">
        <v>837</v>
      </c>
      <c r="E442" s="440" t="s">
        <v>848</v>
      </c>
      <c r="F442" s="440" t="s">
        <v>889</v>
      </c>
      <c r="G442" s="440" t="s">
        <v>890</v>
      </c>
      <c r="H442" s="444">
        <v>4</v>
      </c>
      <c r="I442" s="444">
        <v>2704</v>
      </c>
      <c r="J442" s="440"/>
      <c r="K442" s="440">
        <v>676</v>
      </c>
      <c r="L442" s="444"/>
      <c r="M442" s="444"/>
      <c r="N442" s="440"/>
      <c r="O442" s="440"/>
      <c r="P442" s="444"/>
      <c r="Q442" s="444"/>
      <c r="R442" s="514"/>
      <c r="S442" s="445"/>
    </row>
    <row r="443" spans="1:19" ht="14.4" customHeight="1" x14ac:dyDescent="0.3">
      <c r="A443" s="439" t="s">
        <v>846</v>
      </c>
      <c r="B443" s="440" t="s">
        <v>847</v>
      </c>
      <c r="C443" s="440" t="s">
        <v>394</v>
      </c>
      <c r="D443" s="440" t="s">
        <v>837</v>
      </c>
      <c r="E443" s="440" t="s">
        <v>848</v>
      </c>
      <c r="F443" s="440" t="s">
        <v>891</v>
      </c>
      <c r="G443" s="440" t="s">
        <v>892</v>
      </c>
      <c r="H443" s="444">
        <v>13</v>
      </c>
      <c r="I443" s="444">
        <v>1794</v>
      </c>
      <c r="J443" s="440"/>
      <c r="K443" s="440">
        <v>138</v>
      </c>
      <c r="L443" s="444"/>
      <c r="M443" s="444"/>
      <c r="N443" s="440"/>
      <c r="O443" s="440"/>
      <c r="P443" s="444"/>
      <c r="Q443" s="444"/>
      <c r="R443" s="514"/>
      <c r="S443" s="445"/>
    </row>
    <row r="444" spans="1:19" ht="14.4" customHeight="1" x14ac:dyDescent="0.3">
      <c r="A444" s="439" t="s">
        <v>846</v>
      </c>
      <c r="B444" s="440" t="s">
        <v>847</v>
      </c>
      <c r="C444" s="440" t="s">
        <v>394</v>
      </c>
      <c r="D444" s="440" t="s">
        <v>837</v>
      </c>
      <c r="E444" s="440" t="s">
        <v>848</v>
      </c>
      <c r="F444" s="440" t="s">
        <v>893</v>
      </c>
      <c r="G444" s="440" t="s">
        <v>894</v>
      </c>
      <c r="H444" s="444">
        <v>244</v>
      </c>
      <c r="I444" s="444">
        <v>69540</v>
      </c>
      <c r="J444" s="440"/>
      <c r="K444" s="440">
        <v>285</v>
      </c>
      <c r="L444" s="444"/>
      <c r="M444" s="444"/>
      <c r="N444" s="440"/>
      <c r="O444" s="440"/>
      <c r="P444" s="444"/>
      <c r="Q444" s="444"/>
      <c r="R444" s="514"/>
      <c r="S444" s="445"/>
    </row>
    <row r="445" spans="1:19" ht="14.4" customHeight="1" x14ac:dyDescent="0.3">
      <c r="A445" s="439" t="s">
        <v>846</v>
      </c>
      <c r="B445" s="440" t="s">
        <v>847</v>
      </c>
      <c r="C445" s="440" t="s">
        <v>394</v>
      </c>
      <c r="D445" s="440" t="s">
        <v>837</v>
      </c>
      <c r="E445" s="440" t="s">
        <v>848</v>
      </c>
      <c r="F445" s="440" t="s">
        <v>897</v>
      </c>
      <c r="G445" s="440" t="s">
        <v>898</v>
      </c>
      <c r="H445" s="444">
        <v>439</v>
      </c>
      <c r="I445" s="444">
        <v>202818</v>
      </c>
      <c r="J445" s="440"/>
      <c r="K445" s="440">
        <v>462</v>
      </c>
      <c r="L445" s="444"/>
      <c r="M445" s="444"/>
      <c r="N445" s="440"/>
      <c r="O445" s="440"/>
      <c r="P445" s="444"/>
      <c r="Q445" s="444"/>
      <c r="R445" s="514"/>
      <c r="S445" s="445"/>
    </row>
    <row r="446" spans="1:19" ht="14.4" customHeight="1" x14ac:dyDescent="0.3">
      <c r="A446" s="439" t="s">
        <v>846</v>
      </c>
      <c r="B446" s="440" t="s">
        <v>847</v>
      </c>
      <c r="C446" s="440" t="s">
        <v>394</v>
      </c>
      <c r="D446" s="440" t="s">
        <v>837</v>
      </c>
      <c r="E446" s="440" t="s">
        <v>848</v>
      </c>
      <c r="F446" s="440" t="s">
        <v>901</v>
      </c>
      <c r="G446" s="440" t="s">
        <v>902</v>
      </c>
      <c r="H446" s="444">
        <v>562</v>
      </c>
      <c r="I446" s="444">
        <v>200072</v>
      </c>
      <c r="J446" s="440"/>
      <c r="K446" s="440">
        <v>356</v>
      </c>
      <c r="L446" s="444"/>
      <c r="M446" s="444"/>
      <c r="N446" s="440"/>
      <c r="O446" s="440"/>
      <c r="P446" s="444"/>
      <c r="Q446" s="444"/>
      <c r="R446" s="514"/>
      <c r="S446" s="445"/>
    </row>
    <row r="447" spans="1:19" ht="14.4" customHeight="1" x14ac:dyDescent="0.3">
      <c r="A447" s="439" t="s">
        <v>846</v>
      </c>
      <c r="B447" s="440" t="s">
        <v>847</v>
      </c>
      <c r="C447" s="440" t="s">
        <v>394</v>
      </c>
      <c r="D447" s="440" t="s">
        <v>837</v>
      </c>
      <c r="E447" s="440" t="s">
        <v>848</v>
      </c>
      <c r="F447" s="440" t="s">
        <v>903</v>
      </c>
      <c r="G447" s="440" t="s">
        <v>904</v>
      </c>
      <c r="H447" s="444">
        <v>26</v>
      </c>
      <c r="I447" s="444">
        <v>75842</v>
      </c>
      <c r="J447" s="440"/>
      <c r="K447" s="440">
        <v>2917</v>
      </c>
      <c r="L447" s="444"/>
      <c r="M447" s="444"/>
      <c r="N447" s="440"/>
      <c r="O447" s="440"/>
      <c r="P447" s="444"/>
      <c r="Q447" s="444"/>
      <c r="R447" s="514"/>
      <c r="S447" s="445"/>
    </row>
    <row r="448" spans="1:19" ht="14.4" customHeight="1" x14ac:dyDescent="0.3">
      <c r="A448" s="439" t="s">
        <v>846</v>
      </c>
      <c r="B448" s="440" t="s">
        <v>847</v>
      </c>
      <c r="C448" s="440" t="s">
        <v>394</v>
      </c>
      <c r="D448" s="440" t="s">
        <v>837</v>
      </c>
      <c r="E448" s="440" t="s">
        <v>848</v>
      </c>
      <c r="F448" s="440" t="s">
        <v>907</v>
      </c>
      <c r="G448" s="440" t="s">
        <v>908</v>
      </c>
      <c r="H448" s="444">
        <v>110</v>
      </c>
      <c r="I448" s="444">
        <v>11550</v>
      </c>
      <c r="J448" s="440"/>
      <c r="K448" s="440">
        <v>105</v>
      </c>
      <c r="L448" s="444"/>
      <c r="M448" s="444"/>
      <c r="N448" s="440"/>
      <c r="O448" s="440"/>
      <c r="P448" s="444"/>
      <c r="Q448" s="444"/>
      <c r="R448" s="514"/>
      <c r="S448" s="445"/>
    </row>
    <row r="449" spans="1:19" ht="14.4" customHeight="1" x14ac:dyDescent="0.3">
      <c r="A449" s="439" t="s">
        <v>846</v>
      </c>
      <c r="B449" s="440" t="s">
        <v>847</v>
      </c>
      <c r="C449" s="440" t="s">
        <v>394</v>
      </c>
      <c r="D449" s="440" t="s">
        <v>837</v>
      </c>
      <c r="E449" s="440" t="s">
        <v>848</v>
      </c>
      <c r="F449" s="440" t="s">
        <v>909</v>
      </c>
      <c r="G449" s="440" t="s">
        <v>910</v>
      </c>
      <c r="H449" s="444">
        <v>2</v>
      </c>
      <c r="I449" s="444">
        <v>234</v>
      </c>
      <c r="J449" s="440"/>
      <c r="K449" s="440">
        <v>117</v>
      </c>
      <c r="L449" s="444"/>
      <c r="M449" s="444"/>
      <c r="N449" s="440"/>
      <c r="O449" s="440"/>
      <c r="P449" s="444"/>
      <c r="Q449" s="444"/>
      <c r="R449" s="514"/>
      <c r="S449" s="445"/>
    </row>
    <row r="450" spans="1:19" ht="14.4" customHeight="1" x14ac:dyDescent="0.3">
      <c r="A450" s="439" t="s">
        <v>846</v>
      </c>
      <c r="B450" s="440" t="s">
        <v>847</v>
      </c>
      <c r="C450" s="440" t="s">
        <v>394</v>
      </c>
      <c r="D450" s="440" t="s">
        <v>837</v>
      </c>
      <c r="E450" s="440" t="s">
        <v>848</v>
      </c>
      <c r="F450" s="440" t="s">
        <v>911</v>
      </c>
      <c r="G450" s="440" t="s">
        <v>912</v>
      </c>
      <c r="H450" s="444">
        <v>2</v>
      </c>
      <c r="I450" s="444">
        <v>926</v>
      </c>
      <c r="J450" s="440"/>
      <c r="K450" s="440">
        <v>463</v>
      </c>
      <c r="L450" s="444"/>
      <c r="M450" s="444"/>
      <c r="N450" s="440"/>
      <c r="O450" s="440"/>
      <c r="P450" s="444"/>
      <c r="Q450" s="444"/>
      <c r="R450" s="514"/>
      <c r="S450" s="445"/>
    </row>
    <row r="451" spans="1:19" ht="14.4" customHeight="1" x14ac:dyDescent="0.3">
      <c r="A451" s="439" t="s">
        <v>846</v>
      </c>
      <c r="B451" s="440" t="s">
        <v>847</v>
      </c>
      <c r="C451" s="440" t="s">
        <v>394</v>
      </c>
      <c r="D451" s="440" t="s">
        <v>837</v>
      </c>
      <c r="E451" s="440" t="s">
        <v>848</v>
      </c>
      <c r="F451" s="440" t="s">
        <v>913</v>
      </c>
      <c r="G451" s="440" t="s">
        <v>914</v>
      </c>
      <c r="H451" s="444">
        <v>7</v>
      </c>
      <c r="I451" s="444">
        <v>8876</v>
      </c>
      <c r="J451" s="440"/>
      <c r="K451" s="440">
        <v>1268</v>
      </c>
      <c r="L451" s="444"/>
      <c r="M451" s="444"/>
      <c r="N451" s="440"/>
      <c r="O451" s="440"/>
      <c r="P451" s="444"/>
      <c r="Q451" s="444"/>
      <c r="R451" s="514"/>
      <c r="S451" s="445"/>
    </row>
    <row r="452" spans="1:19" ht="14.4" customHeight="1" x14ac:dyDescent="0.3">
      <c r="A452" s="439" t="s">
        <v>846</v>
      </c>
      <c r="B452" s="440" t="s">
        <v>847</v>
      </c>
      <c r="C452" s="440" t="s">
        <v>394</v>
      </c>
      <c r="D452" s="440" t="s">
        <v>837</v>
      </c>
      <c r="E452" s="440" t="s">
        <v>848</v>
      </c>
      <c r="F452" s="440" t="s">
        <v>915</v>
      </c>
      <c r="G452" s="440" t="s">
        <v>916</v>
      </c>
      <c r="H452" s="444">
        <v>181</v>
      </c>
      <c r="I452" s="444">
        <v>79097</v>
      </c>
      <c r="J452" s="440"/>
      <c r="K452" s="440">
        <v>437</v>
      </c>
      <c r="L452" s="444"/>
      <c r="M452" s="444"/>
      <c r="N452" s="440"/>
      <c r="O452" s="440"/>
      <c r="P452" s="444"/>
      <c r="Q452" s="444"/>
      <c r="R452" s="514"/>
      <c r="S452" s="445"/>
    </row>
    <row r="453" spans="1:19" ht="14.4" customHeight="1" x14ac:dyDescent="0.3">
      <c r="A453" s="439" t="s">
        <v>846</v>
      </c>
      <c r="B453" s="440" t="s">
        <v>847</v>
      </c>
      <c r="C453" s="440" t="s">
        <v>394</v>
      </c>
      <c r="D453" s="440" t="s">
        <v>837</v>
      </c>
      <c r="E453" s="440" t="s">
        <v>848</v>
      </c>
      <c r="F453" s="440" t="s">
        <v>917</v>
      </c>
      <c r="G453" s="440" t="s">
        <v>918</v>
      </c>
      <c r="H453" s="444">
        <v>1074</v>
      </c>
      <c r="I453" s="444">
        <v>57996</v>
      </c>
      <c r="J453" s="440"/>
      <c r="K453" s="440">
        <v>54</v>
      </c>
      <c r="L453" s="444"/>
      <c r="M453" s="444"/>
      <c r="N453" s="440"/>
      <c r="O453" s="440"/>
      <c r="P453" s="444"/>
      <c r="Q453" s="444"/>
      <c r="R453" s="514"/>
      <c r="S453" s="445"/>
    </row>
    <row r="454" spans="1:19" ht="14.4" customHeight="1" x14ac:dyDescent="0.3">
      <c r="A454" s="439" t="s">
        <v>846</v>
      </c>
      <c r="B454" s="440" t="s">
        <v>847</v>
      </c>
      <c r="C454" s="440" t="s">
        <v>394</v>
      </c>
      <c r="D454" s="440" t="s">
        <v>837</v>
      </c>
      <c r="E454" s="440" t="s">
        <v>848</v>
      </c>
      <c r="F454" s="440" t="s">
        <v>925</v>
      </c>
      <c r="G454" s="440" t="s">
        <v>926</v>
      </c>
      <c r="H454" s="444">
        <v>506</v>
      </c>
      <c r="I454" s="444">
        <v>85514</v>
      </c>
      <c r="J454" s="440"/>
      <c r="K454" s="440">
        <v>169</v>
      </c>
      <c r="L454" s="444"/>
      <c r="M454" s="444"/>
      <c r="N454" s="440"/>
      <c r="O454" s="440"/>
      <c r="P454" s="444"/>
      <c r="Q454" s="444"/>
      <c r="R454" s="514"/>
      <c r="S454" s="445"/>
    </row>
    <row r="455" spans="1:19" ht="14.4" customHeight="1" x14ac:dyDescent="0.3">
      <c r="A455" s="439" t="s">
        <v>846</v>
      </c>
      <c r="B455" s="440" t="s">
        <v>847</v>
      </c>
      <c r="C455" s="440" t="s">
        <v>394</v>
      </c>
      <c r="D455" s="440" t="s">
        <v>837</v>
      </c>
      <c r="E455" s="440" t="s">
        <v>848</v>
      </c>
      <c r="F455" s="440" t="s">
        <v>927</v>
      </c>
      <c r="G455" s="440" t="s">
        <v>928</v>
      </c>
      <c r="H455" s="444">
        <v>12</v>
      </c>
      <c r="I455" s="444">
        <v>972</v>
      </c>
      <c r="J455" s="440"/>
      <c r="K455" s="440">
        <v>81</v>
      </c>
      <c r="L455" s="444"/>
      <c r="M455" s="444"/>
      <c r="N455" s="440"/>
      <c r="O455" s="440"/>
      <c r="P455" s="444"/>
      <c r="Q455" s="444"/>
      <c r="R455" s="514"/>
      <c r="S455" s="445"/>
    </row>
    <row r="456" spans="1:19" ht="14.4" customHeight="1" x14ac:dyDescent="0.3">
      <c r="A456" s="439" t="s">
        <v>846</v>
      </c>
      <c r="B456" s="440" t="s">
        <v>847</v>
      </c>
      <c r="C456" s="440" t="s">
        <v>394</v>
      </c>
      <c r="D456" s="440" t="s">
        <v>837</v>
      </c>
      <c r="E456" s="440" t="s">
        <v>848</v>
      </c>
      <c r="F456" s="440" t="s">
        <v>931</v>
      </c>
      <c r="G456" s="440" t="s">
        <v>932</v>
      </c>
      <c r="H456" s="444">
        <v>21</v>
      </c>
      <c r="I456" s="444">
        <v>3423</v>
      </c>
      <c r="J456" s="440"/>
      <c r="K456" s="440">
        <v>163</v>
      </c>
      <c r="L456" s="444"/>
      <c r="M456" s="444"/>
      <c r="N456" s="440"/>
      <c r="O456" s="440"/>
      <c r="P456" s="444"/>
      <c r="Q456" s="444"/>
      <c r="R456" s="514"/>
      <c r="S456" s="445"/>
    </row>
    <row r="457" spans="1:19" ht="14.4" customHeight="1" x14ac:dyDescent="0.3">
      <c r="A457" s="439" t="s">
        <v>846</v>
      </c>
      <c r="B457" s="440" t="s">
        <v>847</v>
      </c>
      <c r="C457" s="440" t="s">
        <v>394</v>
      </c>
      <c r="D457" s="440" t="s">
        <v>837</v>
      </c>
      <c r="E457" s="440" t="s">
        <v>848</v>
      </c>
      <c r="F457" s="440" t="s">
        <v>935</v>
      </c>
      <c r="G457" s="440" t="s">
        <v>936</v>
      </c>
      <c r="H457" s="444">
        <v>33</v>
      </c>
      <c r="I457" s="444">
        <v>33264</v>
      </c>
      <c r="J457" s="440"/>
      <c r="K457" s="440">
        <v>1008</v>
      </c>
      <c r="L457" s="444"/>
      <c r="M457" s="444"/>
      <c r="N457" s="440"/>
      <c r="O457" s="440"/>
      <c r="P457" s="444"/>
      <c r="Q457" s="444"/>
      <c r="R457" s="514"/>
      <c r="S457" s="445"/>
    </row>
    <row r="458" spans="1:19" ht="14.4" customHeight="1" x14ac:dyDescent="0.3">
      <c r="A458" s="439" t="s">
        <v>846</v>
      </c>
      <c r="B458" s="440" t="s">
        <v>847</v>
      </c>
      <c r="C458" s="440" t="s">
        <v>394</v>
      </c>
      <c r="D458" s="440" t="s">
        <v>837</v>
      </c>
      <c r="E458" s="440" t="s">
        <v>848</v>
      </c>
      <c r="F458" s="440" t="s">
        <v>937</v>
      </c>
      <c r="G458" s="440" t="s">
        <v>938</v>
      </c>
      <c r="H458" s="444">
        <v>1</v>
      </c>
      <c r="I458" s="444">
        <v>170</v>
      </c>
      <c r="J458" s="440"/>
      <c r="K458" s="440">
        <v>170</v>
      </c>
      <c r="L458" s="444"/>
      <c r="M458" s="444"/>
      <c r="N458" s="440"/>
      <c r="O458" s="440"/>
      <c r="P458" s="444"/>
      <c r="Q458" s="444"/>
      <c r="R458" s="514"/>
      <c r="S458" s="445"/>
    </row>
    <row r="459" spans="1:19" ht="14.4" customHeight="1" x14ac:dyDescent="0.3">
      <c r="A459" s="439" t="s">
        <v>846</v>
      </c>
      <c r="B459" s="440" t="s">
        <v>847</v>
      </c>
      <c r="C459" s="440" t="s">
        <v>394</v>
      </c>
      <c r="D459" s="440" t="s">
        <v>837</v>
      </c>
      <c r="E459" s="440" t="s">
        <v>848</v>
      </c>
      <c r="F459" s="440" t="s">
        <v>939</v>
      </c>
      <c r="G459" s="440" t="s">
        <v>940</v>
      </c>
      <c r="H459" s="444">
        <v>43</v>
      </c>
      <c r="I459" s="444">
        <v>97352</v>
      </c>
      <c r="J459" s="440"/>
      <c r="K459" s="440">
        <v>2264</v>
      </c>
      <c r="L459" s="444"/>
      <c r="M459" s="444"/>
      <c r="N459" s="440"/>
      <c r="O459" s="440"/>
      <c r="P459" s="444"/>
      <c r="Q459" s="444"/>
      <c r="R459" s="514"/>
      <c r="S459" s="445"/>
    </row>
    <row r="460" spans="1:19" ht="14.4" customHeight="1" x14ac:dyDescent="0.3">
      <c r="A460" s="439" t="s">
        <v>846</v>
      </c>
      <c r="B460" s="440" t="s">
        <v>847</v>
      </c>
      <c r="C460" s="440" t="s">
        <v>394</v>
      </c>
      <c r="D460" s="440" t="s">
        <v>837</v>
      </c>
      <c r="E460" s="440" t="s">
        <v>848</v>
      </c>
      <c r="F460" s="440" t="s">
        <v>941</v>
      </c>
      <c r="G460" s="440" t="s">
        <v>942</v>
      </c>
      <c r="H460" s="444">
        <v>4</v>
      </c>
      <c r="I460" s="444">
        <v>988</v>
      </c>
      <c r="J460" s="440"/>
      <c r="K460" s="440">
        <v>247</v>
      </c>
      <c r="L460" s="444"/>
      <c r="M460" s="444"/>
      <c r="N460" s="440"/>
      <c r="O460" s="440"/>
      <c r="P460" s="444"/>
      <c r="Q460" s="444"/>
      <c r="R460" s="514"/>
      <c r="S460" s="445"/>
    </row>
    <row r="461" spans="1:19" ht="14.4" customHeight="1" x14ac:dyDescent="0.3">
      <c r="A461" s="439" t="s">
        <v>846</v>
      </c>
      <c r="B461" s="440" t="s">
        <v>847</v>
      </c>
      <c r="C461" s="440" t="s">
        <v>394</v>
      </c>
      <c r="D461" s="440" t="s">
        <v>837</v>
      </c>
      <c r="E461" s="440" t="s">
        <v>848</v>
      </c>
      <c r="F461" s="440" t="s">
        <v>943</v>
      </c>
      <c r="G461" s="440" t="s">
        <v>944</v>
      </c>
      <c r="H461" s="444">
        <v>68</v>
      </c>
      <c r="I461" s="444">
        <v>136816</v>
      </c>
      <c r="J461" s="440"/>
      <c r="K461" s="440">
        <v>2012</v>
      </c>
      <c r="L461" s="444"/>
      <c r="M461" s="444"/>
      <c r="N461" s="440"/>
      <c r="O461" s="440"/>
      <c r="P461" s="444"/>
      <c r="Q461" s="444"/>
      <c r="R461" s="514"/>
      <c r="S461" s="445"/>
    </row>
    <row r="462" spans="1:19" ht="14.4" customHeight="1" x14ac:dyDescent="0.3">
      <c r="A462" s="439" t="s">
        <v>846</v>
      </c>
      <c r="B462" s="440" t="s">
        <v>847</v>
      </c>
      <c r="C462" s="440" t="s">
        <v>394</v>
      </c>
      <c r="D462" s="440" t="s">
        <v>837</v>
      </c>
      <c r="E462" s="440" t="s">
        <v>848</v>
      </c>
      <c r="F462" s="440" t="s">
        <v>945</v>
      </c>
      <c r="G462" s="440" t="s">
        <v>946</v>
      </c>
      <c r="H462" s="444">
        <v>1</v>
      </c>
      <c r="I462" s="444">
        <v>226</v>
      </c>
      <c r="J462" s="440"/>
      <c r="K462" s="440">
        <v>226</v>
      </c>
      <c r="L462" s="444"/>
      <c r="M462" s="444"/>
      <c r="N462" s="440"/>
      <c r="O462" s="440"/>
      <c r="P462" s="444"/>
      <c r="Q462" s="444"/>
      <c r="R462" s="514"/>
      <c r="S462" s="445"/>
    </row>
    <row r="463" spans="1:19" ht="14.4" customHeight="1" x14ac:dyDescent="0.3">
      <c r="A463" s="439" t="s">
        <v>846</v>
      </c>
      <c r="B463" s="440" t="s">
        <v>847</v>
      </c>
      <c r="C463" s="440" t="s">
        <v>394</v>
      </c>
      <c r="D463" s="440" t="s">
        <v>837</v>
      </c>
      <c r="E463" s="440" t="s">
        <v>848</v>
      </c>
      <c r="F463" s="440" t="s">
        <v>956</v>
      </c>
      <c r="G463" s="440" t="s">
        <v>957</v>
      </c>
      <c r="H463" s="444">
        <v>11</v>
      </c>
      <c r="I463" s="444">
        <v>2959</v>
      </c>
      <c r="J463" s="440"/>
      <c r="K463" s="440">
        <v>269</v>
      </c>
      <c r="L463" s="444"/>
      <c r="M463" s="444"/>
      <c r="N463" s="440"/>
      <c r="O463" s="440"/>
      <c r="P463" s="444"/>
      <c r="Q463" s="444"/>
      <c r="R463" s="514"/>
      <c r="S463" s="445"/>
    </row>
    <row r="464" spans="1:19" ht="14.4" customHeight="1" x14ac:dyDescent="0.3">
      <c r="A464" s="439" t="s">
        <v>846</v>
      </c>
      <c r="B464" s="440" t="s">
        <v>847</v>
      </c>
      <c r="C464" s="440" t="s">
        <v>394</v>
      </c>
      <c r="D464" s="440" t="s">
        <v>838</v>
      </c>
      <c r="E464" s="440" t="s">
        <v>848</v>
      </c>
      <c r="F464" s="440" t="s">
        <v>853</v>
      </c>
      <c r="G464" s="440" t="s">
        <v>854</v>
      </c>
      <c r="H464" s="444">
        <v>946</v>
      </c>
      <c r="I464" s="444">
        <v>51084</v>
      </c>
      <c r="J464" s="440">
        <v>0.88075862068965516</v>
      </c>
      <c r="K464" s="440">
        <v>54</v>
      </c>
      <c r="L464" s="444">
        <v>1000</v>
      </c>
      <c r="M464" s="444">
        <v>58000</v>
      </c>
      <c r="N464" s="440">
        <v>1</v>
      </c>
      <c r="O464" s="440">
        <v>58</v>
      </c>
      <c r="P464" s="444">
        <v>55</v>
      </c>
      <c r="Q464" s="444">
        <v>3190</v>
      </c>
      <c r="R464" s="514">
        <v>5.5E-2</v>
      </c>
      <c r="S464" s="445">
        <v>58</v>
      </c>
    </row>
    <row r="465" spans="1:19" ht="14.4" customHeight="1" x14ac:dyDescent="0.3">
      <c r="A465" s="439" t="s">
        <v>846</v>
      </c>
      <c r="B465" s="440" t="s">
        <v>847</v>
      </c>
      <c r="C465" s="440" t="s">
        <v>394</v>
      </c>
      <c r="D465" s="440" t="s">
        <v>838</v>
      </c>
      <c r="E465" s="440" t="s">
        <v>848</v>
      </c>
      <c r="F465" s="440" t="s">
        <v>855</v>
      </c>
      <c r="G465" s="440" t="s">
        <v>856</v>
      </c>
      <c r="H465" s="444">
        <v>76</v>
      </c>
      <c r="I465" s="444">
        <v>9348</v>
      </c>
      <c r="J465" s="440">
        <v>0.79287531806615774</v>
      </c>
      <c r="K465" s="440">
        <v>123</v>
      </c>
      <c r="L465" s="444">
        <v>90</v>
      </c>
      <c r="M465" s="444">
        <v>11790</v>
      </c>
      <c r="N465" s="440">
        <v>1</v>
      </c>
      <c r="O465" s="440">
        <v>131</v>
      </c>
      <c r="P465" s="444">
        <v>10</v>
      </c>
      <c r="Q465" s="444">
        <v>1310</v>
      </c>
      <c r="R465" s="514">
        <v>0.1111111111111111</v>
      </c>
      <c r="S465" s="445">
        <v>131</v>
      </c>
    </row>
    <row r="466" spans="1:19" ht="14.4" customHeight="1" x14ac:dyDescent="0.3">
      <c r="A466" s="439" t="s">
        <v>846</v>
      </c>
      <c r="B466" s="440" t="s">
        <v>847</v>
      </c>
      <c r="C466" s="440" t="s">
        <v>394</v>
      </c>
      <c r="D466" s="440" t="s">
        <v>838</v>
      </c>
      <c r="E466" s="440" t="s">
        <v>848</v>
      </c>
      <c r="F466" s="440" t="s">
        <v>857</v>
      </c>
      <c r="G466" s="440" t="s">
        <v>858</v>
      </c>
      <c r="H466" s="444"/>
      <c r="I466" s="444"/>
      <c r="J466" s="440"/>
      <c r="K466" s="440"/>
      <c r="L466" s="444">
        <v>5</v>
      </c>
      <c r="M466" s="444">
        <v>945</v>
      </c>
      <c r="N466" s="440">
        <v>1</v>
      </c>
      <c r="O466" s="440">
        <v>189</v>
      </c>
      <c r="P466" s="444"/>
      <c r="Q466" s="444"/>
      <c r="R466" s="514"/>
      <c r="S466" s="445"/>
    </row>
    <row r="467" spans="1:19" ht="14.4" customHeight="1" x14ac:dyDescent="0.3">
      <c r="A467" s="439" t="s">
        <v>846</v>
      </c>
      <c r="B467" s="440" t="s">
        <v>847</v>
      </c>
      <c r="C467" s="440" t="s">
        <v>394</v>
      </c>
      <c r="D467" s="440" t="s">
        <v>838</v>
      </c>
      <c r="E467" s="440" t="s">
        <v>848</v>
      </c>
      <c r="F467" s="440" t="s">
        <v>863</v>
      </c>
      <c r="G467" s="440" t="s">
        <v>864</v>
      </c>
      <c r="H467" s="444">
        <v>347</v>
      </c>
      <c r="I467" s="444">
        <v>59684</v>
      </c>
      <c r="J467" s="440">
        <v>1.2395173516645552</v>
      </c>
      <c r="K467" s="440">
        <v>172</v>
      </c>
      <c r="L467" s="444">
        <v>269</v>
      </c>
      <c r="M467" s="444">
        <v>48151</v>
      </c>
      <c r="N467" s="440">
        <v>1</v>
      </c>
      <c r="O467" s="440">
        <v>179</v>
      </c>
      <c r="P467" s="444">
        <v>22</v>
      </c>
      <c r="Q467" s="444">
        <v>3960</v>
      </c>
      <c r="R467" s="514">
        <v>8.2241282631721049E-2</v>
      </c>
      <c r="S467" s="445">
        <v>180</v>
      </c>
    </row>
    <row r="468" spans="1:19" ht="14.4" customHeight="1" x14ac:dyDescent="0.3">
      <c r="A468" s="439" t="s">
        <v>846</v>
      </c>
      <c r="B468" s="440" t="s">
        <v>847</v>
      </c>
      <c r="C468" s="440" t="s">
        <v>394</v>
      </c>
      <c r="D468" s="440" t="s">
        <v>838</v>
      </c>
      <c r="E468" s="440" t="s">
        <v>848</v>
      </c>
      <c r="F468" s="440" t="s">
        <v>865</v>
      </c>
      <c r="G468" s="440" t="s">
        <v>866</v>
      </c>
      <c r="H468" s="444"/>
      <c r="I468" s="444"/>
      <c r="J468" s="440"/>
      <c r="K468" s="440"/>
      <c r="L468" s="444">
        <v>1</v>
      </c>
      <c r="M468" s="444">
        <v>569</v>
      </c>
      <c r="N468" s="440">
        <v>1</v>
      </c>
      <c r="O468" s="440">
        <v>569</v>
      </c>
      <c r="P468" s="444">
        <v>2</v>
      </c>
      <c r="Q468" s="444">
        <v>1138</v>
      </c>
      <c r="R468" s="514">
        <v>2</v>
      </c>
      <c r="S468" s="445">
        <v>569</v>
      </c>
    </row>
    <row r="469" spans="1:19" ht="14.4" customHeight="1" x14ac:dyDescent="0.3">
      <c r="A469" s="439" t="s">
        <v>846</v>
      </c>
      <c r="B469" s="440" t="s">
        <v>847</v>
      </c>
      <c r="C469" s="440" t="s">
        <v>394</v>
      </c>
      <c r="D469" s="440" t="s">
        <v>838</v>
      </c>
      <c r="E469" s="440" t="s">
        <v>848</v>
      </c>
      <c r="F469" s="440" t="s">
        <v>867</v>
      </c>
      <c r="G469" s="440" t="s">
        <v>868</v>
      </c>
      <c r="H469" s="444">
        <v>63</v>
      </c>
      <c r="I469" s="444">
        <v>20286</v>
      </c>
      <c r="J469" s="440">
        <v>0.69603705609881628</v>
      </c>
      <c r="K469" s="440">
        <v>322</v>
      </c>
      <c r="L469" s="444">
        <v>87</v>
      </c>
      <c r="M469" s="444">
        <v>29145</v>
      </c>
      <c r="N469" s="440">
        <v>1</v>
      </c>
      <c r="O469" s="440">
        <v>335</v>
      </c>
      <c r="P469" s="444">
        <v>5</v>
      </c>
      <c r="Q469" s="444">
        <v>1680</v>
      </c>
      <c r="R469" s="514">
        <v>5.7642820380854352E-2</v>
      </c>
      <c r="S469" s="445">
        <v>336</v>
      </c>
    </row>
    <row r="470" spans="1:19" ht="14.4" customHeight="1" x14ac:dyDescent="0.3">
      <c r="A470" s="439" t="s">
        <v>846</v>
      </c>
      <c r="B470" s="440" t="s">
        <v>847</v>
      </c>
      <c r="C470" s="440" t="s">
        <v>394</v>
      </c>
      <c r="D470" s="440" t="s">
        <v>838</v>
      </c>
      <c r="E470" s="440" t="s">
        <v>848</v>
      </c>
      <c r="F470" s="440" t="s">
        <v>869</v>
      </c>
      <c r="G470" s="440" t="s">
        <v>870</v>
      </c>
      <c r="H470" s="444">
        <v>1</v>
      </c>
      <c r="I470" s="444">
        <v>439</v>
      </c>
      <c r="J470" s="440"/>
      <c r="K470" s="440">
        <v>439</v>
      </c>
      <c r="L470" s="444"/>
      <c r="M470" s="444"/>
      <c r="N470" s="440"/>
      <c r="O470" s="440"/>
      <c r="P470" s="444"/>
      <c r="Q470" s="444"/>
      <c r="R470" s="514"/>
      <c r="S470" s="445"/>
    </row>
    <row r="471" spans="1:19" ht="14.4" customHeight="1" x14ac:dyDescent="0.3">
      <c r="A471" s="439" t="s">
        <v>846</v>
      </c>
      <c r="B471" s="440" t="s">
        <v>847</v>
      </c>
      <c r="C471" s="440" t="s">
        <v>394</v>
      </c>
      <c r="D471" s="440" t="s">
        <v>838</v>
      </c>
      <c r="E471" s="440" t="s">
        <v>848</v>
      </c>
      <c r="F471" s="440" t="s">
        <v>871</v>
      </c>
      <c r="G471" s="440" t="s">
        <v>872</v>
      </c>
      <c r="H471" s="444">
        <v>397</v>
      </c>
      <c r="I471" s="444">
        <v>135377</v>
      </c>
      <c r="J471" s="440">
        <v>0.73885659708009277</v>
      </c>
      <c r="K471" s="440">
        <v>341</v>
      </c>
      <c r="L471" s="444">
        <v>525</v>
      </c>
      <c r="M471" s="444">
        <v>183225</v>
      </c>
      <c r="N471" s="440">
        <v>1</v>
      </c>
      <c r="O471" s="440">
        <v>349</v>
      </c>
      <c r="P471" s="444">
        <v>37</v>
      </c>
      <c r="Q471" s="444">
        <v>12913</v>
      </c>
      <c r="R471" s="514">
        <v>7.047619047619047E-2</v>
      </c>
      <c r="S471" s="445">
        <v>349</v>
      </c>
    </row>
    <row r="472" spans="1:19" ht="14.4" customHeight="1" x14ac:dyDescent="0.3">
      <c r="A472" s="439" t="s">
        <v>846</v>
      </c>
      <c r="B472" s="440" t="s">
        <v>847</v>
      </c>
      <c r="C472" s="440" t="s">
        <v>394</v>
      </c>
      <c r="D472" s="440" t="s">
        <v>838</v>
      </c>
      <c r="E472" s="440" t="s">
        <v>848</v>
      </c>
      <c r="F472" s="440" t="s">
        <v>893</v>
      </c>
      <c r="G472" s="440" t="s">
        <v>894</v>
      </c>
      <c r="H472" s="444">
        <v>309</v>
      </c>
      <c r="I472" s="444">
        <v>88065</v>
      </c>
      <c r="J472" s="440">
        <v>0.78082884097035044</v>
      </c>
      <c r="K472" s="440">
        <v>285</v>
      </c>
      <c r="L472" s="444">
        <v>371</v>
      </c>
      <c r="M472" s="444">
        <v>112784</v>
      </c>
      <c r="N472" s="440">
        <v>1</v>
      </c>
      <c r="O472" s="440">
        <v>304</v>
      </c>
      <c r="P472" s="444">
        <v>13</v>
      </c>
      <c r="Q472" s="444">
        <v>3965</v>
      </c>
      <c r="R472" s="514">
        <v>3.5155695843382039E-2</v>
      </c>
      <c r="S472" s="445">
        <v>305</v>
      </c>
    </row>
    <row r="473" spans="1:19" ht="14.4" customHeight="1" x14ac:dyDescent="0.3">
      <c r="A473" s="439" t="s">
        <v>846</v>
      </c>
      <c r="B473" s="440" t="s">
        <v>847</v>
      </c>
      <c r="C473" s="440" t="s">
        <v>394</v>
      </c>
      <c r="D473" s="440" t="s">
        <v>838</v>
      </c>
      <c r="E473" s="440" t="s">
        <v>848</v>
      </c>
      <c r="F473" s="440" t="s">
        <v>897</v>
      </c>
      <c r="G473" s="440" t="s">
        <v>898</v>
      </c>
      <c r="H473" s="444">
        <v>536</v>
      </c>
      <c r="I473" s="444">
        <v>247632</v>
      </c>
      <c r="J473" s="440">
        <v>0.67740453003610901</v>
      </c>
      <c r="K473" s="440">
        <v>462</v>
      </c>
      <c r="L473" s="444">
        <v>740</v>
      </c>
      <c r="M473" s="444">
        <v>365560</v>
      </c>
      <c r="N473" s="440">
        <v>1</v>
      </c>
      <c r="O473" s="440">
        <v>494</v>
      </c>
      <c r="P473" s="444">
        <v>60</v>
      </c>
      <c r="Q473" s="444">
        <v>29640</v>
      </c>
      <c r="R473" s="514">
        <v>8.1081081081081086E-2</v>
      </c>
      <c r="S473" s="445">
        <v>494</v>
      </c>
    </row>
    <row r="474" spans="1:19" ht="14.4" customHeight="1" x14ac:dyDescent="0.3">
      <c r="A474" s="439" t="s">
        <v>846</v>
      </c>
      <c r="B474" s="440" t="s">
        <v>847</v>
      </c>
      <c r="C474" s="440" t="s">
        <v>394</v>
      </c>
      <c r="D474" s="440" t="s">
        <v>838</v>
      </c>
      <c r="E474" s="440" t="s">
        <v>848</v>
      </c>
      <c r="F474" s="440" t="s">
        <v>901</v>
      </c>
      <c r="G474" s="440" t="s">
        <v>902</v>
      </c>
      <c r="H474" s="444">
        <v>669</v>
      </c>
      <c r="I474" s="444">
        <v>238164</v>
      </c>
      <c r="J474" s="440">
        <v>0.76995991206517522</v>
      </c>
      <c r="K474" s="440">
        <v>356</v>
      </c>
      <c r="L474" s="444">
        <v>836</v>
      </c>
      <c r="M474" s="444">
        <v>309320</v>
      </c>
      <c r="N474" s="440">
        <v>1</v>
      </c>
      <c r="O474" s="440">
        <v>370</v>
      </c>
      <c r="P474" s="444">
        <v>61</v>
      </c>
      <c r="Q474" s="444">
        <v>22570</v>
      </c>
      <c r="R474" s="514">
        <v>7.2966507177033499E-2</v>
      </c>
      <c r="S474" s="445">
        <v>370</v>
      </c>
    </row>
    <row r="475" spans="1:19" ht="14.4" customHeight="1" x14ac:dyDescent="0.3">
      <c r="A475" s="439" t="s">
        <v>846</v>
      </c>
      <c r="B475" s="440" t="s">
        <v>847</v>
      </c>
      <c r="C475" s="440" t="s">
        <v>394</v>
      </c>
      <c r="D475" s="440" t="s">
        <v>838</v>
      </c>
      <c r="E475" s="440" t="s">
        <v>848</v>
      </c>
      <c r="F475" s="440" t="s">
        <v>903</v>
      </c>
      <c r="G475" s="440" t="s">
        <v>904</v>
      </c>
      <c r="H475" s="444">
        <v>34</v>
      </c>
      <c r="I475" s="444">
        <v>99178</v>
      </c>
      <c r="J475" s="440">
        <v>0.74282290379358129</v>
      </c>
      <c r="K475" s="440">
        <v>2917</v>
      </c>
      <c r="L475" s="444">
        <v>43</v>
      </c>
      <c r="M475" s="444">
        <v>133515</v>
      </c>
      <c r="N475" s="440">
        <v>1</v>
      </c>
      <c r="O475" s="440">
        <v>3105</v>
      </c>
      <c r="P475" s="444">
        <v>3</v>
      </c>
      <c r="Q475" s="444">
        <v>9324</v>
      </c>
      <c r="R475" s="514">
        <v>6.9834850016852038E-2</v>
      </c>
      <c r="S475" s="445">
        <v>3108</v>
      </c>
    </row>
    <row r="476" spans="1:19" ht="14.4" customHeight="1" x14ac:dyDescent="0.3">
      <c r="A476" s="439" t="s">
        <v>846</v>
      </c>
      <c r="B476" s="440" t="s">
        <v>847</v>
      </c>
      <c r="C476" s="440" t="s">
        <v>394</v>
      </c>
      <c r="D476" s="440" t="s">
        <v>838</v>
      </c>
      <c r="E476" s="440" t="s">
        <v>848</v>
      </c>
      <c r="F476" s="440" t="s">
        <v>907</v>
      </c>
      <c r="G476" s="440" t="s">
        <v>908</v>
      </c>
      <c r="H476" s="444">
        <v>107</v>
      </c>
      <c r="I476" s="444">
        <v>11235</v>
      </c>
      <c r="J476" s="440">
        <v>0.66154389683801451</v>
      </c>
      <c r="K476" s="440">
        <v>105</v>
      </c>
      <c r="L476" s="444">
        <v>153</v>
      </c>
      <c r="M476" s="444">
        <v>16983</v>
      </c>
      <c r="N476" s="440">
        <v>1</v>
      </c>
      <c r="O476" s="440">
        <v>111</v>
      </c>
      <c r="P476" s="444">
        <v>10</v>
      </c>
      <c r="Q476" s="444">
        <v>1110</v>
      </c>
      <c r="R476" s="514">
        <v>6.535947712418301E-2</v>
      </c>
      <c r="S476" s="445">
        <v>111</v>
      </c>
    </row>
    <row r="477" spans="1:19" ht="14.4" customHeight="1" x14ac:dyDescent="0.3">
      <c r="A477" s="439" t="s">
        <v>846</v>
      </c>
      <c r="B477" s="440" t="s">
        <v>847</v>
      </c>
      <c r="C477" s="440" t="s">
        <v>394</v>
      </c>
      <c r="D477" s="440" t="s">
        <v>838</v>
      </c>
      <c r="E477" s="440" t="s">
        <v>848</v>
      </c>
      <c r="F477" s="440" t="s">
        <v>909</v>
      </c>
      <c r="G477" s="440" t="s">
        <v>910</v>
      </c>
      <c r="H477" s="444">
        <v>1</v>
      </c>
      <c r="I477" s="444">
        <v>117</v>
      </c>
      <c r="J477" s="440">
        <v>0.93600000000000005</v>
      </c>
      <c r="K477" s="440">
        <v>117</v>
      </c>
      <c r="L477" s="444">
        <v>1</v>
      </c>
      <c r="M477" s="444">
        <v>125</v>
      </c>
      <c r="N477" s="440">
        <v>1</v>
      </c>
      <c r="O477" s="440">
        <v>125</v>
      </c>
      <c r="P477" s="444"/>
      <c r="Q477" s="444"/>
      <c r="R477" s="514"/>
      <c r="S477" s="445"/>
    </row>
    <row r="478" spans="1:19" ht="14.4" customHeight="1" x14ac:dyDescent="0.3">
      <c r="A478" s="439" t="s">
        <v>846</v>
      </c>
      <c r="B478" s="440" t="s">
        <v>847</v>
      </c>
      <c r="C478" s="440" t="s">
        <v>394</v>
      </c>
      <c r="D478" s="440" t="s">
        <v>838</v>
      </c>
      <c r="E478" s="440" t="s">
        <v>848</v>
      </c>
      <c r="F478" s="440" t="s">
        <v>913</v>
      </c>
      <c r="G478" s="440" t="s">
        <v>914</v>
      </c>
      <c r="H478" s="444">
        <v>6</v>
      </c>
      <c r="I478" s="444">
        <v>7608</v>
      </c>
      <c r="J478" s="440">
        <v>1.1859703819173812</v>
      </c>
      <c r="K478" s="440">
        <v>1268</v>
      </c>
      <c r="L478" s="444">
        <v>5</v>
      </c>
      <c r="M478" s="444">
        <v>6415</v>
      </c>
      <c r="N478" s="440">
        <v>1</v>
      </c>
      <c r="O478" s="440">
        <v>1283</v>
      </c>
      <c r="P478" s="444">
        <v>1</v>
      </c>
      <c r="Q478" s="444">
        <v>1285</v>
      </c>
      <c r="R478" s="514">
        <v>0.20031176929072486</v>
      </c>
      <c r="S478" s="445">
        <v>1285</v>
      </c>
    </row>
    <row r="479" spans="1:19" ht="14.4" customHeight="1" x14ac:dyDescent="0.3">
      <c r="A479" s="439" t="s">
        <v>846</v>
      </c>
      <c r="B479" s="440" t="s">
        <v>847</v>
      </c>
      <c r="C479" s="440" t="s">
        <v>394</v>
      </c>
      <c r="D479" s="440" t="s">
        <v>838</v>
      </c>
      <c r="E479" s="440" t="s">
        <v>848</v>
      </c>
      <c r="F479" s="440" t="s">
        <v>915</v>
      </c>
      <c r="G479" s="440" t="s">
        <v>916</v>
      </c>
      <c r="H479" s="444">
        <v>137</v>
      </c>
      <c r="I479" s="444">
        <v>59869</v>
      </c>
      <c r="J479" s="440">
        <v>0.69466490299823636</v>
      </c>
      <c r="K479" s="440">
        <v>437</v>
      </c>
      <c r="L479" s="444">
        <v>189</v>
      </c>
      <c r="M479" s="444">
        <v>86184</v>
      </c>
      <c r="N479" s="440">
        <v>1</v>
      </c>
      <c r="O479" s="440">
        <v>456</v>
      </c>
      <c r="P479" s="444">
        <v>14</v>
      </c>
      <c r="Q479" s="444">
        <v>6384</v>
      </c>
      <c r="R479" s="514">
        <v>7.407407407407407E-2</v>
      </c>
      <c r="S479" s="445">
        <v>456</v>
      </c>
    </row>
    <row r="480" spans="1:19" ht="14.4" customHeight="1" x14ac:dyDescent="0.3">
      <c r="A480" s="439" t="s">
        <v>846</v>
      </c>
      <c r="B480" s="440" t="s">
        <v>847</v>
      </c>
      <c r="C480" s="440" t="s">
        <v>394</v>
      </c>
      <c r="D480" s="440" t="s">
        <v>838</v>
      </c>
      <c r="E480" s="440" t="s">
        <v>848</v>
      </c>
      <c r="F480" s="440" t="s">
        <v>917</v>
      </c>
      <c r="G480" s="440" t="s">
        <v>918</v>
      </c>
      <c r="H480" s="444">
        <v>1100</v>
      </c>
      <c r="I480" s="444">
        <v>59400</v>
      </c>
      <c r="J480" s="440">
        <v>0.62068965517241381</v>
      </c>
      <c r="K480" s="440">
        <v>54</v>
      </c>
      <c r="L480" s="444">
        <v>1650</v>
      </c>
      <c r="M480" s="444">
        <v>95700</v>
      </c>
      <c r="N480" s="440">
        <v>1</v>
      </c>
      <c r="O480" s="440">
        <v>58</v>
      </c>
      <c r="P480" s="444">
        <v>112</v>
      </c>
      <c r="Q480" s="444">
        <v>6496</v>
      </c>
      <c r="R480" s="514">
        <v>6.7878787878787886E-2</v>
      </c>
      <c r="S480" s="445">
        <v>58</v>
      </c>
    </row>
    <row r="481" spans="1:19" ht="14.4" customHeight="1" x14ac:dyDescent="0.3">
      <c r="A481" s="439" t="s">
        <v>846</v>
      </c>
      <c r="B481" s="440" t="s">
        <v>847</v>
      </c>
      <c r="C481" s="440" t="s">
        <v>394</v>
      </c>
      <c r="D481" s="440" t="s">
        <v>838</v>
      </c>
      <c r="E481" s="440" t="s">
        <v>848</v>
      </c>
      <c r="F481" s="440" t="s">
        <v>919</v>
      </c>
      <c r="G481" s="440" t="s">
        <v>920</v>
      </c>
      <c r="H481" s="444"/>
      <c r="I481" s="444"/>
      <c r="J481" s="440"/>
      <c r="K481" s="440"/>
      <c r="L481" s="444">
        <v>42</v>
      </c>
      <c r="M481" s="444">
        <v>91266</v>
      </c>
      <c r="N481" s="440">
        <v>1</v>
      </c>
      <c r="O481" s="440">
        <v>2173</v>
      </c>
      <c r="P481" s="444">
        <v>13</v>
      </c>
      <c r="Q481" s="444">
        <v>28249</v>
      </c>
      <c r="R481" s="514">
        <v>0.30952380952380953</v>
      </c>
      <c r="S481" s="445">
        <v>2173</v>
      </c>
    </row>
    <row r="482" spans="1:19" ht="14.4" customHeight="1" x14ac:dyDescent="0.3">
      <c r="A482" s="439" t="s">
        <v>846</v>
      </c>
      <c r="B482" s="440" t="s">
        <v>847</v>
      </c>
      <c r="C482" s="440" t="s">
        <v>394</v>
      </c>
      <c r="D482" s="440" t="s">
        <v>838</v>
      </c>
      <c r="E482" s="440" t="s">
        <v>848</v>
      </c>
      <c r="F482" s="440" t="s">
        <v>925</v>
      </c>
      <c r="G482" s="440" t="s">
        <v>926</v>
      </c>
      <c r="H482" s="444">
        <v>692</v>
      </c>
      <c r="I482" s="444">
        <v>116948</v>
      </c>
      <c r="J482" s="440">
        <v>0.82912442396313368</v>
      </c>
      <c r="K482" s="440">
        <v>169</v>
      </c>
      <c r="L482" s="444">
        <v>806</v>
      </c>
      <c r="M482" s="444">
        <v>141050</v>
      </c>
      <c r="N482" s="440">
        <v>1</v>
      </c>
      <c r="O482" s="440">
        <v>175</v>
      </c>
      <c r="P482" s="444">
        <v>80</v>
      </c>
      <c r="Q482" s="444">
        <v>14080</v>
      </c>
      <c r="R482" s="514">
        <v>9.9822757887274016E-2</v>
      </c>
      <c r="S482" s="445">
        <v>176</v>
      </c>
    </row>
    <row r="483" spans="1:19" ht="14.4" customHeight="1" x14ac:dyDescent="0.3">
      <c r="A483" s="439" t="s">
        <v>846</v>
      </c>
      <c r="B483" s="440" t="s">
        <v>847</v>
      </c>
      <c r="C483" s="440" t="s">
        <v>394</v>
      </c>
      <c r="D483" s="440" t="s">
        <v>838</v>
      </c>
      <c r="E483" s="440" t="s">
        <v>848</v>
      </c>
      <c r="F483" s="440" t="s">
        <v>931</v>
      </c>
      <c r="G483" s="440" t="s">
        <v>932</v>
      </c>
      <c r="H483" s="444">
        <v>1</v>
      </c>
      <c r="I483" s="444">
        <v>163</v>
      </c>
      <c r="J483" s="440">
        <v>0.13778529163144548</v>
      </c>
      <c r="K483" s="440">
        <v>163</v>
      </c>
      <c r="L483" s="444">
        <v>7</v>
      </c>
      <c r="M483" s="444">
        <v>1183</v>
      </c>
      <c r="N483" s="440">
        <v>1</v>
      </c>
      <c r="O483" s="440">
        <v>169</v>
      </c>
      <c r="P483" s="444">
        <v>1</v>
      </c>
      <c r="Q483" s="444">
        <v>170</v>
      </c>
      <c r="R483" s="514">
        <v>0.1437024513947591</v>
      </c>
      <c r="S483" s="445">
        <v>170</v>
      </c>
    </row>
    <row r="484" spans="1:19" ht="14.4" customHeight="1" x14ac:dyDescent="0.3">
      <c r="A484" s="439" t="s">
        <v>846</v>
      </c>
      <c r="B484" s="440" t="s">
        <v>847</v>
      </c>
      <c r="C484" s="440" t="s">
        <v>394</v>
      </c>
      <c r="D484" s="440" t="s">
        <v>838</v>
      </c>
      <c r="E484" s="440" t="s">
        <v>848</v>
      </c>
      <c r="F484" s="440" t="s">
        <v>935</v>
      </c>
      <c r="G484" s="440" t="s">
        <v>936</v>
      </c>
      <c r="H484" s="444">
        <v>35</v>
      </c>
      <c r="I484" s="444">
        <v>35280</v>
      </c>
      <c r="J484" s="440">
        <v>1.2924497197494229</v>
      </c>
      <c r="K484" s="440">
        <v>1008</v>
      </c>
      <c r="L484" s="444">
        <v>27</v>
      </c>
      <c r="M484" s="444">
        <v>27297</v>
      </c>
      <c r="N484" s="440">
        <v>1</v>
      </c>
      <c r="O484" s="440">
        <v>1011</v>
      </c>
      <c r="P484" s="444">
        <v>35</v>
      </c>
      <c r="Q484" s="444">
        <v>35420</v>
      </c>
      <c r="R484" s="514">
        <v>1.2975784884785875</v>
      </c>
      <c r="S484" s="445">
        <v>1012</v>
      </c>
    </row>
    <row r="485" spans="1:19" ht="14.4" customHeight="1" x14ac:dyDescent="0.3">
      <c r="A485" s="439" t="s">
        <v>846</v>
      </c>
      <c r="B485" s="440" t="s">
        <v>847</v>
      </c>
      <c r="C485" s="440" t="s">
        <v>394</v>
      </c>
      <c r="D485" s="440" t="s">
        <v>838</v>
      </c>
      <c r="E485" s="440" t="s">
        <v>848</v>
      </c>
      <c r="F485" s="440" t="s">
        <v>939</v>
      </c>
      <c r="G485" s="440" t="s">
        <v>940</v>
      </c>
      <c r="H485" s="444">
        <v>32</v>
      </c>
      <c r="I485" s="444">
        <v>72448</v>
      </c>
      <c r="J485" s="440">
        <v>0.95701566669308602</v>
      </c>
      <c r="K485" s="440">
        <v>2264</v>
      </c>
      <c r="L485" s="444">
        <v>33</v>
      </c>
      <c r="M485" s="444">
        <v>75702</v>
      </c>
      <c r="N485" s="440">
        <v>1</v>
      </c>
      <c r="O485" s="440">
        <v>2294</v>
      </c>
      <c r="P485" s="444">
        <v>6</v>
      </c>
      <c r="Q485" s="444">
        <v>13782</v>
      </c>
      <c r="R485" s="514">
        <v>0.18205595624950463</v>
      </c>
      <c r="S485" s="445">
        <v>2297</v>
      </c>
    </row>
    <row r="486" spans="1:19" ht="14.4" customHeight="1" x14ac:dyDescent="0.3">
      <c r="A486" s="439" t="s">
        <v>846</v>
      </c>
      <c r="B486" s="440" t="s">
        <v>847</v>
      </c>
      <c r="C486" s="440" t="s">
        <v>394</v>
      </c>
      <c r="D486" s="440" t="s">
        <v>838</v>
      </c>
      <c r="E486" s="440" t="s">
        <v>848</v>
      </c>
      <c r="F486" s="440" t="s">
        <v>943</v>
      </c>
      <c r="G486" s="440" t="s">
        <v>944</v>
      </c>
      <c r="H486" s="444">
        <v>56</v>
      </c>
      <c r="I486" s="444">
        <v>112672</v>
      </c>
      <c r="J486" s="440">
        <v>0.5749744845886916</v>
      </c>
      <c r="K486" s="440">
        <v>2012</v>
      </c>
      <c r="L486" s="444">
        <v>92</v>
      </c>
      <c r="M486" s="444">
        <v>195960</v>
      </c>
      <c r="N486" s="440">
        <v>1</v>
      </c>
      <c r="O486" s="440">
        <v>2130</v>
      </c>
      <c r="P486" s="444">
        <v>25</v>
      </c>
      <c r="Q486" s="444">
        <v>53275</v>
      </c>
      <c r="R486" s="514">
        <v>0.27186670749132474</v>
      </c>
      <c r="S486" s="445">
        <v>2131</v>
      </c>
    </row>
    <row r="487" spans="1:19" ht="14.4" customHeight="1" x14ac:dyDescent="0.3">
      <c r="A487" s="439" t="s">
        <v>846</v>
      </c>
      <c r="B487" s="440" t="s">
        <v>847</v>
      </c>
      <c r="C487" s="440" t="s">
        <v>394</v>
      </c>
      <c r="D487" s="440" t="s">
        <v>838</v>
      </c>
      <c r="E487" s="440" t="s">
        <v>848</v>
      </c>
      <c r="F487" s="440" t="s">
        <v>951</v>
      </c>
      <c r="G487" s="440" t="s">
        <v>854</v>
      </c>
      <c r="H487" s="444">
        <v>2</v>
      </c>
      <c r="I487" s="444">
        <v>70</v>
      </c>
      <c r="J487" s="440"/>
      <c r="K487" s="440">
        <v>35</v>
      </c>
      <c r="L487" s="444"/>
      <c r="M487" s="444"/>
      <c r="N487" s="440"/>
      <c r="O487" s="440"/>
      <c r="P487" s="444"/>
      <c r="Q487" s="444"/>
      <c r="R487" s="514"/>
      <c r="S487" s="445"/>
    </row>
    <row r="488" spans="1:19" ht="14.4" customHeight="1" x14ac:dyDescent="0.3">
      <c r="A488" s="439" t="s">
        <v>846</v>
      </c>
      <c r="B488" s="440" t="s">
        <v>847</v>
      </c>
      <c r="C488" s="440" t="s">
        <v>394</v>
      </c>
      <c r="D488" s="440" t="s">
        <v>838</v>
      </c>
      <c r="E488" s="440" t="s">
        <v>848</v>
      </c>
      <c r="F488" s="440" t="s">
        <v>954</v>
      </c>
      <c r="G488" s="440" t="s">
        <v>955</v>
      </c>
      <c r="H488" s="444"/>
      <c r="I488" s="444"/>
      <c r="J488" s="440"/>
      <c r="K488" s="440"/>
      <c r="L488" s="444"/>
      <c r="M488" s="444"/>
      <c r="N488" s="440"/>
      <c r="O488" s="440"/>
      <c r="P488" s="444">
        <v>1</v>
      </c>
      <c r="Q488" s="444">
        <v>1057</v>
      </c>
      <c r="R488" s="514"/>
      <c r="S488" s="445">
        <v>1057</v>
      </c>
    </row>
    <row r="489" spans="1:19" ht="14.4" customHeight="1" x14ac:dyDescent="0.3">
      <c r="A489" s="439" t="s">
        <v>846</v>
      </c>
      <c r="B489" s="440" t="s">
        <v>847</v>
      </c>
      <c r="C489" s="440" t="s">
        <v>394</v>
      </c>
      <c r="D489" s="440" t="s">
        <v>838</v>
      </c>
      <c r="E489" s="440" t="s">
        <v>848</v>
      </c>
      <c r="F489" s="440" t="s">
        <v>956</v>
      </c>
      <c r="G489" s="440" t="s">
        <v>957</v>
      </c>
      <c r="H489" s="444">
        <v>8</v>
      </c>
      <c r="I489" s="444">
        <v>2152</v>
      </c>
      <c r="J489" s="440">
        <v>0.31134259259259262</v>
      </c>
      <c r="K489" s="440">
        <v>269</v>
      </c>
      <c r="L489" s="444">
        <v>24</v>
      </c>
      <c r="M489" s="444">
        <v>6912</v>
      </c>
      <c r="N489" s="440">
        <v>1</v>
      </c>
      <c r="O489" s="440">
        <v>288</v>
      </c>
      <c r="P489" s="444">
        <v>4</v>
      </c>
      <c r="Q489" s="444">
        <v>1156</v>
      </c>
      <c r="R489" s="514">
        <v>0.16724537037037038</v>
      </c>
      <c r="S489" s="445">
        <v>289</v>
      </c>
    </row>
    <row r="490" spans="1:19" ht="14.4" customHeight="1" x14ac:dyDescent="0.3">
      <c r="A490" s="439" t="s">
        <v>846</v>
      </c>
      <c r="B490" s="440" t="s">
        <v>847</v>
      </c>
      <c r="C490" s="440" t="s">
        <v>394</v>
      </c>
      <c r="D490" s="440" t="s">
        <v>838</v>
      </c>
      <c r="E490" s="440" t="s">
        <v>848</v>
      </c>
      <c r="F490" s="440" t="s">
        <v>964</v>
      </c>
      <c r="G490" s="440" t="s">
        <v>965</v>
      </c>
      <c r="H490" s="444"/>
      <c r="I490" s="444"/>
      <c r="J490" s="440"/>
      <c r="K490" s="440"/>
      <c r="L490" s="444">
        <v>5</v>
      </c>
      <c r="M490" s="444">
        <v>0</v>
      </c>
      <c r="N490" s="440"/>
      <c r="O490" s="440">
        <v>0</v>
      </c>
      <c r="P490" s="444">
        <v>3</v>
      </c>
      <c r="Q490" s="444">
        <v>0</v>
      </c>
      <c r="R490" s="514"/>
      <c r="S490" s="445">
        <v>0</v>
      </c>
    </row>
    <row r="491" spans="1:19" ht="14.4" customHeight="1" x14ac:dyDescent="0.3">
      <c r="A491" s="439" t="s">
        <v>846</v>
      </c>
      <c r="B491" s="440" t="s">
        <v>847</v>
      </c>
      <c r="C491" s="440" t="s">
        <v>394</v>
      </c>
      <c r="D491" s="440" t="s">
        <v>838</v>
      </c>
      <c r="E491" s="440" t="s">
        <v>848</v>
      </c>
      <c r="F491" s="440" t="s">
        <v>966</v>
      </c>
      <c r="G491" s="440" t="s">
        <v>967</v>
      </c>
      <c r="H491" s="444"/>
      <c r="I491" s="444"/>
      <c r="J491" s="440"/>
      <c r="K491" s="440"/>
      <c r="L491" s="444">
        <v>33</v>
      </c>
      <c r="M491" s="444">
        <v>0</v>
      </c>
      <c r="N491" s="440"/>
      <c r="O491" s="440">
        <v>0</v>
      </c>
      <c r="P491" s="444">
        <v>5</v>
      </c>
      <c r="Q491" s="444">
        <v>0</v>
      </c>
      <c r="R491" s="514"/>
      <c r="S491" s="445">
        <v>0</v>
      </c>
    </row>
    <row r="492" spans="1:19" ht="14.4" customHeight="1" x14ac:dyDescent="0.3">
      <c r="A492" s="439" t="s">
        <v>846</v>
      </c>
      <c r="B492" s="440" t="s">
        <v>847</v>
      </c>
      <c r="C492" s="440" t="s">
        <v>394</v>
      </c>
      <c r="D492" s="440" t="s">
        <v>839</v>
      </c>
      <c r="E492" s="440" t="s">
        <v>848</v>
      </c>
      <c r="F492" s="440" t="s">
        <v>853</v>
      </c>
      <c r="G492" s="440" t="s">
        <v>854</v>
      </c>
      <c r="H492" s="444">
        <v>118</v>
      </c>
      <c r="I492" s="444">
        <v>6372</v>
      </c>
      <c r="J492" s="440"/>
      <c r="K492" s="440">
        <v>54</v>
      </c>
      <c r="L492" s="444"/>
      <c r="M492" s="444"/>
      <c r="N492" s="440"/>
      <c r="O492" s="440"/>
      <c r="P492" s="444"/>
      <c r="Q492" s="444"/>
      <c r="R492" s="514"/>
      <c r="S492" s="445"/>
    </row>
    <row r="493" spans="1:19" ht="14.4" customHeight="1" x14ac:dyDescent="0.3">
      <c r="A493" s="439" t="s">
        <v>846</v>
      </c>
      <c r="B493" s="440" t="s">
        <v>847</v>
      </c>
      <c r="C493" s="440" t="s">
        <v>394</v>
      </c>
      <c r="D493" s="440" t="s">
        <v>839</v>
      </c>
      <c r="E493" s="440" t="s">
        <v>848</v>
      </c>
      <c r="F493" s="440" t="s">
        <v>857</v>
      </c>
      <c r="G493" s="440" t="s">
        <v>858</v>
      </c>
      <c r="H493" s="444">
        <v>1</v>
      </c>
      <c r="I493" s="444">
        <v>177</v>
      </c>
      <c r="J493" s="440"/>
      <c r="K493" s="440">
        <v>177</v>
      </c>
      <c r="L493" s="444"/>
      <c r="M493" s="444"/>
      <c r="N493" s="440"/>
      <c r="O493" s="440"/>
      <c r="P493" s="444"/>
      <c r="Q493" s="444"/>
      <c r="R493" s="514"/>
      <c r="S493" s="445"/>
    </row>
    <row r="494" spans="1:19" ht="14.4" customHeight="1" x14ac:dyDescent="0.3">
      <c r="A494" s="439" t="s">
        <v>846</v>
      </c>
      <c r="B494" s="440" t="s">
        <v>847</v>
      </c>
      <c r="C494" s="440" t="s">
        <v>394</v>
      </c>
      <c r="D494" s="440" t="s">
        <v>839</v>
      </c>
      <c r="E494" s="440" t="s">
        <v>848</v>
      </c>
      <c r="F494" s="440" t="s">
        <v>863</v>
      </c>
      <c r="G494" s="440" t="s">
        <v>864</v>
      </c>
      <c r="H494" s="444">
        <v>35</v>
      </c>
      <c r="I494" s="444">
        <v>6020</v>
      </c>
      <c r="J494" s="440"/>
      <c r="K494" s="440">
        <v>172</v>
      </c>
      <c r="L494" s="444"/>
      <c r="M494" s="444"/>
      <c r="N494" s="440"/>
      <c r="O494" s="440"/>
      <c r="P494" s="444"/>
      <c r="Q494" s="444"/>
      <c r="R494" s="514"/>
      <c r="S494" s="445"/>
    </row>
    <row r="495" spans="1:19" ht="14.4" customHeight="1" x14ac:dyDescent="0.3">
      <c r="A495" s="439" t="s">
        <v>846</v>
      </c>
      <c r="B495" s="440" t="s">
        <v>847</v>
      </c>
      <c r="C495" s="440" t="s">
        <v>394</v>
      </c>
      <c r="D495" s="440" t="s">
        <v>839</v>
      </c>
      <c r="E495" s="440" t="s">
        <v>848</v>
      </c>
      <c r="F495" s="440" t="s">
        <v>867</v>
      </c>
      <c r="G495" s="440" t="s">
        <v>868</v>
      </c>
      <c r="H495" s="444">
        <v>8</v>
      </c>
      <c r="I495" s="444">
        <v>2576</v>
      </c>
      <c r="J495" s="440"/>
      <c r="K495" s="440">
        <v>322</v>
      </c>
      <c r="L495" s="444"/>
      <c r="M495" s="444"/>
      <c r="N495" s="440"/>
      <c r="O495" s="440"/>
      <c r="P495" s="444"/>
      <c r="Q495" s="444"/>
      <c r="R495" s="514"/>
      <c r="S495" s="445"/>
    </row>
    <row r="496" spans="1:19" ht="14.4" customHeight="1" x14ac:dyDescent="0.3">
      <c r="A496" s="439" t="s">
        <v>846</v>
      </c>
      <c r="B496" s="440" t="s">
        <v>847</v>
      </c>
      <c r="C496" s="440" t="s">
        <v>394</v>
      </c>
      <c r="D496" s="440" t="s">
        <v>839</v>
      </c>
      <c r="E496" s="440" t="s">
        <v>848</v>
      </c>
      <c r="F496" s="440" t="s">
        <v>871</v>
      </c>
      <c r="G496" s="440" t="s">
        <v>872</v>
      </c>
      <c r="H496" s="444">
        <v>10</v>
      </c>
      <c r="I496" s="444">
        <v>3410</v>
      </c>
      <c r="J496" s="440"/>
      <c r="K496" s="440">
        <v>341</v>
      </c>
      <c r="L496" s="444"/>
      <c r="M496" s="444"/>
      <c r="N496" s="440"/>
      <c r="O496" s="440"/>
      <c r="P496" s="444"/>
      <c r="Q496" s="444"/>
      <c r="R496" s="514"/>
      <c r="S496" s="445"/>
    </row>
    <row r="497" spans="1:19" ht="14.4" customHeight="1" x14ac:dyDescent="0.3">
      <c r="A497" s="439" t="s">
        <v>846</v>
      </c>
      <c r="B497" s="440" t="s">
        <v>847</v>
      </c>
      <c r="C497" s="440" t="s">
        <v>394</v>
      </c>
      <c r="D497" s="440" t="s">
        <v>839</v>
      </c>
      <c r="E497" s="440" t="s">
        <v>848</v>
      </c>
      <c r="F497" s="440" t="s">
        <v>879</v>
      </c>
      <c r="G497" s="440" t="s">
        <v>880</v>
      </c>
      <c r="H497" s="444">
        <v>1</v>
      </c>
      <c r="I497" s="444">
        <v>109</v>
      </c>
      <c r="J497" s="440"/>
      <c r="K497" s="440">
        <v>109</v>
      </c>
      <c r="L497" s="444"/>
      <c r="M497" s="444"/>
      <c r="N497" s="440"/>
      <c r="O497" s="440"/>
      <c r="P497" s="444"/>
      <c r="Q497" s="444"/>
      <c r="R497" s="514"/>
      <c r="S497" s="445"/>
    </row>
    <row r="498" spans="1:19" ht="14.4" customHeight="1" x14ac:dyDescent="0.3">
      <c r="A498" s="439" t="s">
        <v>846</v>
      </c>
      <c r="B498" s="440" t="s">
        <v>847</v>
      </c>
      <c r="C498" s="440" t="s">
        <v>394</v>
      </c>
      <c r="D498" s="440" t="s">
        <v>839</v>
      </c>
      <c r="E498" s="440" t="s">
        <v>848</v>
      </c>
      <c r="F498" s="440" t="s">
        <v>883</v>
      </c>
      <c r="G498" s="440" t="s">
        <v>884</v>
      </c>
      <c r="H498" s="444">
        <v>3</v>
      </c>
      <c r="I498" s="444">
        <v>1128</v>
      </c>
      <c r="J498" s="440"/>
      <c r="K498" s="440">
        <v>376</v>
      </c>
      <c r="L498" s="444"/>
      <c r="M498" s="444"/>
      <c r="N498" s="440"/>
      <c r="O498" s="440"/>
      <c r="P498" s="444"/>
      <c r="Q498" s="444"/>
      <c r="R498" s="514"/>
      <c r="S498" s="445"/>
    </row>
    <row r="499" spans="1:19" ht="14.4" customHeight="1" x14ac:dyDescent="0.3">
      <c r="A499" s="439" t="s">
        <v>846</v>
      </c>
      <c r="B499" s="440" t="s">
        <v>847</v>
      </c>
      <c r="C499" s="440" t="s">
        <v>394</v>
      </c>
      <c r="D499" s="440" t="s">
        <v>839</v>
      </c>
      <c r="E499" s="440" t="s">
        <v>848</v>
      </c>
      <c r="F499" s="440" t="s">
        <v>885</v>
      </c>
      <c r="G499" s="440" t="s">
        <v>886</v>
      </c>
      <c r="H499" s="444">
        <v>15</v>
      </c>
      <c r="I499" s="444">
        <v>555</v>
      </c>
      <c r="J499" s="440"/>
      <c r="K499" s="440">
        <v>37</v>
      </c>
      <c r="L499" s="444"/>
      <c r="M499" s="444"/>
      <c r="N499" s="440"/>
      <c r="O499" s="440"/>
      <c r="P499" s="444"/>
      <c r="Q499" s="444"/>
      <c r="R499" s="514"/>
      <c r="S499" s="445"/>
    </row>
    <row r="500" spans="1:19" ht="14.4" customHeight="1" x14ac:dyDescent="0.3">
      <c r="A500" s="439" t="s">
        <v>846</v>
      </c>
      <c r="B500" s="440" t="s">
        <v>847</v>
      </c>
      <c r="C500" s="440" t="s">
        <v>394</v>
      </c>
      <c r="D500" s="440" t="s">
        <v>839</v>
      </c>
      <c r="E500" s="440" t="s">
        <v>848</v>
      </c>
      <c r="F500" s="440" t="s">
        <v>889</v>
      </c>
      <c r="G500" s="440" t="s">
        <v>890</v>
      </c>
      <c r="H500" s="444">
        <v>73</v>
      </c>
      <c r="I500" s="444">
        <v>49348</v>
      </c>
      <c r="J500" s="440"/>
      <c r="K500" s="440">
        <v>676</v>
      </c>
      <c r="L500" s="444"/>
      <c r="M500" s="444"/>
      <c r="N500" s="440"/>
      <c r="O500" s="440"/>
      <c r="P500" s="444"/>
      <c r="Q500" s="444"/>
      <c r="R500" s="514"/>
      <c r="S500" s="445"/>
    </row>
    <row r="501" spans="1:19" ht="14.4" customHeight="1" x14ac:dyDescent="0.3">
      <c r="A501" s="439" t="s">
        <v>846</v>
      </c>
      <c r="B501" s="440" t="s">
        <v>847</v>
      </c>
      <c r="C501" s="440" t="s">
        <v>394</v>
      </c>
      <c r="D501" s="440" t="s">
        <v>839</v>
      </c>
      <c r="E501" s="440" t="s">
        <v>848</v>
      </c>
      <c r="F501" s="440" t="s">
        <v>891</v>
      </c>
      <c r="G501" s="440" t="s">
        <v>892</v>
      </c>
      <c r="H501" s="444">
        <v>23</v>
      </c>
      <c r="I501" s="444">
        <v>3174</v>
      </c>
      <c r="J501" s="440"/>
      <c r="K501" s="440">
        <v>138</v>
      </c>
      <c r="L501" s="444"/>
      <c r="M501" s="444"/>
      <c r="N501" s="440"/>
      <c r="O501" s="440"/>
      <c r="P501" s="444"/>
      <c r="Q501" s="444"/>
      <c r="R501" s="514"/>
      <c r="S501" s="445"/>
    </row>
    <row r="502" spans="1:19" ht="14.4" customHeight="1" x14ac:dyDescent="0.3">
      <c r="A502" s="439" t="s">
        <v>846</v>
      </c>
      <c r="B502" s="440" t="s">
        <v>847</v>
      </c>
      <c r="C502" s="440" t="s">
        <v>394</v>
      </c>
      <c r="D502" s="440" t="s">
        <v>839</v>
      </c>
      <c r="E502" s="440" t="s">
        <v>848</v>
      </c>
      <c r="F502" s="440" t="s">
        <v>893</v>
      </c>
      <c r="G502" s="440" t="s">
        <v>894</v>
      </c>
      <c r="H502" s="444">
        <v>44</v>
      </c>
      <c r="I502" s="444">
        <v>12540</v>
      </c>
      <c r="J502" s="440"/>
      <c r="K502" s="440">
        <v>285</v>
      </c>
      <c r="L502" s="444"/>
      <c r="M502" s="444"/>
      <c r="N502" s="440"/>
      <c r="O502" s="440"/>
      <c r="P502" s="444"/>
      <c r="Q502" s="444"/>
      <c r="R502" s="514"/>
      <c r="S502" s="445"/>
    </row>
    <row r="503" spans="1:19" ht="14.4" customHeight="1" x14ac:dyDescent="0.3">
      <c r="A503" s="439" t="s">
        <v>846</v>
      </c>
      <c r="B503" s="440" t="s">
        <v>847</v>
      </c>
      <c r="C503" s="440" t="s">
        <v>394</v>
      </c>
      <c r="D503" s="440" t="s">
        <v>839</v>
      </c>
      <c r="E503" s="440" t="s">
        <v>848</v>
      </c>
      <c r="F503" s="440" t="s">
        <v>897</v>
      </c>
      <c r="G503" s="440" t="s">
        <v>898</v>
      </c>
      <c r="H503" s="444">
        <v>53</v>
      </c>
      <c r="I503" s="444">
        <v>24486</v>
      </c>
      <c r="J503" s="440"/>
      <c r="K503" s="440">
        <v>462</v>
      </c>
      <c r="L503" s="444"/>
      <c r="M503" s="444"/>
      <c r="N503" s="440"/>
      <c r="O503" s="440"/>
      <c r="P503" s="444"/>
      <c r="Q503" s="444"/>
      <c r="R503" s="514"/>
      <c r="S503" s="445"/>
    </row>
    <row r="504" spans="1:19" ht="14.4" customHeight="1" x14ac:dyDescent="0.3">
      <c r="A504" s="439" t="s">
        <v>846</v>
      </c>
      <c r="B504" s="440" t="s">
        <v>847</v>
      </c>
      <c r="C504" s="440" t="s">
        <v>394</v>
      </c>
      <c r="D504" s="440" t="s">
        <v>839</v>
      </c>
      <c r="E504" s="440" t="s">
        <v>848</v>
      </c>
      <c r="F504" s="440" t="s">
        <v>901</v>
      </c>
      <c r="G504" s="440" t="s">
        <v>902</v>
      </c>
      <c r="H504" s="444">
        <v>73</v>
      </c>
      <c r="I504" s="444">
        <v>25988</v>
      </c>
      <c r="J504" s="440"/>
      <c r="K504" s="440">
        <v>356</v>
      </c>
      <c r="L504" s="444"/>
      <c r="M504" s="444"/>
      <c r="N504" s="440"/>
      <c r="O504" s="440"/>
      <c r="P504" s="444"/>
      <c r="Q504" s="444"/>
      <c r="R504" s="514"/>
      <c r="S504" s="445"/>
    </row>
    <row r="505" spans="1:19" ht="14.4" customHeight="1" x14ac:dyDescent="0.3">
      <c r="A505" s="439" t="s">
        <v>846</v>
      </c>
      <c r="B505" s="440" t="s">
        <v>847</v>
      </c>
      <c r="C505" s="440" t="s">
        <v>394</v>
      </c>
      <c r="D505" s="440" t="s">
        <v>839</v>
      </c>
      <c r="E505" s="440" t="s">
        <v>848</v>
      </c>
      <c r="F505" s="440" t="s">
        <v>907</v>
      </c>
      <c r="G505" s="440" t="s">
        <v>908</v>
      </c>
      <c r="H505" s="444">
        <v>9</v>
      </c>
      <c r="I505" s="444">
        <v>945</v>
      </c>
      <c r="J505" s="440"/>
      <c r="K505" s="440">
        <v>105</v>
      </c>
      <c r="L505" s="444"/>
      <c r="M505" s="444"/>
      <c r="N505" s="440"/>
      <c r="O505" s="440"/>
      <c r="P505" s="444"/>
      <c r="Q505" s="444"/>
      <c r="R505" s="514"/>
      <c r="S505" s="445"/>
    </row>
    <row r="506" spans="1:19" ht="14.4" customHeight="1" x14ac:dyDescent="0.3">
      <c r="A506" s="439" t="s">
        <v>846</v>
      </c>
      <c r="B506" s="440" t="s">
        <v>847</v>
      </c>
      <c r="C506" s="440" t="s">
        <v>394</v>
      </c>
      <c r="D506" s="440" t="s">
        <v>839</v>
      </c>
      <c r="E506" s="440" t="s">
        <v>848</v>
      </c>
      <c r="F506" s="440" t="s">
        <v>911</v>
      </c>
      <c r="G506" s="440" t="s">
        <v>912</v>
      </c>
      <c r="H506" s="444">
        <v>4</v>
      </c>
      <c r="I506" s="444">
        <v>1852</v>
      </c>
      <c r="J506" s="440"/>
      <c r="K506" s="440">
        <v>463</v>
      </c>
      <c r="L506" s="444"/>
      <c r="M506" s="444"/>
      <c r="N506" s="440"/>
      <c r="O506" s="440"/>
      <c r="P506" s="444"/>
      <c r="Q506" s="444"/>
      <c r="R506" s="514"/>
      <c r="S506" s="445"/>
    </row>
    <row r="507" spans="1:19" ht="14.4" customHeight="1" x14ac:dyDescent="0.3">
      <c r="A507" s="439" t="s">
        <v>846</v>
      </c>
      <c r="B507" s="440" t="s">
        <v>847</v>
      </c>
      <c r="C507" s="440" t="s">
        <v>394</v>
      </c>
      <c r="D507" s="440" t="s">
        <v>839</v>
      </c>
      <c r="E507" s="440" t="s">
        <v>848</v>
      </c>
      <c r="F507" s="440" t="s">
        <v>915</v>
      </c>
      <c r="G507" s="440" t="s">
        <v>916</v>
      </c>
      <c r="H507" s="444">
        <v>13</v>
      </c>
      <c r="I507" s="444">
        <v>5681</v>
      </c>
      <c r="J507" s="440"/>
      <c r="K507" s="440">
        <v>437</v>
      </c>
      <c r="L507" s="444"/>
      <c r="M507" s="444"/>
      <c r="N507" s="440"/>
      <c r="O507" s="440"/>
      <c r="P507" s="444"/>
      <c r="Q507" s="444"/>
      <c r="R507" s="514"/>
      <c r="S507" s="445"/>
    </row>
    <row r="508" spans="1:19" ht="14.4" customHeight="1" x14ac:dyDescent="0.3">
      <c r="A508" s="439" t="s">
        <v>846</v>
      </c>
      <c r="B508" s="440" t="s">
        <v>847</v>
      </c>
      <c r="C508" s="440" t="s">
        <v>394</v>
      </c>
      <c r="D508" s="440" t="s">
        <v>839</v>
      </c>
      <c r="E508" s="440" t="s">
        <v>848</v>
      </c>
      <c r="F508" s="440" t="s">
        <v>917</v>
      </c>
      <c r="G508" s="440" t="s">
        <v>918</v>
      </c>
      <c r="H508" s="444">
        <v>110</v>
      </c>
      <c r="I508" s="444">
        <v>5940</v>
      </c>
      <c r="J508" s="440"/>
      <c r="K508" s="440">
        <v>54</v>
      </c>
      <c r="L508" s="444"/>
      <c r="M508" s="444"/>
      <c r="N508" s="440"/>
      <c r="O508" s="440"/>
      <c r="P508" s="444"/>
      <c r="Q508" s="444"/>
      <c r="R508" s="514"/>
      <c r="S508" s="445"/>
    </row>
    <row r="509" spans="1:19" ht="14.4" customHeight="1" x14ac:dyDescent="0.3">
      <c r="A509" s="439" t="s">
        <v>846</v>
      </c>
      <c r="B509" s="440" t="s">
        <v>847</v>
      </c>
      <c r="C509" s="440" t="s">
        <v>394</v>
      </c>
      <c r="D509" s="440" t="s">
        <v>839</v>
      </c>
      <c r="E509" s="440" t="s">
        <v>848</v>
      </c>
      <c r="F509" s="440" t="s">
        <v>925</v>
      </c>
      <c r="G509" s="440" t="s">
        <v>926</v>
      </c>
      <c r="H509" s="444">
        <v>18</v>
      </c>
      <c r="I509" s="444">
        <v>3042</v>
      </c>
      <c r="J509" s="440"/>
      <c r="K509" s="440">
        <v>169</v>
      </c>
      <c r="L509" s="444"/>
      <c r="M509" s="444"/>
      <c r="N509" s="440"/>
      <c r="O509" s="440"/>
      <c r="P509" s="444"/>
      <c r="Q509" s="444"/>
      <c r="R509" s="514"/>
      <c r="S509" s="445"/>
    </row>
    <row r="510" spans="1:19" ht="14.4" customHeight="1" x14ac:dyDescent="0.3">
      <c r="A510" s="439" t="s">
        <v>846</v>
      </c>
      <c r="B510" s="440" t="s">
        <v>847</v>
      </c>
      <c r="C510" s="440" t="s">
        <v>394</v>
      </c>
      <c r="D510" s="440" t="s">
        <v>839</v>
      </c>
      <c r="E510" s="440" t="s">
        <v>848</v>
      </c>
      <c r="F510" s="440" t="s">
        <v>927</v>
      </c>
      <c r="G510" s="440" t="s">
        <v>928</v>
      </c>
      <c r="H510" s="444">
        <v>239</v>
      </c>
      <c r="I510" s="444">
        <v>19359</v>
      </c>
      <c r="J510" s="440"/>
      <c r="K510" s="440">
        <v>81</v>
      </c>
      <c r="L510" s="444"/>
      <c r="M510" s="444"/>
      <c r="N510" s="440"/>
      <c r="O510" s="440"/>
      <c r="P510" s="444"/>
      <c r="Q510" s="444"/>
      <c r="R510" s="514"/>
      <c r="S510" s="445"/>
    </row>
    <row r="511" spans="1:19" ht="14.4" customHeight="1" x14ac:dyDescent="0.3">
      <c r="A511" s="439" t="s">
        <v>846</v>
      </c>
      <c r="B511" s="440" t="s">
        <v>847</v>
      </c>
      <c r="C511" s="440" t="s">
        <v>394</v>
      </c>
      <c r="D511" s="440" t="s">
        <v>839</v>
      </c>
      <c r="E511" s="440" t="s">
        <v>848</v>
      </c>
      <c r="F511" s="440" t="s">
        <v>931</v>
      </c>
      <c r="G511" s="440" t="s">
        <v>932</v>
      </c>
      <c r="H511" s="444">
        <v>1</v>
      </c>
      <c r="I511" s="444">
        <v>163</v>
      </c>
      <c r="J511" s="440"/>
      <c r="K511" s="440">
        <v>163</v>
      </c>
      <c r="L511" s="444"/>
      <c r="M511" s="444"/>
      <c r="N511" s="440"/>
      <c r="O511" s="440"/>
      <c r="P511" s="444"/>
      <c r="Q511" s="444"/>
      <c r="R511" s="514"/>
      <c r="S511" s="445"/>
    </row>
    <row r="512" spans="1:19" ht="14.4" customHeight="1" x14ac:dyDescent="0.3">
      <c r="A512" s="439" t="s">
        <v>846</v>
      </c>
      <c r="B512" s="440" t="s">
        <v>847</v>
      </c>
      <c r="C512" s="440" t="s">
        <v>394</v>
      </c>
      <c r="D512" s="440" t="s">
        <v>839</v>
      </c>
      <c r="E512" s="440" t="s">
        <v>848</v>
      </c>
      <c r="F512" s="440" t="s">
        <v>937</v>
      </c>
      <c r="G512" s="440" t="s">
        <v>938</v>
      </c>
      <c r="H512" s="444">
        <v>16</v>
      </c>
      <c r="I512" s="444">
        <v>2720</v>
      </c>
      <c r="J512" s="440"/>
      <c r="K512" s="440">
        <v>170</v>
      </c>
      <c r="L512" s="444"/>
      <c r="M512" s="444"/>
      <c r="N512" s="440"/>
      <c r="O512" s="440"/>
      <c r="P512" s="444"/>
      <c r="Q512" s="444"/>
      <c r="R512" s="514"/>
      <c r="S512" s="445"/>
    </row>
    <row r="513" spans="1:19" ht="14.4" customHeight="1" x14ac:dyDescent="0.3">
      <c r="A513" s="439" t="s">
        <v>846</v>
      </c>
      <c r="B513" s="440" t="s">
        <v>847</v>
      </c>
      <c r="C513" s="440" t="s">
        <v>394</v>
      </c>
      <c r="D513" s="440" t="s">
        <v>839</v>
      </c>
      <c r="E513" s="440" t="s">
        <v>848</v>
      </c>
      <c r="F513" s="440" t="s">
        <v>941</v>
      </c>
      <c r="G513" s="440" t="s">
        <v>942</v>
      </c>
      <c r="H513" s="444">
        <v>87</v>
      </c>
      <c r="I513" s="444">
        <v>21489</v>
      </c>
      <c r="J513" s="440"/>
      <c r="K513" s="440">
        <v>247</v>
      </c>
      <c r="L513" s="444"/>
      <c r="M513" s="444"/>
      <c r="N513" s="440"/>
      <c r="O513" s="440"/>
      <c r="P513" s="444"/>
      <c r="Q513" s="444"/>
      <c r="R513" s="514"/>
      <c r="S513" s="445"/>
    </row>
    <row r="514" spans="1:19" ht="14.4" customHeight="1" x14ac:dyDescent="0.3">
      <c r="A514" s="439" t="s">
        <v>846</v>
      </c>
      <c r="B514" s="440" t="s">
        <v>847</v>
      </c>
      <c r="C514" s="440" t="s">
        <v>394</v>
      </c>
      <c r="D514" s="440" t="s">
        <v>839</v>
      </c>
      <c r="E514" s="440" t="s">
        <v>848</v>
      </c>
      <c r="F514" s="440" t="s">
        <v>945</v>
      </c>
      <c r="G514" s="440" t="s">
        <v>946</v>
      </c>
      <c r="H514" s="444">
        <v>2</v>
      </c>
      <c r="I514" s="444">
        <v>452</v>
      </c>
      <c r="J514" s="440"/>
      <c r="K514" s="440">
        <v>226</v>
      </c>
      <c r="L514" s="444"/>
      <c r="M514" s="444"/>
      <c r="N514" s="440"/>
      <c r="O514" s="440"/>
      <c r="P514" s="444"/>
      <c r="Q514" s="444"/>
      <c r="R514" s="514"/>
      <c r="S514" s="445"/>
    </row>
    <row r="515" spans="1:19" ht="14.4" customHeight="1" x14ac:dyDescent="0.3">
      <c r="A515" s="439" t="s">
        <v>846</v>
      </c>
      <c r="B515" s="440" t="s">
        <v>847</v>
      </c>
      <c r="C515" s="440" t="s">
        <v>394</v>
      </c>
      <c r="D515" s="440" t="s">
        <v>839</v>
      </c>
      <c r="E515" s="440" t="s">
        <v>848</v>
      </c>
      <c r="F515" s="440" t="s">
        <v>962</v>
      </c>
      <c r="G515" s="440" t="s">
        <v>963</v>
      </c>
      <c r="H515" s="444">
        <v>2</v>
      </c>
      <c r="I515" s="444">
        <v>612</v>
      </c>
      <c r="J515" s="440"/>
      <c r="K515" s="440">
        <v>306</v>
      </c>
      <c r="L515" s="444"/>
      <c r="M515" s="444"/>
      <c r="N515" s="440"/>
      <c r="O515" s="440"/>
      <c r="P515" s="444"/>
      <c r="Q515" s="444"/>
      <c r="R515" s="514"/>
      <c r="S515" s="445"/>
    </row>
    <row r="516" spans="1:19" ht="14.4" customHeight="1" x14ac:dyDescent="0.3">
      <c r="A516" s="439" t="s">
        <v>846</v>
      </c>
      <c r="B516" s="440" t="s">
        <v>847</v>
      </c>
      <c r="C516" s="440" t="s">
        <v>394</v>
      </c>
      <c r="D516" s="440" t="s">
        <v>840</v>
      </c>
      <c r="E516" s="440" t="s">
        <v>848</v>
      </c>
      <c r="F516" s="440" t="s">
        <v>853</v>
      </c>
      <c r="G516" s="440" t="s">
        <v>854</v>
      </c>
      <c r="H516" s="444">
        <v>234</v>
      </c>
      <c r="I516" s="444">
        <v>12636</v>
      </c>
      <c r="J516" s="440">
        <v>3.4040948275862069</v>
      </c>
      <c r="K516" s="440">
        <v>54</v>
      </c>
      <c r="L516" s="444">
        <v>64</v>
      </c>
      <c r="M516" s="444">
        <v>3712</v>
      </c>
      <c r="N516" s="440">
        <v>1</v>
      </c>
      <c r="O516" s="440">
        <v>58</v>
      </c>
      <c r="P516" s="444"/>
      <c r="Q516" s="444"/>
      <c r="R516" s="514"/>
      <c r="S516" s="445"/>
    </row>
    <row r="517" spans="1:19" ht="14.4" customHeight="1" x14ac:dyDescent="0.3">
      <c r="A517" s="439" t="s">
        <v>846</v>
      </c>
      <c r="B517" s="440" t="s">
        <v>847</v>
      </c>
      <c r="C517" s="440" t="s">
        <v>394</v>
      </c>
      <c r="D517" s="440" t="s">
        <v>840</v>
      </c>
      <c r="E517" s="440" t="s">
        <v>848</v>
      </c>
      <c r="F517" s="440" t="s">
        <v>855</v>
      </c>
      <c r="G517" s="440" t="s">
        <v>856</v>
      </c>
      <c r="H517" s="444">
        <v>2</v>
      </c>
      <c r="I517" s="444">
        <v>246</v>
      </c>
      <c r="J517" s="440">
        <v>0.46946564885496184</v>
      </c>
      <c r="K517" s="440">
        <v>123</v>
      </c>
      <c r="L517" s="444">
        <v>4</v>
      </c>
      <c r="M517" s="444">
        <v>524</v>
      </c>
      <c r="N517" s="440">
        <v>1</v>
      </c>
      <c r="O517" s="440">
        <v>131</v>
      </c>
      <c r="P517" s="444"/>
      <c r="Q517" s="444"/>
      <c r="R517" s="514"/>
      <c r="S517" s="445"/>
    </row>
    <row r="518" spans="1:19" ht="14.4" customHeight="1" x14ac:dyDescent="0.3">
      <c r="A518" s="439" t="s">
        <v>846</v>
      </c>
      <c r="B518" s="440" t="s">
        <v>847</v>
      </c>
      <c r="C518" s="440" t="s">
        <v>394</v>
      </c>
      <c r="D518" s="440" t="s">
        <v>840</v>
      </c>
      <c r="E518" s="440" t="s">
        <v>848</v>
      </c>
      <c r="F518" s="440" t="s">
        <v>857</v>
      </c>
      <c r="G518" s="440" t="s">
        <v>858</v>
      </c>
      <c r="H518" s="444">
        <v>1</v>
      </c>
      <c r="I518" s="444">
        <v>177</v>
      </c>
      <c r="J518" s="440">
        <v>0.93650793650793651</v>
      </c>
      <c r="K518" s="440">
        <v>177</v>
      </c>
      <c r="L518" s="444">
        <v>1</v>
      </c>
      <c r="M518" s="444">
        <v>189</v>
      </c>
      <c r="N518" s="440">
        <v>1</v>
      </c>
      <c r="O518" s="440">
        <v>189</v>
      </c>
      <c r="P518" s="444"/>
      <c r="Q518" s="444"/>
      <c r="R518" s="514"/>
      <c r="S518" s="445"/>
    </row>
    <row r="519" spans="1:19" ht="14.4" customHeight="1" x14ac:dyDescent="0.3">
      <c r="A519" s="439" t="s">
        <v>846</v>
      </c>
      <c r="B519" s="440" t="s">
        <v>847</v>
      </c>
      <c r="C519" s="440" t="s">
        <v>394</v>
      </c>
      <c r="D519" s="440" t="s">
        <v>840</v>
      </c>
      <c r="E519" s="440" t="s">
        <v>848</v>
      </c>
      <c r="F519" s="440" t="s">
        <v>863</v>
      </c>
      <c r="G519" s="440" t="s">
        <v>864</v>
      </c>
      <c r="H519" s="444">
        <v>41</v>
      </c>
      <c r="I519" s="444">
        <v>7052</v>
      </c>
      <c r="J519" s="440">
        <v>2.3174498849819258</v>
      </c>
      <c r="K519" s="440">
        <v>172</v>
      </c>
      <c r="L519" s="444">
        <v>17</v>
      </c>
      <c r="M519" s="444">
        <v>3043</v>
      </c>
      <c r="N519" s="440">
        <v>1</v>
      </c>
      <c r="O519" s="440">
        <v>179</v>
      </c>
      <c r="P519" s="444"/>
      <c r="Q519" s="444"/>
      <c r="R519" s="514"/>
      <c r="S519" s="445"/>
    </row>
    <row r="520" spans="1:19" ht="14.4" customHeight="1" x14ac:dyDescent="0.3">
      <c r="A520" s="439" t="s">
        <v>846</v>
      </c>
      <c r="B520" s="440" t="s">
        <v>847</v>
      </c>
      <c r="C520" s="440" t="s">
        <v>394</v>
      </c>
      <c r="D520" s="440" t="s">
        <v>840</v>
      </c>
      <c r="E520" s="440" t="s">
        <v>848</v>
      </c>
      <c r="F520" s="440" t="s">
        <v>867</v>
      </c>
      <c r="G520" s="440" t="s">
        <v>868</v>
      </c>
      <c r="H520" s="444">
        <v>12</v>
      </c>
      <c r="I520" s="444">
        <v>3864</v>
      </c>
      <c r="J520" s="440">
        <v>0.88725602755453503</v>
      </c>
      <c r="K520" s="440">
        <v>322</v>
      </c>
      <c r="L520" s="444">
        <v>13</v>
      </c>
      <c r="M520" s="444">
        <v>4355</v>
      </c>
      <c r="N520" s="440">
        <v>1</v>
      </c>
      <c r="O520" s="440">
        <v>335</v>
      </c>
      <c r="P520" s="444"/>
      <c r="Q520" s="444"/>
      <c r="R520" s="514"/>
      <c r="S520" s="445"/>
    </row>
    <row r="521" spans="1:19" ht="14.4" customHeight="1" x14ac:dyDescent="0.3">
      <c r="A521" s="439" t="s">
        <v>846</v>
      </c>
      <c r="B521" s="440" t="s">
        <v>847</v>
      </c>
      <c r="C521" s="440" t="s">
        <v>394</v>
      </c>
      <c r="D521" s="440" t="s">
        <v>840</v>
      </c>
      <c r="E521" s="440" t="s">
        <v>848</v>
      </c>
      <c r="F521" s="440" t="s">
        <v>871</v>
      </c>
      <c r="G521" s="440" t="s">
        <v>872</v>
      </c>
      <c r="H521" s="444">
        <v>107</v>
      </c>
      <c r="I521" s="444">
        <v>36487</v>
      </c>
      <c r="J521" s="440">
        <v>3.2671024355300862</v>
      </c>
      <c r="K521" s="440">
        <v>341</v>
      </c>
      <c r="L521" s="444">
        <v>32</v>
      </c>
      <c r="M521" s="444">
        <v>11168</v>
      </c>
      <c r="N521" s="440">
        <v>1</v>
      </c>
      <c r="O521" s="440">
        <v>349</v>
      </c>
      <c r="P521" s="444">
        <v>6</v>
      </c>
      <c r="Q521" s="444">
        <v>2094</v>
      </c>
      <c r="R521" s="514">
        <v>0.1875</v>
      </c>
      <c r="S521" s="445">
        <v>349</v>
      </c>
    </row>
    <row r="522" spans="1:19" ht="14.4" customHeight="1" x14ac:dyDescent="0.3">
      <c r="A522" s="439" t="s">
        <v>846</v>
      </c>
      <c r="B522" s="440" t="s">
        <v>847</v>
      </c>
      <c r="C522" s="440" t="s">
        <v>394</v>
      </c>
      <c r="D522" s="440" t="s">
        <v>840</v>
      </c>
      <c r="E522" s="440" t="s">
        <v>848</v>
      </c>
      <c r="F522" s="440" t="s">
        <v>879</v>
      </c>
      <c r="G522" s="440" t="s">
        <v>880</v>
      </c>
      <c r="H522" s="444">
        <v>1</v>
      </c>
      <c r="I522" s="444">
        <v>109</v>
      </c>
      <c r="J522" s="440"/>
      <c r="K522" s="440">
        <v>109</v>
      </c>
      <c r="L522" s="444"/>
      <c r="M522" s="444"/>
      <c r="N522" s="440"/>
      <c r="O522" s="440"/>
      <c r="P522" s="444"/>
      <c r="Q522" s="444"/>
      <c r="R522" s="514"/>
      <c r="S522" s="445"/>
    </row>
    <row r="523" spans="1:19" ht="14.4" customHeight="1" x14ac:dyDescent="0.3">
      <c r="A523" s="439" t="s">
        <v>846</v>
      </c>
      <c r="B523" s="440" t="s">
        <v>847</v>
      </c>
      <c r="C523" s="440" t="s">
        <v>394</v>
      </c>
      <c r="D523" s="440" t="s">
        <v>840</v>
      </c>
      <c r="E523" s="440" t="s">
        <v>848</v>
      </c>
      <c r="F523" s="440" t="s">
        <v>881</v>
      </c>
      <c r="G523" s="440" t="s">
        <v>882</v>
      </c>
      <c r="H523" s="444"/>
      <c r="I523" s="444"/>
      <c r="J523" s="440"/>
      <c r="K523" s="440"/>
      <c r="L523" s="444">
        <v>24</v>
      </c>
      <c r="M523" s="444">
        <v>1176</v>
      </c>
      <c r="N523" s="440">
        <v>1</v>
      </c>
      <c r="O523" s="440">
        <v>49</v>
      </c>
      <c r="P523" s="444">
        <v>2</v>
      </c>
      <c r="Q523" s="444">
        <v>98</v>
      </c>
      <c r="R523" s="514">
        <v>8.3333333333333329E-2</v>
      </c>
      <c r="S523" s="445">
        <v>49</v>
      </c>
    </row>
    <row r="524" spans="1:19" ht="14.4" customHeight="1" x14ac:dyDescent="0.3">
      <c r="A524" s="439" t="s">
        <v>846</v>
      </c>
      <c r="B524" s="440" t="s">
        <v>847</v>
      </c>
      <c r="C524" s="440" t="s">
        <v>394</v>
      </c>
      <c r="D524" s="440" t="s">
        <v>840</v>
      </c>
      <c r="E524" s="440" t="s">
        <v>848</v>
      </c>
      <c r="F524" s="440" t="s">
        <v>883</v>
      </c>
      <c r="G524" s="440" t="s">
        <v>884</v>
      </c>
      <c r="H524" s="444">
        <v>10</v>
      </c>
      <c r="I524" s="444">
        <v>3760</v>
      </c>
      <c r="J524" s="440">
        <v>0.80964685615848409</v>
      </c>
      <c r="K524" s="440">
        <v>376</v>
      </c>
      <c r="L524" s="444">
        <v>12</v>
      </c>
      <c r="M524" s="444">
        <v>4644</v>
      </c>
      <c r="N524" s="440">
        <v>1</v>
      </c>
      <c r="O524" s="440">
        <v>387</v>
      </c>
      <c r="P524" s="444"/>
      <c r="Q524" s="444"/>
      <c r="R524" s="514"/>
      <c r="S524" s="445"/>
    </row>
    <row r="525" spans="1:19" ht="14.4" customHeight="1" x14ac:dyDescent="0.3">
      <c r="A525" s="439" t="s">
        <v>846</v>
      </c>
      <c r="B525" s="440" t="s">
        <v>847</v>
      </c>
      <c r="C525" s="440" t="s">
        <v>394</v>
      </c>
      <c r="D525" s="440" t="s">
        <v>840</v>
      </c>
      <c r="E525" s="440" t="s">
        <v>848</v>
      </c>
      <c r="F525" s="440" t="s">
        <v>885</v>
      </c>
      <c r="G525" s="440" t="s">
        <v>886</v>
      </c>
      <c r="H525" s="444">
        <v>15</v>
      </c>
      <c r="I525" s="444">
        <v>555</v>
      </c>
      <c r="J525" s="440">
        <v>1.1234817813765183</v>
      </c>
      <c r="K525" s="440">
        <v>37</v>
      </c>
      <c r="L525" s="444">
        <v>13</v>
      </c>
      <c r="M525" s="444">
        <v>494</v>
      </c>
      <c r="N525" s="440">
        <v>1</v>
      </c>
      <c r="O525" s="440">
        <v>38</v>
      </c>
      <c r="P525" s="444"/>
      <c r="Q525" s="444"/>
      <c r="R525" s="514"/>
      <c r="S525" s="445"/>
    </row>
    <row r="526" spans="1:19" ht="14.4" customHeight="1" x14ac:dyDescent="0.3">
      <c r="A526" s="439" t="s">
        <v>846</v>
      </c>
      <c r="B526" s="440" t="s">
        <v>847</v>
      </c>
      <c r="C526" s="440" t="s">
        <v>394</v>
      </c>
      <c r="D526" s="440" t="s">
        <v>840</v>
      </c>
      <c r="E526" s="440" t="s">
        <v>848</v>
      </c>
      <c r="F526" s="440" t="s">
        <v>887</v>
      </c>
      <c r="G526" s="440" t="s">
        <v>888</v>
      </c>
      <c r="H526" s="444">
        <v>1</v>
      </c>
      <c r="I526" s="444">
        <v>255</v>
      </c>
      <c r="J526" s="440">
        <v>0.96590909090909094</v>
      </c>
      <c r="K526" s="440">
        <v>255</v>
      </c>
      <c r="L526" s="444">
        <v>1</v>
      </c>
      <c r="M526" s="444">
        <v>264</v>
      </c>
      <c r="N526" s="440">
        <v>1</v>
      </c>
      <c r="O526" s="440">
        <v>264</v>
      </c>
      <c r="P526" s="444"/>
      <c r="Q526" s="444"/>
      <c r="R526" s="514"/>
      <c r="S526" s="445"/>
    </row>
    <row r="527" spans="1:19" ht="14.4" customHeight="1" x14ac:dyDescent="0.3">
      <c r="A527" s="439" t="s">
        <v>846</v>
      </c>
      <c r="B527" s="440" t="s">
        <v>847</v>
      </c>
      <c r="C527" s="440" t="s">
        <v>394</v>
      </c>
      <c r="D527" s="440" t="s">
        <v>840</v>
      </c>
      <c r="E527" s="440" t="s">
        <v>848</v>
      </c>
      <c r="F527" s="440" t="s">
        <v>889</v>
      </c>
      <c r="G527" s="440" t="s">
        <v>890</v>
      </c>
      <c r="H527" s="444">
        <v>52</v>
      </c>
      <c r="I527" s="444">
        <v>35152</v>
      </c>
      <c r="J527" s="440">
        <v>0.78018465909090906</v>
      </c>
      <c r="K527" s="440">
        <v>676</v>
      </c>
      <c r="L527" s="444">
        <v>64</v>
      </c>
      <c r="M527" s="444">
        <v>45056</v>
      </c>
      <c r="N527" s="440">
        <v>1</v>
      </c>
      <c r="O527" s="440">
        <v>704</v>
      </c>
      <c r="P527" s="444">
        <v>2</v>
      </c>
      <c r="Q527" s="444">
        <v>1410</v>
      </c>
      <c r="R527" s="514">
        <v>3.1294389204545456E-2</v>
      </c>
      <c r="S527" s="445">
        <v>705</v>
      </c>
    </row>
    <row r="528" spans="1:19" ht="14.4" customHeight="1" x14ac:dyDescent="0.3">
      <c r="A528" s="439" t="s">
        <v>846</v>
      </c>
      <c r="B528" s="440" t="s">
        <v>847</v>
      </c>
      <c r="C528" s="440" t="s">
        <v>394</v>
      </c>
      <c r="D528" s="440" t="s">
        <v>840</v>
      </c>
      <c r="E528" s="440" t="s">
        <v>848</v>
      </c>
      <c r="F528" s="440" t="s">
        <v>891</v>
      </c>
      <c r="G528" s="440" t="s">
        <v>892</v>
      </c>
      <c r="H528" s="444">
        <v>7</v>
      </c>
      <c r="I528" s="444">
        <v>966</v>
      </c>
      <c r="J528" s="440">
        <v>0.73015873015873012</v>
      </c>
      <c r="K528" s="440">
        <v>138</v>
      </c>
      <c r="L528" s="444">
        <v>9</v>
      </c>
      <c r="M528" s="444">
        <v>1323</v>
      </c>
      <c r="N528" s="440">
        <v>1</v>
      </c>
      <c r="O528" s="440">
        <v>147</v>
      </c>
      <c r="P528" s="444"/>
      <c r="Q528" s="444"/>
      <c r="R528" s="514"/>
      <c r="S528" s="445"/>
    </row>
    <row r="529" spans="1:19" ht="14.4" customHeight="1" x14ac:dyDescent="0.3">
      <c r="A529" s="439" t="s">
        <v>846</v>
      </c>
      <c r="B529" s="440" t="s">
        <v>847</v>
      </c>
      <c r="C529" s="440" t="s">
        <v>394</v>
      </c>
      <c r="D529" s="440" t="s">
        <v>840</v>
      </c>
      <c r="E529" s="440" t="s">
        <v>848</v>
      </c>
      <c r="F529" s="440" t="s">
        <v>893</v>
      </c>
      <c r="G529" s="440" t="s">
        <v>894</v>
      </c>
      <c r="H529" s="444">
        <v>93</v>
      </c>
      <c r="I529" s="444">
        <v>26505</v>
      </c>
      <c r="J529" s="440">
        <v>3.3533653846153846</v>
      </c>
      <c r="K529" s="440">
        <v>285</v>
      </c>
      <c r="L529" s="444">
        <v>26</v>
      </c>
      <c r="M529" s="444">
        <v>7904</v>
      </c>
      <c r="N529" s="440">
        <v>1</v>
      </c>
      <c r="O529" s="440">
        <v>304</v>
      </c>
      <c r="P529" s="444"/>
      <c r="Q529" s="444"/>
      <c r="R529" s="514"/>
      <c r="S529" s="445"/>
    </row>
    <row r="530" spans="1:19" ht="14.4" customHeight="1" x14ac:dyDescent="0.3">
      <c r="A530" s="439" t="s">
        <v>846</v>
      </c>
      <c r="B530" s="440" t="s">
        <v>847</v>
      </c>
      <c r="C530" s="440" t="s">
        <v>394</v>
      </c>
      <c r="D530" s="440" t="s">
        <v>840</v>
      </c>
      <c r="E530" s="440" t="s">
        <v>848</v>
      </c>
      <c r="F530" s="440" t="s">
        <v>897</v>
      </c>
      <c r="G530" s="440" t="s">
        <v>898</v>
      </c>
      <c r="H530" s="444">
        <v>169</v>
      </c>
      <c r="I530" s="444">
        <v>78078</v>
      </c>
      <c r="J530" s="440">
        <v>2.1073684210526316</v>
      </c>
      <c r="K530" s="440">
        <v>462</v>
      </c>
      <c r="L530" s="444">
        <v>75</v>
      </c>
      <c r="M530" s="444">
        <v>37050</v>
      </c>
      <c r="N530" s="440">
        <v>1</v>
      </c>
      <c r="O530" s="440">
        <v>494</v>
      </c>
      <c r="P530" s="444"/>
      <c r="Q530" s="444"/>
      <c r="R530" s="514"/>
      <c r="S530" s="445"/>
    </row>
    <row r="531" spans="1:19" ht="14.4" customHeight="1" x14ac:dyDescent="0.3">
      <c r="A531" s="439" t="s">
        <v>846</v>
      </c>
      <c r="B531" s="440" t="s">
        <v>847</v>
      </c>
      <c r="C531" s="440" t="s">
        <v>394</v>
      </c>
      <c r="D531" s="440" t="s">
        <v>840</v>
      </c>
      <c r="E531" s="440" t="s">
        <v>848</v>
      </c>
      <c r="F531" s="440" t="s">
        <v>901</v>
      </c>
      <c r="G531" s="440" t="s">
        <v>902</v>
      </c>
      <c r="H531" s="444">
        <v>210</v>
      </c>
      <c r="I531" s="444">
        <v>74760</v>
      </c>
      <c r="J531" s="440">
        <v>2.4343861934223381</v>
      </c>
      <c r="K531" s="440">
        <v>356</v>
      </c>
      <c r="L531" s="444">
        <v>83</v>
      </c>
      <c r="M531" s="444">
        <v>30710</v>
      </c>
      <c r="N531" s="440">
        <v>1</v>
      </c>
      <c r="O531" s="440">
        <v>370</v>
      </c>
      <c r="P531" s="444"/>
      <c r="Q531" s="444"/>
      <c r="R531" s="514"/>
      <c r="S531" s="445"/>
    </row>
    <row r="532" spans="1:19" ht="14.4" customHeight="1" x14ac:dyDescent="0.3">
      <c r="A532" s="439" t="s">
        <v>846</v>
      </c>
      <c r="B532" s="440" t="s">
        <v>847</v>
      </c>
      <c r="C532" s="440" t="s">
        <v>394</v>
      </c>
      <c r="D532" s="440" t="s">
        <v>840</v>
      </c>
      <c r="E532" s="440" t="s">
        <v>848</v>
      </c>
      <c r="F532" s="440" t="s">
        <v>903</v>
      </c>
      <c r="G532" s="440" t="s">
        <v>904</v>
      </c>
      <c r="H532" s="444">
        <v>1</v>
      </c>
      <c r="I532" s="444">
        <v>2917</v>
      </c>
      <c r="J532" s="440"/>
      <c r="K532" s="440">
        <v>2917</v>
      </c>
      <c r="L532" s="444"/>
      <c r="M532" s="444"/>
      <c r="N532" s="440"/>
      <c r="O532" s="440"/>
      <c r="P532" s="444"/>
      <c r="Q532" s="444"/>
      <c r="R532" s="514"/>
      <c r="S532" s="445"/>
    </row>
    <row r="533" spans="1:19" ht="14.4" customHeight="1" x14ac:dyDescent="0.3">
      <c r="A533" s="439" t="s">
        <v>846</v>
      </c>
      <c r="B533" s="440" t="s">
        <v>847</v>
      </c>
      <c r="C533" s="440" t="s">
        <v>394</v>
      </c>
      <c r="D533" s="440" t="s">
        <v>840</v>
      </c>
      <c r="E533" s="440" t="s">
        <v>848</v>
      </c>
      <c r="F533" s="440" t="s">
        <v>907</v>
      </c>
      <c r="G533" s="440" t="s">
        <v>908</v>
      </c>
      <c r="H533" s="444">
        <v>55</v>
      </c>
      <c r="I533" s="444">
        <v>5775</v>
      </c>
      <c r="J533" s="440">
        <v>3.251689189189189</v>
      </c>
      <c r="K533" s="440">
        <v>105</v>
      </c>
      <c r="L533" s="444">
        <v>16</v>
      </c>
      <c r="M533" s="444">
        <v>1776</v>
      </c>
      <c r="N533" s="440">
        <v>1</v>
      </c>
      <c r="O533" s="440">
        <v>111</v>
      </c>
      <c r="P533" s="444"/>
      <c r="Q533" s="444"/>
      <c r="R533" s="514"/>
      <c r="S533" s="445"/>
    </row>
    <row r="534" spans="1:19" ht="14.4" customHeight="1" x14ac:dyDescent="0.3">
      <c r="A534" s="439" t="s">
        <v>846</v>
      </c>
      <c r="B534" s="440" t="s">
        <v>847</v>
      </c>
      <c r="C534" s="440" t="s">
        <v>394</v>
      </c>
      <c r="D534" s="440" t="s">
        <v>840</v>
      </c>
      <c r="E534" s="440" t="s">
        <v>848</v>
      </c>
      <c r="F534" s="440" t="s">
        <v>909</v>
      </c>
      <c r="G534" s="440" t="s">
        <v>910</v>
      </c>
      <c r="H534" s="444">
        <v>1</v>
      </c>
      <c r="I534" s="444">
        <v>117</v>
      </c>
      <c r="J534" s="440">
        <v>0.46800000000000003</v>
      </c>
      <c r="K534" s="440">
        <v>117</v>
      </c>
      <c r="L534" s="444">
        <v>2</v>
      </c>
      <c r="M534" s="444">
        <v>250</v>
      </c>
      <c r="N534" s="440">
        <v>1</v>
      </c>
      <c r="O534" s="440">
        <v>125</v>
      </c>
      <c r="P534" s="444"/>
      <c r="Q534" s="444"/>
      <c r="R534" s="514"/>
      <c r="S534" s="445"/>
    </row>
    <row r="535" spans="1:19" ht="14.4" customHeight="1" x14ac:dyDescent="0.3">
      <c r="A535" s="439" t="s">
        <v>846</v>
      </c>
      <c r="B535" s="440" t="s">
        <v>847</v>
      </c>
      <c r="C535" s="440" t="s">
        <v>394</v>
      </c>
      <c r="D535" s="440" t="s">
        <v>840</v>
      </c>
      <c r="E535" s="440" t="s">
        <v>848</v>
      </c>
      <c r="F535" s="440" t="s">
        <v>911</v>
      </c>
      <c r="G535" s="440" t="s">
        <v>912</v>
      </c>
      <c r="H535" s="444">
        <v>14</v>
      </c>
      <c r="I535" s="444">
        <v>6482</v>
      </c>
      <c r="J535" s="440">
        <v>0.93535353535353538</v>
      </c>
      <c r="K535" s="440">
        <v>463</v>
      </c>
      <c r="L535" s="444">
        <v>14</v>
      </c>
      <c r="M535" s="444">
        <v>6930</v>
      </c>
      <c r="N535" s="440">
        <v>1</v>
      </c>
      <c r="O535" s="440">
        <v>495</v>
      </c>
      <c r="P535" s="444"/>
      <c r="Q535" s="444"/>
      <c r="R535" s="514"/>
      <c r="S535" s="445"/>
    </row>
    <row r="536" spans="1:19" ht="14.4" customHeight="1" x14ac:dyDescent="0.3">
      <c r="A536" s="439" t="s">
        <v>846</v>
      </c>
      <c r="B536" s="440" t="s">
        <v>847</v>
      </c>
      <c r="C536" s="440" t="s">
        <v>394</v>
      </c>
      <c r="D536" s="440" t="s">
        <v>840</v>
      </c>
      <c r="E536" s="440" t="s">
        <v>848</v>
      </c>
      <c r="F536" s="440" t="s">
        <v>915</v>
      </c>
      <c r="G536" s="440" t="s">
        <v>916</v>
      </c>
      <c r="H536" s="444">
        <v>65</v>
      </c>
      <c r="I536" s="444">
        <v>28405</v>
      </c>
      <c r="J536" s="440">
        <v>3.8932291666666665</v>
      </c>
      <c r="K536" s="440">
        <v>437</v>
      </c>
      <c r="L536" s="444">
        <v>16</v>
      </c>
      <c r="M536" s="444">
        <v>7296</v>
      </c>
      <c r="N536" s="440">
        <v>1</v>
      </c>
      <c r="O536" s="440">
        <v>456</v>
      </c>
      <c r="P536" s="444"/>
      <c r="Q536" s="444"/>
      <c r="R536" s="514"/>
      <c r="S536" s="445"/>
    </row>
    <row r="537" spans="1:19" ht="14.4" customHeight="1" x14ac:dyDescent="0.3">
      <c r="A537" s="439" t="s">
        <v>846</v>
      </c>
      <c r="B537" s="440" t="s">
        <v>847</v>
      </c>
      <c r="C537" s="440" t="s">
        <v>394</v>
      </c>
      <c r="D537" s="440" t="s">
        <v>840</v>
      </c>
      <c r="E537" s="440" t="s">
        <v>848</v>
      </c>
      <c r="F537" s="440" t="s">
        <v>917</v>
      </c>
      <c r="G537" s="440" t="s">
        <v>918</v>
      </c>
      <c r="H537" s="444">
        <v>432</v>
      </c>
      <c r="I537" s="444">
        <v>23328</v>
      </c>
      <c r="J537" s="440">
        <v>2.4229331117573745</v>
      </c>
      <c r="K537" s="440">
        <v>54</v>
      </c>
      <c r="L537" s="444">
        <v>166</v>
      </c>
      <c r="M537" s="444">
        <v>9628</v>
      </c>
      <c r="N537" s="440">
        <v>1</v>
      </c>
      <c r="O537" s="440">
        <v>58</v>
      </c>
      <c r="P537" s="444"/>
      <c r="Q537" s="444"/>
      <c r="R537" s="514"/>
      <c r="S537" s="445"/>
    </row>
    <row r="538" spans="1:19" ht="14.4" customHeight="1" x14ac:dyDescent="0.3">
      <c r="A538" s="439" t="s">
        <v>846</v>
      </c>
      <c r="B538" s="440" t="s">
        <v>847</v>
      </c>
      <c r="C538" s="440" t="s">
        <v>394</v>
      </c>
      <c r="D538" s="440" t="s">
        <v>840</v>
      </c>
      <c r="E538" s="440" t="s">
        <v>848</v>
      </c>
      <c r="F538" s="440" t="s">
        <v>925</v>
      </c>
      <c r="G538" s="440" t="s">
        <v>926</v>
      </c>
      <c r="H538" s="444">
        <v>130</v>
      </c>
      <c r="I538" s="444">
        <v>21970</v>
      </c>
      <c r="J538" s="440">
        <v>3.1385714285714288</v>
      </c>
      <c r="K538" s="440">
        <v>169</v>
      </c>
      <c r="L538" s="444">
        <v>40</v>
      </c>
      <c r="M538" s="444">
        <v>7000</v>
      </c>
      <c r="N538" s="440">
        <v>1</v>
      </c>
      <c r="O538" s="440">
        <v>175</v>
      </c>
      <c r="P538" s="444"/>
      <c r="Q538" s="444"/>
      <c r="R538" s="514"/>
      <c r="S538" s="445"/>
    </row>
    <row r="539" spans="1:19" ht="14.4" customHeight="1" x14ac:dyDescent="0.3">
      <c r="A539" s="439" t="s">
        <v>846</v>
      </c>
      <c r="B539" s="440" t="s">
        <v>847</v>
      </c>
      <c r="C539" s="440" t="s">
        <v>394</v>
      </c>
      <c r="D539" s="440" t="s">
        <v>840</v>
      </c>
      <c r="E539" s="440" t="s">
        <v>848</v>
      </c>
      <c r="F539" s="440" t="s">
        <v>927</v>
      </c>
      <c r="G539" s="440" t="s">
        <v>928</v>
      </c>
      <c r="H539" s="444">
        <v>313</v>
      </c>
      <c r="I539" s="444">
        <v>25353</v>
      </c>
      <c r="J539" s="440">
        <v>1.0767891272032279</v>
      </c>
      <c r="K539" s="440">
        <v>81</v>
      </c>
      <c r="L539" s="444">
        <v>277</v>
      </c>
      <c r="M539" s="444">
        <v>23545</v>
      </c>
      <c r="N539" s="440">
        <v>1</v>
      </c>
      <c r="O539" s="440">
        <v>85</v>
      </c>
      <c r="P539" s="444">
        <v>24</v>
      </c>
      <c r="Q539" s="444">
        <v>2040</v>
      </c>
      <c r="R539" s="514">
        <v>8.6642599277978335E-2</v>
      </c>
      <c r="S539" s="445">
        <v>85</v>
      </c>
    </row>
    <row r="540" spans="1:19" ht="14.4" customHeight="1" x14ac:dyDescent="0.3">
      <c r="A540" s="439" t="s">
        <v>846</v>
      </c>
      <c r="B540" s="440" t="s">
        <v>847</v>
      </c>
      <c r="C540" s="440" t="s">
        <v>394</v>
      </c>
      <c r="D540" s="440" t="s">
        <v>840</v>
      </c>
      <c r="E540" s="440" t="s">
        <v>848</v>
      </c>
      <c r="F540" s="440" t="s">
        <v>933</v>
      </c>
      <c r="G540" s="440" t="s">
        <v>934</v>
      </c>
      <c r="H540" s="444"/>
      <c r="I540" s="444"/>
      <c r="J540" s="440"/>
      <c r="K540" s="440"/>
      <c r="L540" s="444">
        <v>16</v>
      </c>
      <c r="M540" s="444">
        <v>464</v>
      </c>
      <c r="N540" s="440">
        <v>1</v>
      </c>
      <c r="O540" s="440">
        <v>29</v>
      </c>
      <c r="P540" s="444"/>
      <c r="Q540" s="444"/>
      <c r="R540" s="514"/>
      <c r="S540" s="445"/>
    </row>
    <row r="541" spans="1:19" ht="14.4" customHeight="1" x14ac:dyDescent="0.3">
      <c r="A541" s="439" t="s">
        <v>846</v>
      </c>
      <c r="B541" s="440" t="s">
        <v>847</v>
      </c>
      <c r="C541" s="440" t="s">
        <v>394</v>
      </c>
      <c r="D541" s="440" t="s">
        <v>840</v>
      </c>
      <c r="E541" s="440" t="s">
        <v>848</v>
      </c>
      <c r="F541" s="440" t="s">
        <v>937</v>
      </c>
      <c r="G541" s="440" t="s">
        <v>938</v>
      </c>
      <c r="H541" s="444">
        <v>35</v>
      </c>
      <c r="I541" s="444">
        <v>5950</v>
      </c>
      <c r="J541" s="440">
        <v>1.5366735537190082</v>
      </c>
      <c r="K541" s="440">
        <v>170</v>
      </c>
      <c r="L541" s="444">
        <v>22</v>
      </c>
      <c r="M541" s="444">
        <v>3872</v>
      </c>
      <c r="N541" s="440">
        <v>1</v>
      </c>
      <c r="O541" s="440">
        <v>176</v>
      </c>
      <c r="P541" s="444">
        <v>4</v>
      </c>
      <c r="Q541" s="444">
        <v>704</v>
      </c>
      <c r="R541" s="514">
        <v>0.18181818181818182</v>
      </c>
      <c r="S541" s="445">
        <v>176</v>
      </c>
    </row>
    <row r="542" spans="1:19" ht="14.4" customHeight="1" x14ac:dyDescent="0.3">
      <c r="A542" s="439" t="s">
        <v>846</v>
      </c>
      <c r="B542" s="440" t="s">
        <v>847</v>
      </c>
      <c r="C542" s="440" t="s">
        <v>394</v>
      </c>
      <c r="D542" s="440" t="s">
        <v>840</v>
      </c>
      <c r="E542" s="440" t="s">
        <v>848</v>
      </c>
      <c r="F542" s="440" t="s">
        <v>941</v>
      </c>
      <c r="G542" s="440" t="s">
        <v>942</v>
      </c>
      <c r="H542" s="444">
        <v>83</v>
      </c>
      <c r="I542" s="444">
        <v>20501</v>
      </c>
      <c r="J542" s="440">
        <v>0.87584910496859913</v>
      </c>
      <c r="K542" s="440">
        <v>247</v>
      </c>
      <c r="L542" s="444">
        <v>89</v>
      </c>
      <c r="M542" s="444">
        <v>23407</v>
      </c>
      <c r="N542" s="440">
        <v>1</v>
      </c>
      <c r="O542" s="440">
        <v>263</v>
      </c>
      <c r="P542" s="444">
        <v>6</v>
      </c>
      <c r="Q542" s="444">
        <v>1584</v>
      </c>
      <c r="R542" s="514">
        <v>6.7672063912504812E-2</v>
      </c>
      <c r="S542" s="445">
        <v>264</v>
      </c>
    </row>
    <row r="543" spans="1:19" ht="14.4" customHeight="1" x14ac:dyDescent="0.3">
      <c r="A543" s="439" t="s">
        <v>846</v>
      </c>
      <c r="B543" s="440" t="s">
        <v>847</v>
      </c>
      <c r="C543" s="440" t="s">
        <v>394</v>
      </c>
      <c r="D543" s="440" t="s">
        <v>840</v>
      </c>
      <c r="E543" s="440" t="s">
        <v>848</v>
      </c>
      <c r="F543" s="440" t="s">
        <v>943</v>
      </c>
      <c r="G543" s="440" t="s">
        <v>944</v>
      </c>
      <c r="H543" s="444">
        <v>18</v>
      </c>
      <c r="I543" s="444">
        <v>36216</v>
      </c>
      <c r="J543" s="440">
        <v>17.002816901408451</v>
      </c>
      <c r="K543" s="440">
        <v>2012</v>
      </c>
      <c r="L543" s="444">
        <v>1</v>
      </c>
      <c r="M543" s="444">
        <v>2130</v>
      </c>
      <c r="N543" s="440">
        <v>1</v>
      </c>
      <c r="O543" s="440">
        <v>2130</v>
      </c>
      <c r="P543" s="444"/>
      <c r="Q543" s="444"/>
      <c r="R543" s="514"/>
      <c r="S543" s="445"/>
    </row>
    <row r="544" spans="1:19" ht="14.4" customHeight="1" x14ac:dyDescent="0.3">
      <c r="A544" s="439" t="s">
        <v>846</v>
      </c>
      <c r="B544" s="440" t="s">
        <v>847</v>
      </c>
      <c r="C544" s="440" t="s">
        <v>394</v>
      </c>
      <c r="D544" s="440" t="s">
        <v>840</v>
      </c>
      <c r="E544" s="440" t="s">
        <v>848</v>
      </c>
      <c r="F544" s="440" t="s">
        <v>945</v>
      </c>
      <c r="G544" s="440" t="s">
        <v>946</v>
      </c>
      <c r="H544" s="444">
        <v>1</v>
      </c>
      <c r="I544" s="444">
        <v>226</v>
      </c>
      <c r="J544" s="440">
        <v>0.93388429752066116</v>
      </c>
      <c r="K544" s="440">
        <v>226</v>
      </c>
      <c r="L544" s="444">
        <v>1</v>
      </c>
      <c r="M544" s="444">
        <v>242</v>
      </c>
      <c r="N544" s="440">
        <v>1</v>
      </c>
      <c r="O544" s="440">
        <v>242</v>
      </c>
      <c r="P544" s="444"/>
      <c r="Q544" s="444"/>
      <c r="R544" s="514"/>
      <c r="S544" s="445"/>
    </row>
    <row r="545" spans="1:19" ht="14.4" customHeight="1" x14ac:dyDescent="0.3">
      <c r="A545" s="439" t="s">
        <v>846</v>
      </c>
      <c r="B545" s="440" t="s">
        <v>847</v>
      </c>
      <c r="C545" s="440" t="s">
        <v>394</v>
      </c>
      <c r="D545" s="440" t="s">
        <v>840</v>
      </c>
      <c r="E545" s="440" t="s">
        <v>848</v>
      </c>
      <c r="F545" s="440" t="s">
        <v>947</v>
      </c>
      <c r="G545" s="440" t="s">
        <v>948</v>
      </c>
      <c r="H545" s="444"/>
      <c r="I545" s="444"/>
      <c r="J545" s="440"/>
      <c r="K545" s="440"/>
      <c r="L545" s="444">
        <v>1</v>
      </c>
      <c r="M545" s="444">
        <v>423</v>
      </c>
      <c r="N545" s="440">
        <v>1</v>
      </c>
      <c r="O545" s="440">
        <v>423</v>
      </c>
      <c r="P545" s="444"/>
      <c r="Q545" s="444"/>
      <c r="R545" s="514"/>
      <c r="S545" s="445"/>
    </row>
    <row r="546" spans="1:19" ht="14.4" customHeight="1" x14ac:dyDescent="0.3">
      <c r="A546" s="439" t="s">
        <v>846</v>
      </c>
      <c r="B546" s="440" t="s">
        <v>847</v>
      </c>
      <c r="C546" s="440" t="s">
        <v>394</v>
      </c>
      <c r="D546" s="440" t="s">
        <v>840</v>
      </c>
      <c r="E546" s="440" t="s">
        <v>848</v>
      </c>
      <c r="F546" s="440" t="s">
        <v>949</v>
      </c>
      <c r="G546" s="440" t="s">
        <v>950</v>
      </c>
      <c r="H546" s="444"/>
      <c r="I546" s="444"/>
      <c r="J546" s="440"/>
      <c r="K546" s="440"/>
      <c r="L546" s="444">
        <v>1</v>
      </c>
      <c r="M546" s="444">
        <v>847</v>
      </c>
      <c r="N546" s="440">
        <v>1</v>
      </c>
      <c r="O546" s="440">
        <v>847</v>
      </c>
      <c r="P546" s="444"/>
      <c r="Q546" s="444"/>
      <c r="R546" s="514"/>
      <c r="S546" s="445"/>
    </row>
    <row r="547" spans="1:19" ht="14.4" customHeight="1" x14ac:dyDescent="0.3">
      <c r="A547" s="439" t="s">
        <v>846</v>
      </c>
      <c r="B547" s="440" t="s">
        <v>847</v>
      </c>
      <c r="C547" s="440" t="s">
        <v>394</v>
      </c>
      <c r="D547" s="440" t="s">
        <v>840</v>
      </c>
      <c r="E547" s="440" t="s">
        <v>848</v>
      </c>
      <c r="F547" s="440" t="s">
        <v>956</v>
      </c>
      <c r="G547" s="440" t="s">
        <v>957</v>
      </c>
      <c r="H547" s="444">
        <v>4</v>
      </c>
      <c r="I547" s="444">
        <v>1076</v>
      </c>
      <c r="J547" s="440"/>
      <c r="K547" s="440">
        <v>269</v>
      </c>
      <c r="L547" s="444"/>
      <c r="M547" s="444"/>
      <c r="N547" s="440"/>
      <c r="O547" s="440"/>
      <c r="P547" s="444"/>
      <c r="Q547" s="444"/>
      <c r="R547" s="514"/>
      <c r="S547" s="445"/>
    </row>
    <row r="548" spans="1:19" ht="14.4" customHeight="1" x14ac:dyDescent="0.3">
      <c r="A548" s="439" t="s">
        <v>846</v>
      </c>
      <c r="B548" s="440" t="s">
        <v>847</v>
      </c>
      <c r="C548" s="440" t="s">
        <v>394</v>
      </c>
      <c r="D548" s="440" t="s">
        <v>840</v>
      </c>
      <c r="E548" s="440" t="s">
        <v>848</v>
      </c>
      <c r="F548" s="440" t="s">
        <v>958</v>
      </c>
      <c r="G548" s="440" t="s">
        <v>959</v>
      </c>
      <c r="H548" s="444"/>
      <c r="I548" s="444"/>
      <c r="J548" s="440"/>
      <c r="K548" s="440"/>
      <c r="L548" s="444">
        <v>1</v>
      </c>
      <c r="M548" s="444">
        <v>1096</v>
      </c>
      <c r="N548" s="440">
        <v>1</v>
      </c>
      <c r="O548" s="440">
        <v>1096</v>
      </c>
      <c r="P548" s="444"/>
      <c r="Q548" s="444"/>
      <c r="R548" s="514"/>
      <c r="S548" s="445"/>
    </row>
    <row r="549" spans="1:19" ht="14.4" customHeight="1" x14ac:dyDescent="0.3">
      <c r="A549" s="439" t="s">
        <v>846</v>
      </c>
      <c r="B549" s="440" t="s">
        <v>847</v>
      </c>
      <c r="C549" s="440" t="s">
        <v>394</v>
      </c>
      <c r="D549" s="440" t="s">
        <v>840</v>
      </c>
      <c r="E549" s="440" t="s">
        <v>848</v>
      </c>
      <c r="F549" s="440" t="s">
        <v>960</v>
      </c>
      <c r="G549" s="440" t="s">
        <v>961</v>
      </c>
      <c r="H549" s="444"/>
      <c r="I549" s="444"/>
      <c r="J549" s="440"/>
      <c r="K549" s="440"/>
      <c r="L549" s="444">
        <v>1</v>
      </c>
      <c r="M549" s="444">
        <v>107</v>
      </c>
      <c r="N549" s="440">
        <v>1</v>
      </c>
      <c r="O549" s="440">
        <v>107</v>
      </c>
      <c r="P549" s="444">
        <v>2</v>
      </c>
      <c r="Q549" s="444">
        <v>214</v>
      </c>
      <c r="R549" s="514">
        <v>2</v>
      </c>
      <c r="S549" s="445">
        <v>107</v>
      </c>
    </row>
    <row r="550" spans="1:19" ht="14.4" customHeight="1" x14ac:dyDescent="0.3">
      <c r="A550" s="439" t="s">
        <v>846</v>
      </c>
      <c r="B550" s="440" t="s">
        <v>847</v>
      </c>
      <c r="C550" s="440" t="s">
        <v>394</v>
      </c>
      <c r="D550" s="440" t="s">
        <v>840</v>
      </c>
      <c r="E550" s="440" t="s">
        <v>848</v>
      </c>
      <c r="F550" s="440" t="s">
        <v>962</v>
      </c>
      <c r="G550" s="440" t="s">
        <v>963</v>
      </c>
      <c r="H550" s="444"/>
      <c r="I550" s="444"/>
      <c r="J550" s="440"/>
      <c r="K550" s="440"/>
      <c r="L550" s="444">
        <v>3</v>
      </c>
      <c r="M550" s="444">
        <v>942</v>
      </c>
      <c r="N550" s="440">
        <v>1</v>
      </c>
      <c r="O550" s="440">
        <v>314</v>
      </c>
      <c r="P550" s="444"/>
      <c r="Q550" s="444"/>
      <c r="R550" s="514"/>
      <c r="S550" s="445"/>
    </row>
    <row r="551" spans="1:19" ht="14.4" customHeight="1" x14ac:dyDescent="0.3">
      <c r="A551" s="439" t="s">
        <v>846</v>
      </c>
      <c r="B551" s="440" t="s">
        <v>847</v>
      </c>
      <c r="C551" s="440" t="s">
        <v>394</v>
      </c>
      <c r="D551" s="440" t="s">
        <v>841</v>
      </c>
      <c r="E551" s="440" t="s">
        <v>848</v>
      </c>
      <c r="F551" s="440" t="s">
        <v>853</v>
      </c>
      <c r="G551" s="440" t="s">
        <v>854</v>
      </c>
      <c r="H551" s="444">
        <v>28</v>
      </c>
      <c r="I551" s="444">
        <v>1512</v>
      </c>
      <c r="J551" s="440">
        <v>1.4482758620689655</v>
      </c>
      <c r="K551" s="440">
        <v>54</v>
      </c>
      <c r="L551" s="444">
        <v>18</v>
      </c>
      <c r="M551" s="444">
        <v>1044</v>
      </c>
      <c r="N551" s="440">
        <v>1</v>
      </c>
      <c r="O551" s="440">
        <v>58</v>
      </c>
      <c r="P551" s="444">
        <v>4</v>
      </c>
      <c r="Q551" s="444">
        <v>232</v>
      </c>
      <c r="R551" s="514">
        <v>0.22222222222222221</v>
      </c>
      <c r="S551" s="445">
        <v>58</v>
      </c>
    </row>
    <row r="552" spans="1:19" ht="14.4" customHeight="1" x14ac:dyDescent="0.3">
      <c r="A552" s="439" t="s">
        <v>846</v>
      </c>
      <c r="B552" s="440" t="s">
        <v>847</v>
      </c>
      <c r="C552" s="440" t="s">
        <v>394</v>
      </c>
      <c r="D552" s="440" t="s">
        <v>841</v>
      </c>
      <c r="E552" s="440" t="s">
        <v>848</v>
      </c>
      <c r="F552" s="440" t="s">
        <v>861</v>
      </c>
      <c r="G552" s="440" t="s">
        <v>862</v>
      </c>
      <c r="H552" s="444"/>
      <c r="I552" s="444"/>
      <c r="J552" s="440"/>
      <c r="K552" s="440"/>
      <c r="L552" s="444">
        <v>1</v>
      </c>
      <c r="M552" s="444">
        <v>407</v>
      </c>
      <c r="N552" s="440">
        <v>1</v>
      </c>
      <c r="O552" s="440">
        <v>407</v>
      </c>
      <c r="P552" s="444"/>
      <c r="Q552" s="444"/>
      <c r="R552" s="514"/>
      <c r="S552" s="445"/>
    </row>
    <row r="553" spans="1:19" ht="14.4" customHeight="1" x14ac:dyDescent="0.3">
      <c r="A553" s="439" t="s">
        <v>846</v>
      </c>
      <c r="B553" s="440" t="s">
        <v>847</v>
      </c>
      <c r="C553" s="440" t="s">
        <v>394</v>
      </c>
      <c r="D553" s="440" t="s">
        <v>841</v>
      </c>
      <c r="E553" s="440" t="s">
        <v>848</v>
      </c>
      <c r="F553" s="440" t="s">
        <v>863</v>
      </c>
      <c r="G553" s="440" t="s">
        <v>864</v>
      </c>
      <c r="H553" s="444">
        <v>149</v>
      </c>
      <c r="I553" s="444">
        <v>25628</v>
      </c>
      <c r="J553" s="440">
        <v>1.0226656025538707</v>
      </c>
      <c r="K553" s="440">
        <v>172</v>
      </c>
      <c r="L553" s="444">
        <v>140</v>
      </c>
      <c r="M553" s="444">
        <v>25060</v>
      </c>
      <c r="N553" s="440">
        <v>1</v>
      </c>
      <c r="O553" s="440">
        <v>179</v>
      </c>
      <c r="P553" s="444">
        <v>25</v>
      </c>
      <c r="Q553" s="444">
        <v>4500</v>
      </c>
      <c r="R553" s="514">
        <v>0.17956903431763768</v>
      </c>
      <c r="S553" s="445">
        <v>180</v>
      </c>
    </row>
    <row r="554" spans="1:19" ht="14.4" customHeight="1" x14ac:dyDescent="0.3">
      <c r="A554" s="439" t="s">
        <v>846</v>
      </c>
      <c r="B554" s="440" t="s">
        <v>847</v>
      </c>
      <c r="C554" s="440" t="s">
        <v>394</v>
      </c>
      <c r="D554" s="440" t="s">
        <v>841</v>
      </c>
      <c r="E554" s="440" t="s">
        <v>848</v>
      </c>
      <c r="F554" s="440" t="s">
        <v>865</v>
      </c>
      <c r="G554" s="440" t="s">
        <v>866</v>
      </c>
      <c r="H554" s="444">
        <v>2</v>
      </c>
      <c r="I554" s="444">
        <v>1066</v>
      </c>
      <c r="J554" s="440"/>
      <c r="K554" s="440">
        <v>533</v>
      </c>
      <c r="L554" s="444"/>
      <c r="M554" s="444"/>
      <c r="N554" s="440"/>
      <c r="O554" s="440"/>
      <c r="P554" s="444">
        <v>2</v>
      </c>
      <c r="Q554" s="444">
        <v>1138</v>
      </c>
      <c r="R554" s="514"/>
      <c r="S554" s="445">
        <v>569</v>
      </c>
    </row>
    <row r="555" spans="1:19" ht="14.4" customHeight="1" x14ac:dyDescent="0.3">
      <c r="A555" s="439" t="s">
        <v>846</v>
      </c>
      <c r="B555" s="440" t="s">
        <v>847</v>
      </c>
      <c r="C555" s="440" t="s">
        <v>394</v>
      </c>
      <c r="D555" s="440" t="s">
        <v>841</v>
      </c>
      <c r="E555" s="440" t="s">
        <v>848</v>
      </c>
      <c r="F555" s="440" t="s">
        <v>867</v>
      </c>
      <c r="G555" s="440" t="s">
        <v>868</v>
      </c>
      <c r="H555" s="444">
        <v>71</v>
      </c>
      <c r="I555" s="444">
        <v>22862</v>
      </c>
      <c r="J555" s="440">
        <v>0.82222621830606002</v>
      </c>
      <c r="K555" s="440">
        <v>322</v>
      </c>
      <c r="L555" s="444">
        <v>83</v>
      </c>
      <c r="M555" s="444">
        <v>27805</v>
      </c>
      <c r="N555" s="440">
        <v>1</v>
      </c>
      <c r="O555" s="440">
        <v>335</v>
      </c>
      <c r="P555" s="444">
        <v>24</v>
      </c>
      <c r="Q555" s="444">
        <v>8064</v>
      </c>
      <c r="R555" s="514">
        <v>0.29001978061499728</v>
      </c>
      <c r="S555" s="445">
        <v>336</v>
      </c>
    </row>
    <row r="556" spans="1:19" ht="14.4" customHeight="1" x14ac:dyDescent="0.3">
      <c r="A556" s="439" t="s">
        <v>846</v>
      </c>
      <c r="B556" s="440" t="s">
        <v>847</v>
      </c>
      <c r="C556" s="440" t="s">
        <v>394</v>
      </c>
      <c r="D556" s="440" t="s">
        <v>841</v>
      </c>
      <c r="E556" s="440" t="s">
        <v>848</v>
      </c>
      <c r="F556" s="440" t="s">
        <v>869</v>
      </c>
      <c r="G556" s="440" t="s">
        <v>870</v>
      </c>
      <c r="H556" s="444">
        <v>24</v>
      </c>
      <c r="I556" s="444">
        <v>10536</v>
      </c>
      <c r="J556" s="440">
        <v>0.95851528384279472</v>
      </c>
      <c r="K556" s="440">
        <v>439</v>
      </c>
      <c r="L556" s="444">
        <v>24</v>
      </c>
      <c r="M556" s="444">
        <v>10992</v>
      </c>
      <c r="N556" s="440">
        <v>1</v>
      </c>
      <c r="O556" s="440">
        <v>458</v>
      </c>
      <c r="P556" s="444">
        <v>4</v>
      </c>
      <c r="Q556" s="444">
        <v>1836</v>
      </c>
      <c r="R556" s="514">
        <v>0.16703056768558952</v>
      </c>
      <c r="S556" s="445">
        <v>459</v>
      </c>
    </row>
    <row r="557" spans="1:19" ht="14.4" customHeight="1" x14ac:dyDescent="0.3">
      <c r="A557" s="439" t="s">
        <v>846</v>
      </c>
      <c r="B557" s="440" t="s">
        <v>847</v>
      </c>
      <c r="C557" s="440" t="s">
        <v>394</v>
      </c>
      <c r="D557" s="440" t="s">
        <v>841</v>
      </c>
      <c r="E557" s="440" t="s">
        <v>848</v>
      </c>
      <c r="F557" s="440" t="s">
        <v>871</v>
      </c>
      <c r="G557" s="440" t="s">
        <v>872</v>
      </c>
      <c r="H557" s="444">
        <v>1041</v>
      </c>
      <c r="I557" s="444">
        <v>354981</v>
      </c>
      <c r="J557" s="440">
        <v>1.0584157500693225</v>
      </c>
      <c r="K557" s="440">
        <v>341</v>
      </c>
      <c r="L557" s="444">
        <v>961</v>
      </c>
      <c r="M557" s="444">
        <v>335389</v>
      </c>
      <c r="N557" s="440">
        <v>1</v>
      </c>
      <c r="O557" s="440">
        <v>349</v>
      </c>
      <c r="P557" s="444">
        <v>133</v>
      </c>
      <c r="Q557" s="444">
        <v>46417</v>
      </c>
      <c r="R557" s="514">
        <v>0.13839750260145681</v>
      </c>
      <c r="S557" s="445">
        <v>349</v>
      </c>
    </row>
    <row r="558" spans="1:19" ht="14.4" customHeight="1" x14ac:dyDescent="0.3">
      <c r="A558" s="439" t="s">
        <v>846</v>
      </c>
      <c r="B558" s="440" t="s">
        <v>847</v>
      </c>
      <c r="C558" s="440" t="s">
        <v>394</v>
      </c>
      <c r="D558" s="440" t="s">
        <v>841</v>
      </c>
      <c r="E558" s="440" t="s">
        <v>848</v>
      </c>
      <c r="F558" s="440" t="s">
        <v>877</v>
      </c>
      <c r="G558" s="440" t="s">
        <v>878</v>
      </c>
      <c r="H558" s="444"/>
      <c r="I558" s="444"/>
      <c r="J558" s="440"/>
      <c r="K558" s="440"/>
      <c r="L558" s="444"/>
      <c r="M558" s="444"/>
      <c r="N558" s="440"/>
      <c r="O558" s="440"/>
      <c r="P558" s="444">
        <v>1</v>
      </c>
      <c r="Q558" s="444">
        <v>6231</v>
      </c>
      <c r="R558" s="514"/>
      <c r="S558" s="445">
        <v>6231</v>
      </c>
    </row>
    <row r="559" spans="1:19" ht="14.4" customHeight="1" x14ac:dyDescent="0.3">
      <c r="A559" s="439" t="s">
        <v>846</v>
      </c>
      <c r="B559" s="440" t="s">
        <v>847</v>
      </c>
      <c r="C559" s="440" t="s">
        <v>394</v>
      </c>
      <c r="D559" s="440" t="s">
        <v>841</v>
      </c>
      <c r="E559" s="440" t="s">
        <v>848</v>
      </c>
      <c r="F559" s="440" t="s">
        <v>893</v>
      </c>
      <c r="G559" s="440" t="s">
        <v>894</v>
      </c>
      <c r="H559" s="444">
        <v>6</v>
      </c>
      <c r="I559" s="444">
        <v>1710</v>
      </c>
      <c r="J559" s="440">
        <v>1.40625</v>
      </c>
      <c r="K559" s="440">
        <v>285</v>
      </c>
      <c r="L559" s="444">
        <v>4</v>
      </c>
      <c r="M559" s="444">
        <v>1216</v>
      </c>
      <c r="N559" s="440">
        <v>1</v>
      </c>
      <c r="O559" s="440">
        <v>304</v>
      </c>
      <c r="P559" s="444"/>
      <c r="Q559" s="444"/>
      <c r="R559" s="514"/>
      <c r="S559" s="445"/>
    </row>
    <row r="560" spans="1:19" ht="14.4" customHeight="1" x14ac:dyDescent="0.3">
      <c r="A560" s="439" t="s">
        <v>846</v>
      </c>
      <c r="B560" s="440" t="s">
        <v>847</v>
      </c>
      <c r="C560" s="440" t="s">
        <v>394</v>
      </c>
      <c r="D560" s="440" t="s">
        <v>841</v>
      </c>
      <c r="E560" s="440" t="s">
        <v>848</v>
      </c>
      <c r="F560" s="440" t="s">
        <v>897</v>
      </c>
      <c r="G560" s="440" t="s">
        <v>898</v>
      </c>
      <c r="H560" s="444">
        <v>10</v>
      </c>
      <c r="I560" s="444">
        <v>4620</v>
      </c>
      <c r="J560" s="440">
        <v>1.3360323886639676</v>
      </c>
      <c r="K560" s="440">
        <v>462</v>
      </c>
      <c r="L560" s="444">
        <v>7</v>
      </c>
      <c r="M560" s="444">
        <v>3458</v>
      </c>
      <c r="N560" s="440">
        <v>1</v>
      </c>
      <c r="O560" s="440">
        <v>494</v>
      </c>
      <c r="P560" s="444">
        <v>2</v>
      </c>
      <c r="Q560" s="444">
        <v>988</v>
      </c>
      <c r="R560" s="514">
        <v>0.2857142857142857</v>
      </c>
      <c r="S560" s="445">
        <v>494</v>
      </c>
    </row>
    <row r="561" spans="1:19" ht="14.4" customHeight="1" x14ac:dyDescent="0.3">
      <c r="A561" s="439" t="s">
        <v>846</v>
      </c>
      <c r="B561" s="440" t="s">
        <v>847</v>
      </c>
      <c r="C561" s="440" t="s">
        <v>394</v>
      </c>
      <c r="D561" s="440" t="s">
        <v>841</v>
      </c>
      <c r="E561" s="440" t="s">
        <v>848</v>
      </c>
      <c r="F561" s="440" t="s">
        <v>901</v>
      </c>
      <c r="G561" s="440" t="s">
        <v>902</v>
      </c>
      <c r="H561" s="444">
        <v>15</v>
      </c>
      <c r="I561" s="444">
        <v>5340</v>
      </c>
      <c r="J561" s="440">
        <v>1.6036036036036037</v>
      </c>
      <c r="K561" s="440">
        <v>356</v>
      </c>
      <c r="L561" s="444">
        <v>9</v>
      </c>
      <c r="M561" s="444">
        <v>3330</v>
      </c>
      <c r="N561" s="440">
        <v>1</v>
      </c>
      <c r="O561" s="440">
        <v>370</v>
      </c>
      <c r="P561" s="444">
        <v>2</v>
      </c>
      <c r="Q561" s="444">
        <v>740</v>
      </c>
      <c r="R561" s="514">
        <v>0.22222222222222221</v>
      </c>
      <c r="S561" s="445">
        <v>370</v>
      </c>
    </row>
    <row r="562" spans="1:19" ht="14.4" customHeight="1" x14ac:dyDescent="0.3">
      <c r="A562" s="439" t="s">
        <v>846</v>
      </c>
      <c r="B562" s="440" t="s">
        <v>847</v>
      </c>
      <c r="C562" s="440" t="s">
        <v>394</v>
      </c>
      <c r="D562" s="440" t="s">
        <v>841</v>
      </c>
      <c r="E562" s="440" t="s">
        <v>848</v>
      </c>
      <c r="F562" s="440" t="s">
        <v>903</v>
      </c>
      <c r="G562" s="440" t="s">
        <v>904</v>
      </c>
      <c r="H562" s="444">
        <v>139</v>
      </c>
      <c r="I562" s="444">
        <v>405463</v>
      </c>
      <c r="J562" s="440">
        <v>1.0703598109870383</v>
      </c>
      <c r="K562" s="440">
        <v>2917</v>
      </c>
      <c r="L562" s="444">
        <v>122</v>
      </c>
      <c r="M562" s="444">
        <v>378810</v>
      </c>
      <c r="N562" s="440">
        <v>1</v>
      </c>
      <c r="O562" s="440">
        <v>3105</v>
      </c>
      <c r="P562" s="444">
        <v>17</v>
      </c>
      <c r="Q562" s="444">
        <v>52836</v>
      </c>
      <c r="R562" s="514">
        <v>0.13947889443256514</v>
      </c>
      <c r="S562" s="445">
        <v>3108</v>
      </c>
    </row>
    <row r="563" spans="1:19" ht="14.4" customHeight="1" x14ac:dyDescent="0.3">
      <c r="A563" s="439" t="s">
        <v>846</v>
      </c>
      <c r="B563" s="440" t="s">
        <v>847</v>
      </c>
      <c r="C563" s="440" t="s">
        <v>394</v>
      </c>
      <c r="D563" s="440" t="s">
        <v>841</v>
      </c>
      <c r="E563" s="440" t="s">
        <v>848</v>
      </c>
      <c r="F563" s="440" t="s">
        <v>907</v>
      </c>
      <c r="G563" s="440" t="s">
        <v>908</v>
      </c>
      <c r="H563" s="444">
        <v>10</v>
      </c>
      <c r="I563" s="444">
        <v>1050</v>
      </c>
      <c r="J563" s="440">
        <v>3.1531531531531534</v>
      </c>
      <c r="K563" s="440">
        <v>105</v>
      </c>
      <c r="L563" s="444">
        <v>3</v>
      </c>
      <c r="M563" s="444">
        <v>333</v>
      </c>
      <c r="N563" s="440">
        <v>1</v>
      </c>
      <c r="O563" s="440">
        <v>111</v>
      </c>
      <c r="P563" s="444"/>
      <c r="Q563" s="444"/>
      <c r="R563" s="514"/>
      <c r="S563" s="445"/>
    </row>
    <row r="564" spans="1:19" ht="14.4" customHeight="1" x14ac:dyDescent="0.3">
      <c r="A564" s="439" t="s">
        <v>846</v>
      </c>
      <c r="B564" s="440" t="s">
        <v>847</v>
      </c>
      <c r="C564" s="440" t="s">
        <v>394</v>
      </c>
      <c r="D564" s="440" t="s">
        <v>841</v>
      </c>
      <c r="E564" s="440" t="s">
        <v>848</v>
      </c>
      <c r="F564" s="440" t="s">
        <v>913</v>
      </c>
      <c r="G564" s="440" t="s">
        <v>914</v>
      </c>
      <c r="H564" s="444">
        <v>15</v>
      </c>
      <c r="I564" s="444">
        <v>19020</v>
      </c>
      <c r="J564" s="440">
        <v>0.74123148869836319</v>
      </c>
      <c r="K564" s="440">
        <v>1268</v>
      </c>
      <c r="L564" s="444">
        <v>20</v>
      </c>
      <c r="M564" s="444">
        <v>25660</v>
      </c>
      <c r="N564" s="440">
        <v>1</v>
      </c>
      <c r="O564" s="440">
        <v>1283</v>
      </c>
      <c r="P564" s="444"/>
      <c r="Q564" s="444"/>
      <c r="R564" s="514"/>
      <c r="S564" s="445"/>
    </row>
    <row r="565" spans="1:19" ht="14.4" customHeight="1" x14ac:dyDescent="0.3">
      <c r="A565" s="439" t="s">
        <v>846</v>
      </c>
      <c r="B565" s="440" t="s">
        <v>847</v>
      </c>
      <c r="C565" s="440" t="s">
        <v>394</v>
      </c>
      <c r="D565" s="440" t="s">
        <v>841</v>
      </c>
      <c r="E565" s="440" t="s">
        <v>848</v>
      </c>
      <c r="F565" s="440" t="s">
        <v>915</v>
      </c>
      <c r="G565" s="440" t="s">
        <v>916</v>
      </c>
      <c r="H565" s="444">
        <v>151</v>
      </c>
      <c r="I565" s="444">
        <v>65987</v>
      </c>
      <c r="J565" s="440">
        <v>0.98441043083900226</v>
      </c>
      <c r="K565" s="440">
        <v>437</v>
      </c>
      <c r="L565" s="444">
        <v>147</v>
      </c>
      <c r="M565" s="444">
        <v>67032</v>
      </c>
      <c r="N565" s="440">
        <v>1</v>
      </c>
      <c r="O565" s="440">
        <v>456</v>
      </c>
      <c r="P565" s="444">
        <v>37</v>
      </c>
      <c r="Q565" s="444">
        <v>16872</v>
      </c>
      <c r="R565" s="514">
        <v>0.25170068027210885</v>
      </c>
      <c r="S565" s="445">
        <v>456</v>
      </c>
    </row>
    <row r="566" spans="1:19" ht="14.4" customHeight="1" x14ac:dyDescent="0.3">
      <c r="A566" s="439" t="s">
        <v>846</v>
      </c>
      <c r="B566" s="440" t="s">
        <v>847</v>
      </c>
      <c r="C566" s="440" t="s">
        <v>394</v>
      </c>
      <c r="D566" s="440" t="s">
        <v>841</v>
      </c>
      <c r="E566" s="440" t="s">
        <v>848</v>
      </c>
      <c r="F566" s="440" t="s">
        <v>917</v>
      </c>
      <c r="G566" s="440" t="s">
        <v>918</v>
      </c>
      <c r="H566" s="444">
        <v>8</v>
      </c>
      <c r="I566" s="444">
        <v>432</v>
      </c>
      <c r="J566" s="440">
        <v>1.8620689655172413</v>
      </c>
      <c r="K566" s="440">
        <v>54</v>
      </c>
      <c r="L566" s="444">
        <v>4</v>
      </c>
      <c r="M566" s="444">
        <v>232</v>
      </c>
      <c r="N566" s="440">
        <v>1</v>
      </c>
      <c r="O566" s="440">
        <v>58</v>
      </c>
      <c r="P566" s="444"/>
      <c r="Q566" s="444"/>
      <c r="R566" s="514"/>
      <c r="S566" s="445"/>
    </row>
    <row r="567" spans="1:19" ht="14.4" customHeight="1" x14ac:dyDescent="0.3">
      <c r="A567" s="439" t="s">
        <v>846</v>
      </c>
      <c r="B567" s="440" t="s">
        <v>847</v>
      </c>
      <c r="C567" s="440" t="s">
        <v>394</v>
      </c>
      <c r="D567" s="440" t="s">
        <v>841</v>
      </c>
      <c r="E567" s="440" t="s">
        <v>848</v>
      </c>
      <c r="F567" s="440" t="s">
        <v>919</v>
      </c>
      <c r="G567" s="440" t="s">
        <v>920</v>
      </c>
      <c r="H567" s="444">
        <v>2</v>
      </c>
      <c r="I567" s="444">
        <v>4344</v>
      </c>
      <c r="J567" s="440"/>
      <c r="K567" s="440">
        <v>2172</v>
      </c>
      <c r="L567" s="444"/>
      <c r="M567" s="444"/>
      <c r="N567" s="440"/>
      <c r="O567" s="440"/>
      <c r="P567" s="444"/>
      <c r="Q567" s="444"/>
      <c r="R567" s="514"/>
      <c r="S567" s="445"/>
    </row>
    <row r="568" spans="1:19" ht="14.4" customHeight="1" x14ac:dyDescent="0.3">
      <c r="A568" s="439" t="s">
        <v>846</v>
      </c>
      <c r="B568" s="440" t="s">
        <v>847</v>
      </c>
      <c r="C568" s="440" t="s">
        <v>394</v>
      </c>
      <c r="D568" s="440" t="s">
        <v>841</v>
      </c>
      <c r="E568" s="440" t="s">
        <v>848</v>
      </c>
      <c r="F568" s="440" t="s">
        <v>925</v>
      </c>
      <c r="G568" s="440" t="s">
        <v>926</v>
      </c>
      <c r="H568" s="444">
        <v>8</v>
      </c>
      <c r="I568" s="444">
        <v>1352</v>
      </c>
      <c r="J568" s="440">
        <v>0.85841269841269841</v>
      </c>
      <c r="K568" s="440">
        <v>169</v>
      </c>
      <c r="L568" s="444">
        <v>9</v>
      </c>
      <c r="M568" s="444">
        <v>1575</v>
      </c>
      <c r="N568" s="440">
        <v>1</v>
      </c>
      <c r="O568" s="440">
        <v>175</v>
      </c>
      <c r="P568" s="444"/>
      <c r="Q568" s="444"/>
      <c r="R568" s="514"/>
      <c r="S568" s="445"/>
    </row>
    <row r="569" spans="1:19" ht="14.4" customHeight="1" x14ac:dyDescent="0.3">
      <c r="A569" s="439" t="s">
        <v>846</v>
      </c>
      <c r="B569" s="440" t="s">
        <v>847</v>
      </c>
      <c r="C569" s="440" t="s">
        <v>394</v>
      </c>
      <c r="D569" s="440" t="s">
        <v>841</v>
      </c>
      <c r="E569" s="440" t="s">
        <v>848</v>
      </c>
      <c r="F569" s="440" t="s">
        <v>931</v>
      </c>
      <c r="G569" s="440" t="s">
        <v>932</v>
      </c>
      <c r="H569" s="444">
        <v>1</v>
      </c>
      <c r="I569" s="444">
        <v>163</v>
      </c>
      <c r="J569" s="440">
        <v>0.96449704142011838</v>
      </c>
      <c r="K569" s="440">
        <v>163</v>
      </c>
      <c r="L569" s="444">
        <v>1</v>
      </c>
      <c r="M569" s="444">
        <v>169</v>
      </c>
      <c r="N569" s="440">
        <v>1</v>
      </c>
      <c r="O569" s="440">
        <v>169</v>
      </c>
      <c r="P569" s="444"/>
      <c r="Q569" s="444"/>
      <c r="R569" s="514"/>
      <c r="S569" s="445"/>
    </row>
    <row r="570" spans="1:19" ht="14.4" customHeight="1" x14ac:dyDescent="0.3">
      <c r="A570" s="439" t="s">
        <v>846</v>
      </c>
      <c r="B570" s="440" t="s">
        <v>847</v>
      </c>
      <c r="C570" s="440" t="s">
        <v>394</v>
      </c>
      <c r="D570" s="440" t="s">
        <v>841</v>
      </c>
      <c r="E570" s="440" t="s">
        <v>848</v>
      </c>
      <c r="F570" s="440" t="s">
        <v>935</v>
      </c>
      <c r="G570" s="440" t="s">
        <v>936</v>
      </c>
      <c r="H570" s="444">
        <v>83</v>
      </c>
      <c r="I570" s="444">
        <v>83664</v>
      </c>
      <c r="J570" s="440">
        <v>0.94038305907742115</v>
      </c>
      <c r="K570" s="440">
        <v>1008</v>
      </c>
      <c r="L570" s="444">
        <v>88</v>
      </c>
      <c r="M570" s="444">
        <v>88968</v>
      </c>
      <c r="N570" s="440">
        <v>1</v>
      </c>
      <c r="O570" s="440">
        <v>1011</v>
      </c>
      <c r="P570" s="444">
        <v>62</v>
      </c>
      <c r="Q570" s="444">
        <v>62744</v>
      </c>
      <c r="R570" s="514">
        <v>0.70524233432245298</v>
      </c>
      <c r="S570" s="445">
        <v>1012</v>
      </c>
    </row>
    <row r="571" spans="1:19" ht="14.4" customHeight="1" x14ac:dyDescent="0.3">
      <c r="A571" s="439" t="s">
        <v>846</v>
      </c>
      <c r="B571" s="440" t="s">
        <v>847</v>
      </c>
      <c r="C571" s="440" t="s">
        <v>394</v>
      </c>
      <c r="D571" s="440" t="s">
        <v>841</v>
      </c>
      <c r="E571" s="440" t="s">
        <v>848</v>
      </c>
      <c r="F571" s="440" t="s">
        <v>939</v>
      </c>
      <c r="G571" s="440" t="s">
        <v>940</v>
      </c>
      <c r="H571" s="444">
        <v>77</v>
      </c>
      <c r="I571" s="444">
        <v>174328</v>
      </c>
      <c r="J571" s="440">
        <v>0.81712930412202001</v>
      </c>
      <c r="K571" s="440">
        <v>2264</v>
      </c>
      <c r="L571" s="444">
        <v>93</v>
      </c>
      <c r="M571" s="444">
        <v>213342</v>
      </c>
      <c r="N571" s="440">
        <v>1</v>
      </c>
      <c r="O571" s="440">
        <v>2294</v>
      </c>
      <c r="P571" s="444"/>
      <c r="Q571" s="444"/>
      <c r="R571" s="514"/>
      <c r="S571" s="445"/>
    </row>
    <row r="572" spans="1:19" ht="14.4" customHeight="1" x14ac:dyDescent="0.3">
      <c r="A572" s="439" t="s">
        <v>846</v>
      </c>
      <c r="B572" s="440" t="s">
        <v>847</v>
      </c>
      <c r="C572" s="440" t="s">
        <v>394</v>
      </c>
      <c r="D572" s="440" t="s">
        <v>841</v>
      </c>
      <c r="E572" s="440" t="s">
        <v>848</v>
      </c>
      <c r="F572" s="440" t="s">
        <v>943</v>
      </c>
      <c r="G572" s="440" t="s">
        <v>944</v>
      </c>
      <c r="H572" s="444">
        <v>93</v>
      </c>
      <c r="I572" s="444">
        <v>187116</v>
      </c>
      <c r="J572" s="440">
        <v>1.2549698189134808</v>
      </c>
      <c r="K572" s="440">
        <v>2012</v>
      </c>
      <c r="L572" s="444">
        <v>70</v>
      </c>
      <c r="M572" s="444">
        <v>149100</v>
      </c>
      <c r="N572" s="440">
        <v>1</v>
      </c>
      <c r="O572" s="440">
        <v>2130</v>
      </c>
      <c r="P572" s="444">
        <v>12</v>
      </c>
      <c r="Q572" s="444">
        <v>25572</v>
      </c>
      <c r="R572" s="514">
        <v>0.17150905432595573</v>
      </c>
      <c r="S572" s="445">
        <v>2131</v>
      </c>
    </row>
    <row r="573" spans="1:19" ht="14.4" customHeight="1" x14ac:dyDescent="0.3">
      <c r="A573" s="439" t="s">
        <v>846</v>
      </c>
      <c r="B573" s="440" t="s">
        <v>847</v>
      </c>
      <c r="C573" s="440" t="s">
        <v>394</v>
      </c>
      <c r="D573" s="440" t="s">
        <v>841</v>
      </c>
      <c r="E573" s="440" t="s">
        <v>848</v>
      </c>
      <c r="F573" s="440" t="s">
        <v>952</v>
      </c>
      <c r="G573" s="440" t="s">
        <v>953</v>
      </c>
      <c r="H573" s="444"/>
      <c r="I573" s="444"/>
      <c r="J573" s="440"/>
      <c r="K573" s="440"/>
      <c r="L573" s="444"/>
      <c r="M573" s="444"/>
      <c r="N573" s="440"/>
      <c r="O573" s="440"/>
      <c r="P573" s="444">
        <v>1</v>
      </c>
      <c r="Q573" s="444">
        <v>5220</v>
      </c>
      <c r="R573" s="514"/>
      <c r="S573" s="445">
        <v>5220</v>
      </c>
    </row>
    <row r="574" spans="1:19" ht="14.4" customHeight="1" x14ac:dyDescent="0.3">
      <c r="A574" s="439" t="s">
        <v>846</v>
      </c>
      <c r="B574" s="440" t="s">
        <v>847</v>
      </c>
      <c r="C574" s="440" t="s">
        <v>394</v>
      </c>
      <c r="D574" s="440" t="s">
        <v>841</v>
      </c>
      <c r="E574" s="440" t="s">
        <v>848</v>
      </c>
      <c r="F574" s="440" t="s">
        <v>956</v>
      </c>
      <c r="G574" s="440" t="s">
        <v>957</v>
      </c>
      <c r="H574" s="444">
        <v>2</v>
      </c>
      <c r="I574" s="444">
        <v>538</v>
      </c>
      <c r="J574" s="440"/>
      <c r="K574" s="440">
        <v>269</v>
      </c>
      <c r="L574" s="444"/>
      <c r="M574" s="444"/>
      <c r="N574" s="440"/>
      <c r="O574" s="440"/>
      <c r="P574" s="444"/>
      <c r="Q574" s="444"/>
      <c r="R574" s="514"/>
      <c r="S574" s="445"/>
    </row>
    <row r="575" spans="1:19" ht="14.4" customHeight="1" x14ac:dyDescent="0.3">
      <c r="A575" s="439" t="s">
        <v>846</v>
      </c>
      <c r="B575" s="440" t="s">
        <v>847</v>
      </c>
      <c r="C575" s="440" t="s">
        <v>394</v>
      </c>
      <c r="D575" s="440" t="s">
        <v>841</v>
      </c>
      <c r="E575" s="440" t="s">
        <v>848</v>
      </c>
      <c r="F575" s="440" t="s">
        <v>964</v>
      </c>
      <c r="G575" s="440" t="s">
        <v>965</v>
      </c>
      <c r="H575" s="444">
        <v>2</v>
      </c>
      <c r="I575" s="444">
        <v>0</v>
      </c>
      <c r="J575" s="440"/>
      <c r="K575" s="440">
        <v>0</v>
      </c>
      <c r="L575" s="444"/>
      <c r="M575" s="444"/>
      <c r="N575" s="440"/>
      <c r="O575" s="440"/>
      <c r="P575" s="444"/>
      <c r="Q575" s="444"/>
      <c r="R575" s="514"/>
      <c r="S575" s="445"/>
    </row>
    <row r="576" spans="1:19" ht="14.4" customHeight="1" x14ac:dyDescent="0.3">
      <c r="A576" s="439" t="s">
        <v>846</v>
      </c>
      <c r="B576" s="440" t="s">
        <v>847</v>
      </c>
      <c r="C576" s="440" t="s">
        <v>394</v>
      </c>
      <c r="D576" s="440" t="s">
        <v>842</v>
      </c>
      <c r="E576" s="440" t="s">
        <v>848</v>
      </c>
      <c r="F576" s="440" t="s">
        <v>853</v>
      </c>
      <c r="G576" s="440" t="s">
        <v>854</v>
      </c>
      <c r="H576" s="444">
        <v>1306</v>
      </c>
      <c r="I576" s="444">
        <v>70524</v>
      </c>
      <c r="J576" s="440">
        <v>1.0115898789374032</v>
      </c>
      <c r="K576" s="440">
        <v>54</v>
      </c>
      <c r="L576" s="444">
        <v>1202</v>
      </c>
      <c r="M576" s="444">
        <v>69716</v>
      </c>
      <c r="N576" s="440">
        <v>1</v>
      </c>
      <c r="O576" s="440">
        <v>58</v>
      </c>
      <c r="P576" s="444">
        <v>44</v>
      </c>
      <c r="Q576" s="444">
        <v>2552</v>
      </c>
      <c r="R576" s="514">
        <v>3.6605657237936774E-2</v>
      </c>
      <c r="S576" s="445">
        <v>58</v>
      </c>
    </row>
    <row r="577" spans="1:19" ht="14.4" customHeight="1" x14ac:dyDescent="0.3">
      <c r="A577" s="439" t="s">
        <v>846</v>
      </c>
      <c r="B577" s="440" t="s">
        <v>847</v>
      </c>
      <c r="C577" s="440" t="s">
        <v>394</v>
      </c>
      <c r="D577" s="440" t="s">
        <v>842</v>
      </c>
      <c r="E577" s="440" t="s">
        <v>848</v>
      </c>
      <c r="F577" s="440" t="s">
        <v>855</v>
      </c>
      <c r="G577" s="440" t="s">
        <v>856</v>
      </c>
      <c r="H577" s="444">
        <v>86</v>
      </c>
      <c r="I577" s="444">
        <v>10578</v>
      </c>
      <c r="J577" s="440">
        <v>1.1535441657579062</v>
      </c>
      <c r="K577" s="440">
        <v>123</v>
      </c>
      <c r="L577" s="444">
        <v>70</v>
      </c>
      <c r="M577" s="444">
        <v>9170</v>
      </c>
      <c r="N577" s="440">
        <v>1</v>
      </c>
      <c r="O577" s="440">
        <v>131</v>
      </c>
      <c r="P577" s="444"/>
      <c r="Q577" s="444"/>
      <c r="R577" s="514"/>
      <c r="S577" s="445"/>
    </row>
    <row r="578" spans="1:19" ht="14.4" customHeight="1" x14ac:dyDescent="0.3">
      <c r="A578" s="439" t="s">
        <v>846</v>
      </c>
      <c r="B578" s="440" t="s">
        <v>847</v>
      </c>
      <c r="C578" s="440" t="s">
        <v>394</v>
      </c>
      <c r="D578" s="440" t="s">
        <v>842</v>
      </c>
      <c r="E578" s="440" t="s">
        <v>848</v>
      </c>
      <c r="F578" s="440" t="s">
        <v>857</v>
      </c>
      <c r="G578" s="440" t="s">
        <v>858</v>
      </c>
      <c r="H578" s="444">
        <v>3</v>
      </c>
      <c r="I578" s="444">
        <v>531</v>
      </c>
      <c r="J578" s="440">
        <v>0.70238095238095233</v>
      </c>
      <c r="K578" s="440">
        <v>177</v>
      </c>
      <c r="L578" s="444">
        <v>4</v>
      </c>
      <c r="M578" s="444">
        <v>756</v>
      </c>
      <c r="N578" s="440">
        <v>1</v>
      </c>
      <c r="O578" s="440">
        <v>189</v>
      </c>
      <c r="P578" s="444"/>
      <c r="Q578" s="444"/>
      <c r="R578" s="514"/>
      <c r="S578" s="445"/>
    </row>
    <row r="579" spans="1:19" ht="14.4" customHeight="1" x14ac:dyDescent="0.3">
      <c r="A579" s="439" t="s">
        <v>846</v>
      </c>
      <c r="B579" s="440" t="s">
        <v>847</v>
      </c>
      <c r="C579" s="440" t="s">
        <v>394</v>
      </c>
      <c r="D579" s="440" t="s">
        <v>842</v>
      </c>
      <c r="E579" s="440" t="s">
        <v>848</v>
      </c>
      <c r="F579" s="440" t="s">
        <v>861</v>
      </c>
      <c r="G579" s="440" t="s">
        <v>862</v>
      </c>
      <c r="H579" s="444"/>
      <c r="I579" s="444"/>
      <c r="J579" s="440"/>
      <c r="K579" s="440"/>
      <c r="L579" s="444">
        <v>1</v>
      </c>
      <c r="M579" s="444">
        <v>407</v>
      </c>
      <c r="N579" s="440">
        <v>1</v>
      </c>
      <c r="O579" s="440">
        <v>407</v>
      </c>
      <c r="P579" s="444"/>
      <c r="Q579" s="444"/>
      <c r="R579" s="514"/>
      <c r="S579" s="445"/>
    </row>
    <row r="580" spans="1:19" ht="14.4" customHeight="1" x14ac:dyDescent="0.3">
      <c r="A580" s="439" t="s">
        <v>846</v>
      </c>
      <c r="B580" s="440" t="s">
        <v>847</v>
      </c>
      <c r="C580" s="440" t="s">
        <v>394</v>
      </c>
      <c r="D580" s="440" t="s">
        <v>842</v>
      </c>
      <c r="E580" s="440" t="s">
        <v>848</v>
      </c>
      <c r="F580" s="440" t="s">
        <v>863</v>
      </c>
      <c r="G580" s="440" t="s">
        <v>864</v>
      </c>
      <c r="H580" s="444">
        <v>341</v>
      </c>
      <c r="I580" s="444">
        <v>58652</v>
      </c>
      <c r="J580" s="440">
        <v>1.0051067621756864</v>
      </c>
      <c r="K580" s="440">
        <v>172</v>
      </c>
      <c r="L580" s="444">
        <v>326</v>
      </c>
      <c r="M580" s="444">
        <v>58354</v>
      </c>
      <c r="N580" s="440">
        <v>1</v>
      </c>
      <c r="O580" s="440">
        <v>179</v>
      </c>
      <c r="P580" s="444">
        <v>29</v>
      </c>
      <c r="Q580" s="444">
        <v>5220</v>
      </c>
      <c r="R580" s="514">
        <v>8.9454022003633005E-2</v>
      </c>
      <c r="S580" s="445">
        <v>180</v>
      </c>
    </row>
    <row r="581" spans="1:19" ht="14.4" customHeight="1" x14ac:dyDescent="0.3">
      <c r="A581" s="439" t="s">
        <v>846</v>
      </c>
      <c r="B581" s="440" t="s">
        <v>847</v>
      </c>
      <c r="C581" s="440" t="s">
        <v>394</v>
      </c>
      <c r="D581" s="440" t="s">
        <v>842</v>
      </c>
      <c r="E581" s="440" t="s">
        <v>848</v>
      </c>
      <c r="F581" s="440" t="s">
        <v>865</v>
      </c>
      <c r="G581" s="440" t="s">
        <v>866</v>
      </c>
      <c r="H581" s="444">
        <v>4</v>
      </c>
      <c r="I581" s="444">
        <v>2132</v>
      </c>
      <c r="J581" s="440">
        <v>3.7469244288224957</v>
      </c>
      <c r="K581" s="440">
        <v>533</v>
      </c>
      <c r="L581" s="444">
        <v>1</v>
      </c>
      <c r="M581" s="444">
        <v>569</v>
      </c>
      <c r="N581" s="440">
        <v>1</v>
      </c>
      <c r="O581" s="440">
        <v>569</v>
      </c>
      <c r="P581" s="444"/>
      <c r="Q581" s="444"/>
      <c r="R581" s="514"/>
      <c r="S581" s="445"/>
    </row>
    <row r="582" spans="1:19" ht="14.4" customHeight="1" x14ac:dyDescent="0.3">
      <c r="A582" s="439" t="s">
        <v>846</v>
      </c>
      <c r="B582" s="440" t="s">
        <v>847</v>
      </c>
      <c r="C582" s="440" t="s">
        <v>394</v>
      </c>
      <c r="D582" s="440" t="s">
        <v>842</v>
      </c>
      <c r="E582" s="440" t="s">
        <v>848</v>
      </c>
      <c r="F582" s="440" t="s">
        <v>867</v>
      </c>
      <c r="G582" s="440" t="s">
        <v>868</v>
      </c>
      <c r="H582" s="444">
        <v>148</v>
      </c>
      <c r="I582" s="444">
        <v>47656</v>
      </c>
      <c r="J582" s="440">
        <v>0.90035896467031928</v>
      </c>
      <c r="K582" s="440">
        <v>322</v>
      </c>
      <c r="L582" s="444">
        <v>158</v>
      </c>
      <c r="M582" s="444">
        <v>52930</v>
      </c>
      <c r="N582" s="440">
        <v>1</v>
      </c>
      <c r="O582" s="440">
        <v>335</v>
      </c>
      <c r="P582" s="444">
        <v>15</v>
      </c>
      <c r="Q582" s="444">
        <v>5040</v>
      </c>
      <c r="R582" s="514">
        <v>9.5220102021537883E-2</v>
      </c>
      <c r="S582" s="445">
        <v>336</v>
      </c>
    </row>
    <row r="583" spans="1:19" ht="14.4" customHeight="1" x14ac:dyDescent="0.3">
      <c r="A583" s="439" t="s">
        <v>846</v>
      </c>
      <c r="B583" s="440" t="s">
        <v>847</v>
      </c>
      <c r="C583" s="440" t="s">
        <v>394</v>
      </c>
      <c r="D583" s="440" t="s">
        <v>842</v>
      </c>
      <c r="E583" s="440" t="s">
        <v>848</v>
      </c>
      <c r="F583" s="440" t="s">
        <v>869</v>
      </c>
      <c r="G583" s="440" t="s">
        <v>870</v>
      </c>
      <c r="H583" s="444">
        <v>15</v>
      </c>
      <c r="I583" s="444">
        <v>6585</v>
      </c>
      <c r="J583" s="440">
        <v>1.4377729257641922</v>
      </c>
      <c r="K583" s="440">
        <v>439</v>
      </c>
      <c r="L583" s="444">
        <v>10</v>
      </c>
      <c r="M583" s="444">
        <v>4580</v>
      </c>
      <c r="N583" s="440">
        <v>1</v>
      </c>
      <c r="O583" s="440">
        <v>458</v>
      </c>
      <c r="P583" s="444"/>
      <c r="Q583" s="444"/>
      <c r="R583" s="514"/>
      <c r="S583" s="445"/>
    </row>
    <row r="584" spans="1:19" ht="14.4" customHeight="1" x14ac:dyDescent="0.3">
      <c r="A584" s="439" t="s">
        <v>846</v>
      </c>
      <c r="B584" s="440" t="s">
        <v>847</v>
      </c>
      <c r="C584" s="440" t="s">
        <v>394</v>
      </c>
      <c r="D584" s="440" t="s">
        <v>842</v>
      </c>
      <c r="E584" s="440" t="s">
        <v>848</v>
      </c>
      <c r="F584" s="440" t="s">
        <v>871</v>
      </c>
      <c r="G584" s="440" t="s">
        <v>872</v>
      </c>
      <c r="H584" s="444">
        <v>487</v>
      </c>
      <c r="I584" s="444">
        <v>166067</v>
      </c>
      <c r="J584" s="440">
        <v>1.0938774165925633</v>
      </c>
      <c r="K584" s="440">
        <v>341</v>
      </c>
      <c r="L584" s="444">
        <v>435</v>
      </c>
      <c r="M584" s="444">
        <v>151815</v>
      </c>
      <c r="N584" s="440">
        <v>1</v>
      </c>
      <c r="O584" s="440">
        <v>349</v>
      </c>
      <c r="P584" s="444">
        <v>44</v>
      </c>
      <c r="Q584" s="444">
        <v>15356</v>
      </c>
      <c r="R584" s="514">
        <v>0.10114942528735632</v>
      </c>
      <c r="S584" s="445">
        <v>349</v>
      </c>
    </row>
    <row r="585" spans="1:19" ht="14.4" customHeight="1" x14ac:dyDescent="0.3">
      <c r="A585" s="439" t="s">
        <v>846</v>
      </c>
      <c r="B585" s="440" t="s">
        <v>847</v>
      </c>
      <c r="C585" s="440" t="s">
        <v>394</v>
      </c>
      <c r="D585" s="440" t="s">
        <v>842</v>
      </c>
      <c r="E585" s="440" t="s">
        <v>848</v>
      </c>
      <c r="F585" s="440" t="s">
        <v>873</v>
      </c>
      <c r="G585" s="440" t="s">
        <v>874</v>
      </c>
      <c r="H585" s="444">
        <v>7</v>
      </c>
      <c r="I585" s="444">
        <v>11186</v>
      </c>
      <c r="J585" s="440">
        <v>1.691772534785239</v>
      </c>
      <c r="K585" s="440">
        <v>1598</v>
      </c>
      <c r="L585" s="444">
        <v>4</v>
      </c>
      <c r="M585" s="444">
        <v>6612</v>
      </c>
      <c r="N585" s="440">
        <v>1</v>
      </c>
      <c r="O585" s="440">
        <v>1653</v>
      </c>
      <c r="P585" s="444">
        <v>1</v>
      </c>
      <c r="Q585" s="444">
        <v>1653</v>
      </c>
      <c r="R585" s="514">
        <v>0.25</v>
      </c>
      <c r="S585" s="445">
        <v>1653</v>
      </c>
    </row>
    <row r="586" spans="1:19" ht="14.4" customHeight="1" x14ac:dyDescent="0.3">
      <c r="A586" s="439" t="s">
        <v>846</v>
      </c>
      <c r="B586" s="440" t="s">
        <v>847</v>
      </c>
      <c r="C586" s="440" t="s">
        <v>394</v>
      </c>
      <c r="D586" s="440" t="s">
        <v>842</v>
      </c>
      <c r="E586" s="440" t="s">
        <v>848</v>
      </c>
      <c r="F586" s="440" t="s">
        <v>877</v>
      </c>
      <c r="G586" s="440" t="s">
        <v>878</v>
      </c>
      <c r="H586" s="444">
        <v>4</v>
      </c>
      <c r="I586" s="444">
        <v>23732</v>
      </c>
      <c r="J586" s="440">
        <v>0.47646964343077419</v>
      </c>
      <c r="K586" s="440">
        <v>5933</v>
      </c>
      <c r="L586" s="444">
        <v>8</v>
      </c>
      <c r="M586" s="444">
        <v>49808</v>
      </c>
      <c r="N586" s="440">
        <v>1</v>
      </c>
      <c r="O586" s="440">
        <v>6226</v>
      </c>
      <c r="P586" s="444">
        <v>4</v>
      </c>
      <c r="Q586" s="444">
        <v>24924</v>
      </c>
      <c r="R586" s="514">
        <v>0.50040154192097652</v>
      </c>
      <c r="S586" s="445">
        <v>6231</v>
      </c>
    </row>
    <row r="587" spans="1:19" ht="14.4" customHeight="1" x14ac:dyDescent="0.3">
      <c r="A587" s="439" t="s">
        <v>846</v>
      </c>
      <c r="B587" s="440" t="s">
        <v>847</v>
      </c>
      <c r="C587" s="440" t="s">
        <v>394</v>
      </c>
      <c r="D587" s="440" t="s">
        <v>842</v>
      </c>
      <c r="E587" s="440" t="s">
        <v>848</v>
      </c>
      <c r="F587" s="440" t="s">
        <v>879</v>
      </c>
      <c r="G587" s="440" t="s">
        <v>880</v>
      </c>
      <c r="H587" s="444"/>
      <c r="I587" s="444"/>
      <c r="J587" s="440"/>
      <c r="K587" s="440"/>
      <c r="L587" s="444">
        <v>2</v>
      </c>
      <c r="M587" s="444">
        <v>234</v>
      </c>
      <c r="N587" s="440">
        <v>1</v>
      </c>
      <c r="O587" s="440">
        <v>117</v>
      </c>
      <c r="P587" s="444"/>
      <c r="Q587" s="444"/>
      <c r="R587" s="514"/>
      <c r="S587" s="445"/>
    </row>
    <row r="588" spans="1:19" ht="14.4" customHeight="1" x14ac:dyDescent="0.3">
      <c r="A588" s="439" t="s">
        <v>846</v>
      </c>
      <c r="B588" s="440" t="s">
        <v>847</v>
      </c>
      <c r="C588" s="440" t="s">
        <v>394</v>
      </c>
      <c r="D588" s="440" t="s">
        <v>842</v>
      </c>
      <c r="E588" s="440" t="s">
        <v>848</v>
      </c>
      <c r="F588" s="440" t="s">
        <v>885</v>
      </c>
      <c r="G588" s="440" t="s">
        <v>886</v>
      </c>
      <c r="H588" s="444"/>
      <c r="I588" s="444"/>
      <c r="J588" s="440"/>
      <c r="K588" s="440"/>
      <c r="L588" s="444">
        <v>2</v>
      </c>
      <c r="M588" s="444">
        <v>76</v>
      </c>
      <c r="N588" s="440">
        <v>1</v>
      </c>
      <c r="O588" s="440">
        <v>38</v>
      </c>
      <c r="P588" s="444"/>
      <c r="Q588" s="444"/>
      <c r="R588" s="514"/>
      <c r="S588" s="445"/>
    </row>
    <row r="589" spans="1:19" ht="14.4" customHeight="1" x14ac:dyDescent="0.3">
      <c r="A589" s="439" t="s">
        <v>846</v>
      </c>
      <c r="B589" s="440" t="s">
        <v>847</v>
      </c>
      <c r="C589" s="440" t="s">
        <v>394</v>
      </c>
      <c r="D589" s="440" t="s">
        <v>842</v>
      </c>
      <c r="E589" s="440" t="s">
        <v>848</v>
      </c>
      <c r="F589" s="440" t="s">
        <v>893</v>
      </c>
      <c r="G589" s="440" t="s">
        <v>894</v>
      </c>
      <c r="H589" s="444">
        <v>394</v>
      </c>
      <c r="I589" s="444">
        <v>112290</v>
      </c>
      <c r="J589" s="440">
        <v>0.99294354838709675</v>
      </c>
      <c r="K589" s="440">
        <v>285</v>
      </c>
      <c r="L589" s="444">
        <v>372</v>
      </c>
      <c r="M589" s="444">
        <v>113088</v>
      </c>
      <c r="N589" s="440">
        <v>1</v>
      </c>
      <c r="O589" s="440">
        <v>304</v>
      </c>
      <c r="P589" s="444">
        <v>15</v>
      </c>
      <c r="Q589" s="444">
        <v>4575</v>
      </c>
      <c r="R589" s="514">
        <v>4.0455220713073003E-2</v>
      </c>
      <c r="S589" s="445">
        <v>305</v>
      </c>
    </row>
    <row r="590" spans="1:19" ht="14.4" customHeight="1" x14ac:dyDescent="0.3">
      <c r="A590" s="439" t="s">
        <v>846</v>
      </c>
      <c r="B590" s="440" t="s">
        <v>847</v>
      </c>
      <c r="C590" s="440" t="s">
        <v>394</v>
      </c>
      <c r="D590" s="440" t="s">
        <v>842</v>
      </c>
      <c r="E590" s="440" t="s">
        <v>848</v>
      </c>
      <c r="F590" s="440" t="s">
        <v>895</v>
      </c>
      <c r="G590" s="440" t="s">
        <v>896</v>
      </c>
      <c r="H590" s="444">
        <v>1</v>
      </c>
      <c r="I590" s="444">
        <v>3505</v>
      </c>
      <c r="J590" s="440"/>
      <c r="K590" s="440">
        <v>3505</v>
      </c>
      <c r="L590" s="444"/>
      <c r="M590" s="444"/>
      <c r="N590" s="440"/>
      <c r="O590" s="440"/>
      <c r="P590" s="444"/>
      <c r="Q590" s="444"/>
      <c r="R590" s="514"/>
      <c r="S590" s="445"/>
    </row>
    <row r="591" spans="1:19" ht="14.4" customHeight="1" x14ac:dyDescent="0.3">
      <c r="A591" s="439" t="s">
        <v>846</v>
      </c>
      <c r="B591" s="440" t="s">
        <v>847</v>
      </c>
      <c r="C591" s="440" t="s">
        <v>394</v>
      </c>
      <c r="D591" s="440" t="s">
        <v>842</v>
      </c>
      <c r="E591" s="440" t="s">
        <v>848</v>
      </c>
      <c r="F591" s="440" t="s">
        <v>897</v>
      </c>
      <c r="G591" s="440" t="s">
        <v>898</v>
      </c>
      <c r="H591" s="444">
        <v>592</v>
      </c>
      <c r="I591" s="444">
        <v>273504</v>
      </c>
      <c r="J591" s="440">
        <v>0.77110281596427321</v>
      </c>
      <c r="K591" s="440">
        <v>462</v>
      </c>
      <c r="L591" s="444">
        <v>718</v>
      </c>
      <c r="M591" s="444">
        <v>354692</v>
      </c>
      <c r="N591" s="440">
        <v>1</v>
      </c>
      <c r="O591" s="440">
        <v>494</v>
      </c>
      <c r="P591" s="444">
        <v>57</v>
      </c>
      <c r="Q591" s="444">
        <v>28158</v>
      </c>
      <c r="R591" s="514">
        <v>7.9387186629526457E-2</v>
      </c>
      <c r="S591" s="445">
        <v>494</v>
      </c>
    </row>
    <row r="592" spans="1:19" ht="14.4" customHeight="1" x14ac:dyDescent="0.3">
      <c r="A592" s="439" t="s">
        <v>846</v>
      </c>
      <c r="B592" s="440" t="s">
        <v>847</v>
      </c>
      <c r="C592" s="440" t="s">
        <v>394</v>
      </c>
      <c r="D592" s="440" t="s">
        <v>842</v>
      </c>
      <c r="E592" s="440" t="s">
        <v>848</v>
      </c>
      <c r="F592" s="440" t="s">
        <v>901</v>
      </c>
      <c r="G592" s="440" t="s">
        <v>902</v>
      </c>
      <c r="H592" s="444">
        <v>734</v>
      </c>
      <c r="I592" s="444">
        <v>261304</v>
      </c>
      <c r="J592" s="440">
        <v>0.87296295058965023</v>
      </c>
      <c r="K592" s="440">
        <v>356</v>
      </c>
      <c r="L592" s="444">
        <v>809</v>
      </c>
      <c r="M592" s="444">
        <v>299330</v>
      </c>
      <c r="N592" s="440">
        <v>1</v>
      </c>
      <c r="O592" s="440">
        <v>370</v>
      </c>
      <c r="P592" s="444">
        <v>57</v>
      </c>
      <c r="Q592" s="444">
        <v>21090</v>
      </c>
      <c r="R592" s="514">
        <v>7.0457354758961685E-2</v>
      </c>
      <c r="S592" s="445">
        <v>370</v>
      </c>
    </row>
    <row r="593" spans="1:19" ht="14.4" customHeight="1" x14ac:dyDescent="0.3">
      <c r="A593" s="439" t="s">
        <v>846</v>
      </c>
      <c r="B593" s="440" t="s">
        <v>847</v>
      </c>
      <c r="C593" s="440" t="s">
        <v>394</v>
      </c>
      <c r="D593" s="440" t="s">
        <v>842</v>
      </c>
      <c r="E593" s="440" t="s">
        <v>848</v>
      </c>
      <c r="F593" s="440" t="s">
        <v>903</v>
      </c>
      <c r="G593" s="440" t="s">
        <v>904</v>
      </c>
      <c r="H593" s="444">
        <v>61</v>
      </c>
      <c r="I593" s="444">
        <v>177937</v>
      </c>
      <c r="J593" s="440">
        <v>0.89541566022544283</v>
      </c>
      <c r="K593" s="440">
        <v>2917</v>
      </c>
      <c r="L593" s="444">
        <v>64</v>
      </c>
      <c r="M593" s="444">
        <v>198720</v>
      </c>
      <c r="N593" s="440">
        <v>1</v>
      </c>
      <c r="O593" s="440">
        <v>3105</v>
      </c>
      <c r="P593" s="444">
        <v>6</v>
      </c>
      <c r="Q593" s="444">
        <v>18648</v>
      </c>
      <c r="R593" s="514">
        <v>9.3840579710144922E-2</v>
      </c>
      <c r="S593" s="445">
        <v>3108</v>
      </c>
    </row>
    <row r="594" spans="1:19" ht="14.4" customHeight="1" x14ac:dyDescent="0.3">
      <c r="A594" s="439" t="s">
        <v>846</v>
      </c>
      <c r="B594" s="440" t="s">
        <v>847</v>
      </c>
      <c r="C594" s="440" t="s">
        <v>394</v>
      </c>
      <c r="D594" s="440" t="s">
        <v>842</v>
      </c>
      <c r="E594" s="440" t="s">
        <v>848</v>
      </c>
      <c r="F594" s="440" t="s">
        <v>907</v>
      </c>
      <c r="G594" s="440" t="s">
        <v>908</v>
      </c>
      <c r="H594" s="444">
        <v>120</v>
      </c>
      <c r="I594" s="444">
        <v>12600</v>
      </c>
      <c r="J594" s="440">
        <v>0.90810810810810816</v>
      </c>
      <c r="K594" s="440">
        <v>105</v>
      </c>
      <c r="L594" s="444">
        <v>125</v>
      </c>
      <c r="M594" s="444">
        <v>13875</v>
      </c>
      <c r="N594" s="440">
        <v>1</v>
      </c>
      <c r="O594" s="440">
        <v>111</v>
      </c>
      <c r="P594" s="444">
        <v>7</v>
      </c>
      <c r="Q594" s="444">
        <v>777</v>
      </c>
      <c r="R594" s="514">
        <v>5.6000000000000001E-2</v>
      </c>
      <c r="S594" s="445">
        <v>111</v>
      </c>
    </row>
    <row r="595" spans="1:19" ht="14.4" customHeight="1" x14ac:dyDescent="0.3">
      <c r="A595" s="439" t="s">
        <v>846</v>
      </c>
      <c r="B595" s="440" t="s">
        <v>847</v>
      </c>
      <c r="C595" s="440" t="s">
        <v>394</v>
      </c>
      <c r="D595" s="440" t="s">
        <v>842</v>
      </c>
      <c r="E595" s="440" t="s">
        <v>848</v>
      </c>
      <c r="F595" s="440" t="s">
        <v>909</v>
      </c>
      <c r="G595" s="440" t="s">
        <v>910</v>
      </c>
      <c r="H595" s="444">
        <v>3</v>
      </c>
      <c r="I595" s="444">
        <v>351</v>
      </c>
      <c r="J595" s="440"/>
      <c r="K595" s="440">
        <v>117</v>
      </c>
      <c r="L595" s="444"/>
      <c r="M595" s="444"/>
      <c r="N595" s="440"/>
      <c r="O595" s="440"/>
      <c r="P595" s="444"/>
      <c r="Q595" s="444"/>
      <c r="R595" s="514"/>
      <c r="S595" s="445"/>
    </row>
    <row r="596" spans="1:19" ht="14.4" customHeight="1" x14ac:dyDescent="0.3">
      <c r="A596" s="439" t="s">
        <v>846</v>
      </c>
      <c r="B596" s="440" t="s">
        <v>847</v>
      </c>
      <c r="C596" s="440" t="s">
        <v>394</v>
      </c>
      <c r="D596" s="440" t="s">
        <v>842</v>
      </c>
      <c r="E596" s="440" t="s">
        <v>848</v>
      </c>
      <c r="F596" s="440" t="s">
        <v>911</v>
      </c>
      <c r="G596" s="440" t="s">
        <v>912</v>
      </c>
      <c r="H596" s="444">
        <v>2</v>
      </c>
      <c r="I596" s="444">
        <v>926</v>
      </c>
      <c r="J596" s="440">
        <v>0.93535353535353538</v>
      </c>
      <c r="K596" s="440">
        <v>463</v>
      </c>
      <c r="L596" s="444">
        <v>2</v>
      </c>
      <c r="M596" s="444">
        <v>990</v>
      </c>
      <c r="N596" s="440">
        <v>1</v>
      </c>
      <c r="O596" s="440">
        <v>495</v>
      </c>
      <c r="P596" s="444"/>
      <c r="Q596" s="444"/>
      <c r="R596" s="514"/>
      <c r="S596" s="445"/>
    </row>
    <row r="597" spans="1:19" ht="14.4" customHeight="1" x14ac:dyDescent="0.3">
      <c r="A597" s="439" t="s">
        <v>846</v>
      </c>
      <c r="B597" s="440" t="s">
        <v>847</v>
      </c>
      <c r="C597" s="440" t="s">
        <v>394</v>
      </c>
      <c r="D597" s="440" t="s">
        <v>842</v>
      </c>
      <c r="E597" s="440" t="s">
        <v>848</v>
      </c>
      <c r="F597" s="440" t="s">
        <v>913</v>
      </c>
      <c r="G597" s="440" t="s">
        <v>914</v>
      </c>
      <c r="H597" s="444">
        <v>4</v>
      </c>
      <c r="I597" s="444">
        <v>5072</v>
      </c>
      <c r="J597" s="440">
        <v>1.9766173031956353</v>
      </c>
      <c r="K597" s="440">
        <v>1268</v>
      </c>
      <c r="L597" s="444">
        <v>2</v>
      </c>
      <c r="M597" s="444">
        <v>2566</v>
      </c>
      <c r="N597" s="440">
        <v>1</v>
      </c>
      <c r="O597" s="440">
        <v>1283</v>
      </c>
      <c r="P597" s="444">
        <v>1</v>
      </c>
      <c r="Q597" s="444">
        <v>1285</v>
      </c>
      <c r="R597" s="514">
        <v>0.50077942322681213</v>
      </c>
      <c r="S597" s="445">
        <v>1285</v>
      </c>
    </row>
    <row r="598" spans="1:19" ht="14.4" customHeight="1" x14ac:dyDescent="0.3">
      <c r="A598" s="439" t="s">
        <v>846</v>
      </c>
      <c r="B598" s="440" t="s">
        <v>847</v>
      </c>
      <c r="C598" s="440" t="s">
        <v>394</v>
      </c>
      <c r="D598" s="440" t="s">
        <v>842</v>
      </c>
      <c r="E598" s="440" t="s">
        <v>848</v>
      </c>
      <c r="F598" s="440" t="s">
        <v>915</v>
      </c>
      <c r="G598" s="440" t="s">
        <v>916</v>
      </c>
      <c r="H598" s="444">
        <v>195</v>
      </c>
      <c r="I598" s="444">
        <v>85215</v>
      </c>
      <c r="J598" s="440">
        <v>0.98355263157894735</v>
      </c>
      <c r="K598" s="440">
        <v>437</v>
      </c>
      <c r="L598" s="444">
        <v>190</v>
      </c>
      <c r="M598" s="444">
        <v>86640</v>
      </c>
      <c r="N598" s="440">
        <v>1</v>
      </c>
      <c r="O598" s="440">
        <v>456</v>
      </c>
      <c r="P598" s="444">
        <v>18</v>
      </c>
      <c r="Q598" s="444">
        <v>8208</v>
      </c>
      <c r="R598" s="514">
        <v>9.4736842105263161E-2</v>
      </c>
      <c r="S598" s="445">
        <v>456</v>
      </c>
    </row>
    <row r="599" spans="1:19" ht="14.4" customHeight="1" x14ac:dyDescent="0.3">
      <c r="A599" s="439" t="s">
        <v>846</v>
      </c>
      <c r="B599" s="440" t="s">
        <v>847</v>
      </c>
      <c r="C599" s="440" t="s">
        <v>394</v>
      </c>
      <c r="D599" s="440" t="s">
        <v>842</v>
      </c>
      <c r="E599" s="440" t="s">
        <v>848</v>
      </c>
      <c r="F599" s="440" t="s">
        <v>917</v>
      </c>
      <c r="G599" s="440" t="s">
        <v>918</v>
      </c>
      <c r="H599" s="444">
        <v>1148</v>
      </c>
      <c r="I599" s="444">
        <v>61992</v>
      </c>
      <c r="J599" s="440">
        <v>0.78474859486556281</v>
      </c>
      <c r="K599" s="440">
        <v>54</v>
      </c>
      <c r="L599" s="444">
        <v>1362</v>
      </c>
      <c r="M599" s="444">
        <v>78996</v>
      </c>
      <c r="N599" s="440">
        <v>1</v>
      </c>
      <c r="O599" s="440">
        <v>58</v>
      </c>
      <c r="P599" s="444">
        <v>122</v>
      </c>
      <c r="Q599" s="444">
        <v>7076</v>
      </c>
      <c r="R599" s="514">
        <v>8.957415565345081E-2</v>
      </c>
      <c r="S599" s="445">
        <v>58</v>
      </c>
    </row>
    <row r="600" spans="1:19" ht="14.4" customHeight="1" x14ac:dyDescent="0.3">
      <c r="A600" s="439" t="s">
        <v>846</v>
      </c>
      <c r="B600" s="440" t="s">
        <v>847</v>
      </c>
      <c r="C600" s="440" t="s">
        <v>394</v>
      </c>
      <c r="D600" s="440" t="s">
        <v>842</v>
      </c>
      <c r="E600" s="440" t="s">
        <v>848</v>
      </c>
      <c r="F600" s="440" t="s">
        <v>919</v>
      </c>
      <c r="G600" s="440" t="s">
        <v>920</v>
      </c>
      <c r="H600" s="444"/>
      <c r="I600" s="444"/>
      <c r="J600" s="440"/>
      <c r="K600" s="440"/>
      <c r="L600" s="444">
        <v>12</v>
      </c>
      <c r="M600" s="444">
        <v>26076</v>
      </c>
      <c r="N600" s="440">
        <v>1</v>
      </c>
      <c r="O600" s="440">
        <v>2173</v>
      </c>
      <c r="P600" s="444">
        <v>4</v>
      </c>
      <c r="Q600" s="444">
        <v>8692</v>
      </c>
      <c r="R600" s="514">
        <v>0.33333333333333331</v>
      </c>
      <c r="S600" s="445">
        <v>2173</v>
      </c>
    </row>
    <row r="601" spans="1:19" ht="14.4" customHeight="1" x14ac:dyDescent="0.3">
      <c r="A601" s="439" t="s">
        <v>846</v>
      </c>
      <c r="B601" s="440" t="s">
        <v>847</v>
      </c>
      <c r="C601" s="440" t="s">
        <v>394</v>
      </c>
      <c r="D601" s="440" t="s">
        <v>842</v>
      </c>
      <c r="E601" s="440" t="s">
        <v>848</v>
      </c>
      <c r="F601" s="440" t="s">
        <v>925</v>
      </c>
      <c r="G601" s="440" t="s">
        <v>926</v>
      </c>
      <c r="H601" s="444">
        <v>951</v>
      </c>
      <c r="I601" s="444">
        <v>160719</v>
      </c>
      <c r="J601" s="440">
        <v>1.0272866730584851</v>
      </c>
      <c r="K601" s="440">
        <v>169</v>
      </c>
      <c r="L601" s="444">
        <v>894</v>
      </c>
      <c r="M601" s="444">
        <v>156450</v>
      </c>
      <c r="N601" s="440">
        <v>1</v>
      </c>
      <c r="O601" s="440">
        <v>175</v>
      </c>
      <c r="P601" s="444">
        <v>60</v>
      </c>
      <c r="Q601" s="444">
        <v>10560</v>
      </c>
      <c r="R601" s="514">
        <v>6.749760306807287E-2</v>
      </c>
      <c r="S601" s="445">
        <v>176</v>
      </c>
    </row>
    <row r="602" spans="1:19" ht="14.4" customHeight="1" x14ac:dyDescent="0.3">
      <c r="A602" s="439" t="s">
        <v>846</v>
      </c>
      <c r="B602" s="440" t="s">
        <v>847</v>
      </c>
      <c r="C602" s="440" t="s">
        <v>394</v>
      </c>
      <c r="D602" s="440" t="s">
        <v>842</v>
      </c>
      <c r="E602" s="440" t="s">
        <v>848</v>
      </c>
      <c r="F602" s="440" t="s">
        <v>931</v>
      </c>
      <c r="G602" s="440" t="s">
        <v>932</v>
      </c>
      <c r="H602" s="444">
        <v>18</v>
      </c>
      <c r="I602" s="444">
        <v>2934</v>
      </c>
      <c r="J602" s="440">
        <v>1.9289940828402368</v>
      </c>
      <c r="K602" s="440">
        <v>163</v>
      </c>
      <c r="L602" s="444">
        <v>9</v>
      </c>
      <c r="M602" s="444">
        <v>1521</v>
      </c>
      <c r="N602" s="440">
        <v>1</v>
      </c>
      <c r="O602" s="440">
        <v>169</v>
      </c>
      <c r="P602" s="444"/>
      <c r="Q602" s="444"/>
      <c r="R602" s="514"/>
      <c r="S602" s="445"/>
    </row>
    <row r="603" spans="1:19" ht="14.4" customHeight="1" x14ac:dyDescent="0.3">
      <c r="A603" s="439" t="s">
        <v>846</v>
      </c>
      <c r="B603" s="440" t="s">
        <v>847</v>
      </c>
      <c r="C603" s="440" t="s">
        <v>394</v>
      </c>
      <c r="D603" s="440" t="s">
        <v>842</v>
      </c>
      <c r="E603" s="440" t="s">
        <v>848</v>
      </c>
      <c r="F603" s="440" t="s">
        <v>935</v>
      </c>
      <c r="G603" s="440" t="s">
        <v>936</v>
      </c>
      <c r="H603" s="444">
        <v>13</v>
      </c>
      <c r="I603" s="444">
        <v>13104</v>
      </c>
      <c r="J603" s="440">
        <v>0.9258160237388724</v>
      </c>
      <c r="K603" s="440">
        <v>1008</v>
      </c>
      <c r="L603" s="444">
        <v>14</v>
      </c>
      <c r="M603" s="444">
        <v>14154</v>
      </c>
      <c r="N603" s="440">
        <v>1</v>
      </c>
      <c r="O603" s="440">
        <v>1011</v>
      </c>
      <c r="P603" s="444">
        <v>35</v>
      </c>
      <c r="Q603" s="444">
        <v>35420</v>
      </c>
      <c r="R603" s="514">
        <v>2.5024727992087041</v>
      </c>
      <c r="S603" s="445">
        <v>1012</v>
      </c>
    </row>
    <row r="604" spans="1:19" ht="14.4" customHeight="1" x14ac:dyDescent="0.3">
      <c r="A604" s="439" t="s">
        <v>846</v>
      </c>
      <c r="B604" s="440" t="s">
        <v>847</v>
      </c>
      <c r="C604" s="440" t="s">
        <v>394</v>
      </c>
      <c r="D604" s="440" t="s">
        <v>842</v>
      </c>
      <c r="E604" s="440" t="s">
        <v>848</v>
      </c>
      <c r="F604" s="440" t="s">
        <v>939</v>
      </c>
      <c r="G604" s="440" t="s">
        <v>940</v>
      </c>
      <c r="H604" s="444">
        <v>16</v>
      </c>
      <c r="I604" s="444">
        <v>36224</v>
      </c>
      <c r="J604" s="440">
        <v>1.9738448125544901</v>
      </c>
      <c r="K604" s="440">
        <v>2264</v>
      </c>
      <c r="L604" s="444">
        <v>8</v>
      </c>
      <c r="M604" s="444">
        <v>18352</v>
      </c>
      <c r="N604" s="440">
        <v>1</v>
      </c>
      <c r="O604" s="440">
        <v>2294</v>
      </c>
      <c r="P604" s="444">
        <v>4</v>
      </c>
      <c r="Q604" s="444">
        <v>9188</v>
      </c>
      <c r="R604" s="514">
        <v>0.50065387968613773</v>
      </c>
      <c r="S604" s="445">
        <v>2297</v>
      </c>
    </row>
    <row r="605" spans="1:19" ht="14.4" customHeight="1" x14ac:dyDescent="0.3">
      <c r="A605" s="439" t="s">
        <v>846</v>
      </c>
      <c r="B605" s="440" t="s">
        <v>847</v>
      </c>
      <c r="C605" s="440" t="s">
        <v>394</v>
      </c>
      <c r="D605" s="440" t="s">
        <v>842</v>
      </c>
      <c r="E605" s="440" t="s">
        <v>848</v>
      </c>
      <c r="F605" s="440" t="s">
        <v>941</v>
      </c>
      <c r="G605" s="440" t="s">
        <v>942</v>
      </c>
      <c r="H605" s="444"/>
      <c r="I605" s="444"/>
      <c r="J605" s="440"/>
      <c r="K605" s="440"/>
      <c r="L605" s="444">
        <v>1</v>
      </c>
      <c r="M605" s="444">
        <v>263</v>
      </c>
      <c r="N605" s="440">
        <v>1</v>
      </c>
      <c r="O605" s="440">
        <v>263</v>
      </c>
      <c r="P605" s="444"/>
      <c r="Q605" s="444"/>
      <c r="R605" s="514"/>
      <c r="S605" s="445"/>
    </row>
    <row r="606" spans="1:19" ht="14.4" customHeight="1" x14ac:dyDescent="0.3">
      <c r="A606" s="439" t="s">
        <v>846</v>
      </c>
      <c r="B606" s="440" t="s">
        <v>847</v>
      </c>
      <c r="C606" s="440" t="s">
        <v>394</v>
      </c>
      <c r="D606" s="440" t="s">
        <v>842</v>
      </c>
      <c r="E606" s="440" t="s">
        <v>848</v>
      </c>
      <c r="F606" s="440" t="s">
        <v>943</v>
      </c>
      <c r="G606" s="440" t="s">
        <v>944</v>
      </c>
      <c r="H606" s="444">
        <v>52</v>
      </c>
      <c r="I606" s="444">
        <v>104624</v>
      </c>
      <c r="J606" s="440">
        <v>0.9096157190053904</v>
      </c>
      <c r="K606" s="440">
        <v>2012</v>
      </c>
      <c r="L606" s="444">
        <v>54</v>
      </c>
      <c r="M606" s="444">
        <v>115020</v>
      </c>
      <c r="N606" s="440">
        <v>1</v>
      </c>
      <c r="O606" s="440">
        <v>2130</v>
      </c>
      <c r="P606" s="444">
        <v>6</v>
      </c>
      <c r="Q606" s="444">
        <v>12786</v>
      </c>
      <c r="R606" s="514">
        <v>0.11116327595200835</v>
      </c>
      <c r="S606" s="445">
        <v>2131</v>
      </c>
    </row>
    <row r="607" spans="1:19" ht="14.4" customHeight="1" x14ac:dyDescent="0.3">
      <c r="A607" s="439" t="s">
        <v>846</v>
      </c>
      <c r="B607" s="440" t="s">
        <v>847</v>
      </c>
      <c r="C607" s="440" t="s">
        <v>394</v>
      </c>
      <c r="D607" s="440" t="s">
        <v>842</v>
      </c>
      <c r="E607" s="440" t="s">
        <v>848</v>
      </c>
      <c r="F607" s="440" t="s">
        <v>945</v>
      </c>
      <c r="G607" s="440" t="s">
        <v>946</v>
      </c>
      <c r="H607" s="444"/>
      <c r="I607" s="444"/>
      <c r="J607" s="440"/>
      <c r="K607" s="440"/>
      <c r="L607" s="444">
        <v>2</v>
      </c>
      <c r="M607" s="444">
        <v>484</v>
      </c>
      <c r="N607" s="440">
        <v>1</v>
      </c>
      <c r="O607" s="440">
        <v>242</v>
      </c>
      <c r="P607" s="444"/>
      <c r="Q607" s="444"/>
      <c r="R607" s="514"/>
      <c r="S607" s="445"/>
    </row>
    <row r="608" spans="1:19" ht="14.4" customHeight="1" x14ac:dyDescent="0.3">
      <c r="A608" s="439" t="s">
        <v>846</v>
      </c>
      <c r="B608" s="440" t="s">
        <v>847</v>
      </c>
      <c r="C608" s="440" t="s">
        <v>394</v>
      </c>
      <c r="D608" s="440" t="s">
        <v>842</v>
      </c>
      <c r="E608" s="440" t="s">
        <v>848</v>
      </c>
      <c r="F608" s="440" t="s">
        <v>952</v>
      </c>
      <c r="G608" s="440" t="s">
        <v>953</v>
      </c>
      <c r="H608" s="444">
        <v>6</v>
      </c>
      <c r="I608" s="444">
        <v>30534</v>
      </c>
      <c r="J608" s="440">
        <v>0.65043456032719837</v>
      </c>
      <c r="K608" s="440">
        <v>5089</v>
      </c>
      <c r="L608" s="444">
        <v>9</v>
      </c>
      <c r="M608" s="444">
        <v>46944</v>
      </c>
      <c r="N608" s="440">
        <v>1</v>
      </c>
      <c r="O608" s="440">
        <v>5216</v>
      </c>
      <c r="P608" s="444">
        <v>4</v>
      </c>
      <c r="Q608" s="444">
        <v>20880</v>
      </c>
      <c r="R608" s="514">
        <v>0.44478527607361962</v>
      </c>
      <c r="S608" s="445">
        <v>5220</v>
      </c>
    </row>
    <row r="609" spans="1:19" ht="14.4" customHeight="1" x14ac:dyDescent="0.3">
      <c r="A609" s="439" t="s">
        <v>846</v>
      </c>
      <c r="B609" s="440" t="s">
        <v>847</v>
      </c>
      <c r="C609" s="440" t="s">
        <v>394</v>
      </c>
      <c r="D609" s="440" t="s">
        <v>842</v>
      </c>
      <c r="E609" s="440" t="s">
        <v>848</v>
      </c>
      <c r="F609" s="440" t="s">
        <v>954</v>
      </c>
      <c r="G609" s="440" t="s">
        <v>955</v>
      </c>
      <c r="H609" s="444"/>
      <c r="I609" s="444"/>
      <c r="J609" s="440"/>
      <c r="K609" s="440"/>
      <c r="L609" s="444"/>
      <c r="M609" s="444"/>
      <c r="N609" s="440"/>
      <c r="O609" s="440"/>
      <c r="P609" s="444">
        <v>4</v>
      </c>
      <c r="Q609" s="444">
        <v>4228</v>
      </c>
      <c r="R609" s="514"/>
      <c r="S609" s="445">
        <v>1057</v>
      </c>
    </row>
    <row r="610" spans="1:19" ht="14.4" customHeight="1" x14ac:dyDescent="0.3">
      <c r="A610" s="439" t="s">
        <v>846</v>
      </c>
      <c r="B610" s="440" t="s">
        <v>847</v>
      </c>
      <c r="C610" s="440" t="s">
        <v>394</v>
      </c>
      <c r="D610" s="440" t="s">
        <v>842</v>
      </c>
      <c r="E610" s="440" t="s">
        <v>848</v>
      </c>
      <c r="F610" s="440" t="s">
        <v>956</v>
      </c>
      <c r="G610" s="440" t="s">
        <v>957</v>
      </c>
      <c r="H610" s="444">
        <v>12</v>
      </c>
      <c r="I610" s="444">
        <v>3228</v>
      </c>
      <c r="J610" s="440">
        <v>1.2453703703703705</v>
      </c>
      <c r="K610" s="440">
        <v>269</v>
      </c>
      <c r="L610" s="444">
        <v>9</v>
      </c>
      <c r="M610" s="444">
        <v>2592</v>
      </c>
      <c r="N610" s="440">
        <v>1</v>
      </c>
      <c r="O610" s="440">
        <v>288</v>
      </c>
      <c r="P610" s="444">
        <v>2</v>
      </c>
      <c r="Q610" s="444">
        <v>578</v>
      </c>
      <c r="R610" s="514">
        <v>0.22299382716049382</v>
      </c>
      <c r="S610" s="445">
        <v>289</v>
      </c>
    </row>
    <row r="611" spans="1:19" ht="14.4" customHeight="1" x14ac:dyDescent="0.3">
      <c r="A611" s="439" t="s">
        <v>846</v>
      </c>
      <c r="B611" s="440" t="s">
        <v>847</v>
      </c>
      <c r="C611" s="440" t="s">
        <v>394</v>
      </c>
      <c r="D611" s="440" t="s">
        <v>842</v>
      </c>
      <c r="E611" s="440" t="s">
        <v>848</v>
      </c>
      <c r="F611" s="440" t="s">
        <v>964</v>
      </c>
      <c r="G611" s="440" t="s">
        <v>965</v>
      </c>
      <c r="H611" s="444"/>
      <c r="I611" s="444"/>
      <c r="J611" s="440"/>
      <c r="K611" s="440"/>
      <c r="L611" s="444">
        <v>4</v>
      </c>
      <c r="M611" s="444">
        <v>0</v>
      </c>
      <c r="N611" s="440"/>
      <c r="O611" s="440">
        <v>0</v>
      </c>
      <c r="P611" s="444"/>
      <c r="Q611" s="444"/>
      <c r="R611" s="514"/>
      <c r="S611" s="445"/>
    </row>
    <row r="612" spans="1:19" ht="14.4" customHeight="1" x14ac:dyDescent="0.3">
      <c r="A612" s="439" t="s">
        <v>846</v>
      </c>
      <c r="B612" s="440" t="s">
        <v>847</v>
      </c>
      <c r="C612" s="440" t="s">
        <v>394</v>
      </c>
      <c r="D612" s="440" t="s">
        <v>842</v>
      </c>
      <c r="E612" s="440" t="s">
        <v>848</v>
      </c>
      <c r="F612" s="440" t="s">
        <v>966</v>
      </c>
      <c r="G612" s="440" t="s">
        <v>967</v>
      </c>
      <c r="H612" s="444"/>
      <c r="I612" s="444"/>
      <c r="J612" s="440"/>
      <c r="K612" s="440"/>
      <c r="L612" s="444"/>
      <c r="M612" s="444"/>
      <c r="N612" s="440"/>
      <c r="O612" s="440"/>
      <c r="P612" s="444">
        <v>2</v>
      </c>
      <c r="Q612" s="444">
        <v>0</v>
      </c>
      <c r="R612" s="514"/>
      <c r="S612" s="445">
        <v>0</v>
      </c>
    </row>
    <row r="613" spans="1:19" ht="14.4" customHeight="1" x14ac:dyDescent="0.3">
      <c r="A613" s="439" t="s">
        <v>846</v>
      </c>
      <c r="B613" s="440" t="s">
        <v>847</v>
      </c>
      <c r="C613" s="440" t="s">
        <v>394</v>
      </c>
      <c r="D613" s="440" t="s">
        <v>843</v>
      </c>
      <c r="E613" s="440" t="s">
        <v>848</v>
      </c>
      <c r="F613" s="440" t="s">
        <v>853</v>
      </c>
      <c r="G613" s="440" t="s">
        <v>854</v>
      </c>
      <c r="H613" s="444">
        <v>492</v>
      </c>
      <c r="I613" s="444">
        <v>26568</v>
      </c>
      <c r="J613" s="440">
        <v>1.9409701928696668</v>
      </c>
      <c r="K613" s="440">
        <v>54</v>
      </c>
      <c r="L613" s="444">
        <v>236</v>
      </c>
      <c r="M613" s="444">
        <v>13688</v>
      </c>
      <c r="N613" s="440">
        <v>1</v>
      </c>
      <c r="O613" s="440">
        <v>58</v>
      </c>
      <c r="P613" s="444">
        <v>42</v>
      </c>
      <c r="Q613" s="444">
        <v>2436</v>
      </c>
      <c r="R613" s="514">
        <v>0.17796610169491525</v>
      </c>
      <c r="S613" s="445">
        <v>58</v>
      </c>
    </row>
    <row r="614" spans="1:19" ht="14.4" customHeight="1" x14ac:dyDescent="0.3">
      <c r="A614" s="439" t="s">
        <v>846</v>
      </c>
      <c r="B614" s="440" t="s">
        <v>847</v>
      </c>
      <c r="C614" s="440" t="s">
        <v>394</v>
      </c>
      <c r="D614" s="440" t="s">
        <v>843</v>
      </c>
      <c r="E614" s="440" t="s">
        <v>848</v>
      </c>
      <c r="F614" s="440" t="s">
        <v>855</v>
      </c>
      <c r="G614" s="440" t="s">
        <v>856</v>
      </c>
      <c r="H614" s="444">
        <v>54</v>
      </c>
      <c r="I614" s="444">
        <v>6642</v>
      </c>
      <c r="J614" s="440">
        <v>1.9500880798590723</v>
      </c>
      <c r="K614" s="440">
        <v>123</v>
      </c>
      <c r="L614" s="444">
        <v>26</v>
      </c>
      <c r="M614" s="444">
        <v>3406</v>
      </c>
      <c r="N614" s="440">
        <v>1</v>
      </c>
      <c r="O614" s="440">
        <v>131</v>
      </c>
      <c r="P614" s="444">
        <v>10</v>
      </c>
      <c r="Q614" s="444">
        <v>1310</v>
      </c>
      <c r="R614" s="514">
        <v>0.38461538461538464</v>
      </c>
      <c r="S614" s="445">
        <v>131</v>
      </c>
    </row>
    <row r="615" spans="1:19" ht="14.4" customHeight="1" x14ac:dyDescent="0.3">
      <c r="A615" s="439" t="s">
        <v>846</v>
      </c>
      <c r="B615" s="440" t="s">
        <v>847</v>
      </c>
      <c r="C615" s="440" t="s">
        <v>394</v>
      </c>
      <c r="D615" s="440" t="s">
        <v>843</v>
      </c>
      <c r="E615" s="440" t="s">
        <v>848</v>
      </c>
      <c r="F615" s="440" t="s">
        <v>857</v>
      </c>
      <c r="G615" s="440" t="s">
        <v>858</v>
      </c>
      <c r="H615" s="444">
        <v>1</v>
      </c>
      <c r="I615" s="444">
        <v>177</v>
      </c>
      <c r="J615" s="440">
        <v>0.46825396825396826</v>
      </c>
      <c r="K615" s="440">
        <v>177</v>
      </c>
      <c r="L615" s="444">
        <v>2</v>
      </c>
      <c r="M615" s="444">
        <v>378</v>
      </c>
      <c r="N615" s="440">
        <v>1</v>
      </c>
      <c r="O615" s="440">
        <v>189</v>
      </c>
      <c r="P615" s="444"/>
      <c r="Q615" s="444"/>
      <c r="R615" s="514"/>
      <c r="S615" s="445"/>
    </row>
    <row r="616" spans="1:19" ht="14.4" customHeight="1" x14ac:dyDescent="0.3">
      <c r="A616" s="439" t="s">
        <v>846</v>
      </c>
      <c r="B616" s="440" t="s">
        <v>847</v>
      </c>
      <c r="C616" s="440" t="s">
        <v>394</v>
      </c>
      <c r="D616" s="440" t="s">
        <v>843</v>
      </c>
      <c r="E616" s="440" t="s">
        <v>848</v>
      </c>
      <c r="F616" s="440" t="s">
        <v>861</v>
      </c>
      <c r="G616" s="440" t="s">
        <v>862</v>
      </c>
      <c r="H616" s="444">
        <v>1</v>
      </c>
      <c r="I616" s="444">
        <v>384</v>
      </c>
      <c r="J616" s="440"/>
      <c r="K616" s="440">
        <v>384</v>
      </c>
      <c r="L616" s="444"/>
      <c r="M616" s="444"/>
      <c r="N616" s="440"/>
      <c r="O616" s="440"/>
      <c r="P616" s="444"/>
      <c r="Q616" s="444"/>
      <c r="R616" s="514"/>
      <c r="S616" s="445"/>
    </row>
    <row r="617" spans="1:19" ht="14.4" customHeight="1" x14ac:dyDescent="0.3">
      <c r="A617" s="439" t="s">
        <v>846</v>
      </c>
      <c r="B617" s="440" t="s">
        <v>847</v>
      </c>
      <c r="C617" s="440" t="s">
        <v>394</v>
      </c>
      <c r="D617" s="440" t="s">
        <v>843</v>
      </c>
      <c r="E617" s="440" t="s">
        <v>848</v>
      </c>
      <c r="F617" s="440" t="s">
        <v>863</v>
      </c>
      <c r="G617" s="440" t="s">
        <v>864</v>
      </c>
      <c r="H617" s="444">
        <v>207</v>
      </c>
      <c r="I617" s="444">
        <v>35604</v>
      </c>
      <c r="J617" s="440">
        <v>9.4716679968076622</v>
      </c>
      <c r="K617" s="440">
        <v>172</v>
      </c>
      <c r="L617" s="444">
        <v>21</v>
      </c>
      <c r="M617" s="444">
        <v>3759</v>
      </c>
      <c r="N617" s="440">
        <v>1</v>
      </c>
      <c r="O617" s="440">
        <v>179</v>
      </c>
      <c r="P617" s="444">
        <v>19</v>
      </c>
      <c r="Q617" s="444">
        <v>3420</v>
      </c>
      <c r="R617" s="514">
        <v>0.9098164405426975</v>
      </c>
      <c r="S617" s="445">
        <v>180</v>
      </c>
    </row>
    <row r="618" spans="1:19" ht="14.4" customHeight="1" x14ac:dyDescent="0.3">
      <c r="A618" s="439" t="s">
        <v>846</v>
      </c>
      <c r="B618" s="440" t="s">
        <v>847</v>
      </c>
      <c r="C618" s="440" t="s">
        <v>394</v>
      </c>
      <c r="D618" s="440" t="s">
        <v>843</v>
      </c>
      <c r="E618" s="440" t="s">
        <v>848</v>
      </c>
      <c r="F618" s="440" t="s">
        <v>867</v>
      </c>
      <c r="G618" s="440" t="s">
        <v>868</v>
      </c>
      <c r="H618" s="444">
        <v>58</v>
      </c>
      <c r="I618" s="444">
        <v>18676</v>
      </c>
      <c r="J618" s="440">
        <v>11.149850746268656</v>
      </c>
      <c r="K618" s="440">
        <v>322</v>
      </c>
      <c r="L618" s="444">
        <v>5</v>
      </c>
      <c r="M618" s="444">
        <v>1675</v>
      </c>
      <c r="N618" s="440">
        <v>1</v>
      </c>
      <c r="O618" s="440">
        <v>335</v>
      </c>
      <c r="P618" s="444">
        <v>6</v>
      </c>
      <c r="Q618" s="444">
        <v>2016</v>
      </c>
      <c r="R618" s="514">
        <v>1.2035820895522389</v>
      </c>
      <c r="S618" s="445">
        <v>336</v>
      </c>
    </row>
    <row r="619" spans="1:19" ht="14.4" customHeight="1" x14ac:dyDescent="0.3">
      <c r="A619" s="439" t="s">
        <v>846</v>
      </c>
      <c r="B619" s="440" t="s">
        <v>847</v>
      </c>
      <c r="C619" s="440" t="s">
        <v>394</v>
      </c>
      <c r="D619" s="440" t="s">
        <v>843</v>
      </c>
      <c r="E619" s="440" t="s">
        <v>848</v>
      </c>
      <c r="F619" s="440" t="s">
        <v>871</v>
      </c>
      <c r="G619" s="440" t="s">
        <v>872</v>
      </c>
      <c r="H619" s="444">
        <v>160</v>
      </c>
      <c r="I619" s="444">
        <v>54560</v>
      </c>
      <c r="J619" s="440">
        <v>2.1125997057229151</v>
      </c>
      <c r="K619" s="440">
        <v>341</v>
      </c>
      <c r="L619" s="444">
        <v>74</v>
      </c>
      <c r="M619" s="444">
        <v>25826</v>
      </c>
      <c r="N619" s="440">
        <v>1</v>
      </c>
      <c r="O619" s="440">
        <v>349</v>
      </c>
      <c r="P619" s="444">
        <v>38</v>
      </c>
      <c r="Q619" s="444">
        <v>13262</v>
      </c>
      <c r="R619" s="514">
        <v>0.51351351351351349</v>
      </c>
      <c r="S619" s="445">
        <v>349</v>
      </c>
    </row>
    <row r="620" spans="1:19" ht="14.4" customHeight="1" x14ac:dyDescent="0.3">
      <c r="A620" s="439" t="s">
        <v>846</v>
      </c>
      <c r="B620" s="440" t="s">
        <v>847</v>
      </c>
      <c r="C620" s="440" t="s">
        <v>394</v>
      </c>
      <c r="D620" s="440" t="s">
        <v>843</v>
      </c>
      <c r="E620" s="440" t="s">
        <v>848</v>
      </c>
      <c r="F620" s="440" t="s">
        <v>875</v>
      </c>
      <c r="G620" s="440" t="s">
        <v>876</v>
      </c>
      <c r="H620" s="444">
        <v>2</v>
      </c>
      <c r="I620" s="444">
        <v>6936</v>
      </c>
      <c r="J620" s="440"/>
      <c r="K620" s="440">
        <v>3468</v>
      </c>
      <c r="L620" s="444"/>
      <c r="M620" s="444"/>
      <c r="N620" s="440"/>
      <c r="O620" s="440"/>
      <c r="P620" s="444"/>
      <c r="Q620" s="444"/>
      <c r="R620" s="514"/>
      <c r="S620" s="445"/>
    </row>
    <row r="621" spans="1:19" ht="14.4" customHeight="1" x14ac:dyDescent="0.3">
      <c r="A621" s="439" t="s">
        <v>846</v>
      </c>
      <c r="B621" s="440" t="s">
        <v>847</v>
      </c>
      <c r="C621" s="440" t="s">
        <v>394</v>
      </c>
      <c r="D621" s="440" t="s">
        <v>843</v>
      </c>
      <c r="E621" s="440" t="s">
        <v>848</v>
      </c>
      <c r="F621" s="440" t="s">
        <v>879</v>
      </c>
      <c r="G621" s="440" t="s">
        <v>880</v>
      </c>
      <c r="H621" s="444">
        <v>1</v>
      </c>
      <c r="I621" s="444">
        <v>109</v>
      </c>
      <c r="J621" s="440"/>
      <c r="K621" s="440">
        <v>109</v>
      </c>
      <c r="L621" s="444"/>
      <c r="M621" s="444"/>
      <c r="N621" s="440"/>
      <c r="O621" s="440"/>
      <c r="P621" s="444"/>
      <c r="Q621" s="444"/>
      <c r="R621" s="514"/>
      <c r="S621" s="445"/>
    </row>
    <row r="622" spans="1:19" ht="14.4" customHeight="1" x14ac:dyDescent="0.3">
      <c r="A622" s="439" t="s">
        <v>846</v>
      </c>
      <c r="B622" s="440" t="s">
        <v>847</v>
      </c>
      <c r="C622" s="440" t="s">
        <v>394</v>
      </c>
      <c r="D622" s="440" t="s">
        <v>843</v>
      </c>
      <c r="E622" s="440" t="s">
        <v>848</v>
      </c>
      <c r="F622" s="440" t="s">
        <v>881</v>
      </c>
      <c r="G622" s="440" t="s">
        <v>882</v>
      </c>
      <c r="H622" s="444"/>
      <c r="I622" s="444"/>
      <c r="J622" s="440"/>
      <c r="K622" s="440"/>
      <c r="L622" s="444">
        <v>13</v>
      </c>
      <c r="M622" s="444">
        <v>637</v>
      </c>
      <c r="N622" s="440">
        <v>1</v>
      </c>
      <c r="O622" s="440">
        <v>49</v>
      </c>
      <c r="P622" s="444"/>
      <c r="Q622" s="444"/>
      <c r="R622" s="514"/>
      <c r="S622" s="445"/>
    </row>
    <row r="623" spans="1:19" ht="14.4" customHeight="1" x14ac:dyDescent="0.3">
      <c r="A623" s="439" t="s">
        <v>846</v>
      </c>
      <c r="B623" s="440" t="s">
        <v>847</v>
      </c>
      <c r="C623" s="440" t="s">
        <v>394</v>
      </c>
      <c r="D623" s="440" t="s">
        <v>843</v>
      </c>
      <c r="E623" s="440" t="s">
        <v>848</v>
      </c>
      <c r="F623" s="440" t="s">
        <v>883</v>
      </c>
      <c r="G623" s="440" t="s">
        <v>884</v>
      </c>
      <c r="H623" s="444"/>
      <c r="I623" s="444"/>
      <c r="J623" s="440"/>
      <c r="K623" s="440"/>
      <c r="L623" s="444">
        <v>11</v>
      </c>
      <c r="M623" s="444">
        <v>4257</v>
      </c>
      <c r="N623" s="440">
        <v>1</v>
      </c>
      <c r="O623" s="440">
        <v>387</v>
      </c>
      <c r="P623" s="444"/>
      <c r="Q623" s="444"/>
      <c r="R623" s="514"/>
      <c r="S623" s="445"/>
    </row>
    <row r="624" spans="1:19" ht="14.4" customHeight="1" x14ac:dyDescent="0.3">
      <c r="A624" s="439" t="s">
        <v>846</v>
      </c>
      <c r="B624" s="440" t="s">
        <v>847</v>
      </c>
      <c r="C624" s="440" t="s">
        <v>394</v>
      </c>
      <c r="D624" s="440" t="s">
        <v>843</v>
      </c>
      <c r="E624" s="440" t="s">
        <v>848</v>
      </c>
      <c r="F624" s="440" t="s">
        <v>885</v>
      </c>
      <c r="G624" s="440" t="s">
        <v>886</v>
      </c>
      <c r="H624" s="444">
        <v>2</v>
      </c>
      <c r="I624" s="444">
        <v>74</v>
      </c>
      <c r="J624" s="440">
        <v>0.17703349282296652</v>
      </c>
      <c r="K624" s="440">
        <v>37</v>
      </c>
      <c r="L624" s="444">
        <v>11</v>
      </c>
      <c r="M624" s="444">
        <v>418</v>
      </c>
      <c r="N624" s="440">
        <v>1</v>
      </c>
      <c r="O624" s="440">
        <v>38</v>
      </c>
      <c r="P624" s="444"/>
      <c r="Q624" s="444"/>
      <c r="R624" s="514"/>
      <c r="S624" s="445"/>
    </row>
    <row r="625" spans="1:19" ht="14.4" customHeight="1" x14ac:dyDescent="0.3">
      <c r="A625" s="439" t="s">
        <v>846</v>
      </c>
      <c r="B625" s="440" t="s">
        <v>847</v>
      </c>
      <c r="C625" s="440" t="s">
        <v>394</v>
      </c>
      <c r="D625" s="440" t="s">
        <v>843</v>
      </c>
      <c r="E625" s="440" t="s">
        <v>848</v>
      </c>
      <c r="F625" s="440" t="s">
        <v>887</v>
      </c>
      <c r="G625" s="440" t="s">
        <v>888</v>
      </c>
      <c r="H625" s="444"/>
      <c r="I625" s="444"/>
      <c r="J625" s="440"/>
      <c r="K625" s="440"/>
      <c r="L625" s="444">
        <v>1</v>
      </c>
      <c r="M625" s="444">
        <v>264</v>
      </c>
      <c r="N625" s="440">
        <v>1</v>
      </c>
      <c r="O625" s="440">
        <v>264</v>
      </c>
      <c r="P625" s="444"/>
      <c r="Q625" s="444"/>
      <c r="R625" s="514"/>
      <c r="S625" s="445"/>
    </row>
    <row r="626" spans="1:19" ht="14.4" customHeight="1" x14ac:dyDescent="0.3">
      <c r="A626" s="439" t="s">
        <v>846</v>
      </c>
      <c r="B626" s="440" t="s">
        <v>847</v>
      </c>
      <c r="C626" s="440" t="s">
        <v>394</v>
      </c>
      <c r="D626" s="440" t="s">
        <v>843</v>
      </c>
      <c r="E626" s="440" t="s">
        <v>848</v>
      </c>
      <c r="F626" s="440" t="s">
        <v>889</v>
      </c>
      <c r="G626" s="440" t="s">
        <v>890</v>
      </c>
      <c r="H626" s="444"/>
      <c r="I626" s="444"/>
      <c r="J626" s="440"/>
      <c r="K626" s="440"/>
      <c r="L626" s="444">
        <v>16</v>
      </c>
      <c r="M626" s="444">
        <v>11264</v>
      </c>
      <c r="N626" s="440">
        <v>1</v>
      </c>
      <c r="O626" s="440">
        <v>704</v>
      </c>
      <c r="P626" s="444">
        <v>1</v>
      </c>
      <c r="Q626" s="444">
        <v>705</v>
      </c>
      <c r="R626" s="514">
        <v>6.2588778409090912E-2</v>
      </c>
      <c r="S626" s="445">
        <v>705</v>
      </c>
    </row>
    <row r="627" spans="1:19" ht="14.4" customHeight="1" x14ac:dyDescent="0.3">
      <c r="A627" s="439" t="s">
        <v>846</v>
      </c>
      <c r="B627" s="440" t="s">
        <v>847</v>
      </c>
      <c r="C627" s="440" t="s">
        <v>394</v>
      </c>
      <c r="D627" s="440" t="s">
        <v>843</v>
      </c>
      <c r="E627" s="440" t="s">
        <v>848</v>
      </c>
      <c r="F627" s="440" t="s">
        <v>891</v>
      </c>
      <c r="G627" s="440" t="s">
        <v>892</v>
      </c>
      <c r="H627" s="444"/>
      <c r="I627" s="444"/>
      <c r="J627" s="440"/>
      <c r="K627" s="440"/>
      <c r="L627" s="444">
        <v>5</v>
      </c>
      <c r="M627" s="444">
        <v>735</v>
      </c>
      <c r="N627" s="440">
        <v>1</v>
      </c>
      <c r="O627" s="440">
        <v>147</v>
      </c>
      <c r="P627" s="444"/>
      <c r="Q627" s="444"/>
      <c r="R627" s="514"/>
      <c r="S627" s="445"/>
    </row>
    <row r="628" spans="1:19" ht="14.4" customHeight="1" x14ac:dyDescent="0.3">
      <c r="A628" s="439" t="s">
        <v>846</v>
      </c>
      <c r="B628" s="440" t="s">
        <v>847</v>
      </c>
      <c r="C628" s="440" t="s">
        <v>394</v>
      </c>
      <c r="D628" s="440" t="s">
        <v>843</v>
      </c>
      <c r="E628" s="440" t="s">
        <v>848</v>
      </c>
      <c r="F628" s="440" t="s">
        <v>893</v>
      </c>
      <c r="G628" s="440" t="s">
        <v>894</v>
      </c>
      <c r="H628" s="444">
        <v>228</v>
      </c>
      <c r="I628" s="444">
        <v>64980</v>
      </c>
      <c r="J628" s="440">
        <v>1.9256756756756757</v>
      </c>
      <c r="K628" s="440">
        <v>285</v>
      </c>
      <c r="L628" s="444">
        <v>111</v>
      </c>
      <c r="M628" s="444">
        <v>33744</v>
      </c>
      <c r="N628" s="440">
        <v>1</v>
      </c>
      <c r="O628" s="440">
        <v>304</v>
      </c>
      <c r="P628" s="444">
        <v>18</v>
      </c>
      <c r="Q628" s="444">
        <v>5490</v>
      </c>
      <c r="R628" s="514">
        <v>0.16269559032716926</v>
      </c>
      <c r="S628" s="445">
        <v>305</v>
      </c>
    </row>
    <row r="629" spans="1:19" ht="14.4" customHeight="1" x14ac:dyDescent="0.3">
      <c r="A629" s="439" t="s">
        <v>846</v>
      </c>
      <c r="B629" s="440" t="s">
        <v>847</v>
      </c>
      <c r="C629" s="440" t="s">
        <v>394</v>
      </c>
      <c r="D629" s="440" t="s">
        <v>843</v>
      </c>
      <c r="E629" s="440" t="s">
        <v>848</v>
      </c>
      <c r="F629" s="440" t="s">
        <v>897</v>
      </c>
      <c r="G629" s="440" t="s">
        <v>898</v>
      </c>
      <c r="H629" s="444">
        <v>402</v>
      </c>
      <c r="I629" s="444">
        <v>185724</v>
      </c>
      <c r="J629" s="440">
        <v>2.8056680161943319</v>
      </c>
      <c r="K629" s="440">
        <v>462</v>
      </c>
      <c r="L629" s="444">
        <v>134</v>
      </c>
      <c r="M629" s="444">
        <v>66196</v>
      </c>
      <c r="N629" s="440">
        <v>1</v>
      </c>
      <c r="O629" s="440">
        <v>494</v>
      </c>
      <c r="P629" s="444">
        <v>90</v>
      </c>
      <c r="Q629" s="444">
        <v>44460</v>
      </c>
      <c r="R629" s="514">
        <v>0.67164179104477617</v>
      </c>
      <c r="S629" s="445">
        <v>494</v>
      </c>
    </row>
    <row r="630" spans="1:19" ht="14.4" customHeight="1" x14ac:dyDescent="0.3">
      <c r="A630" s="439" t="s">
        <v>846</v>
      </c>
      <c r="B630" s="440" t="s">
        <v>847</v>
      </c>
      <c r="C630" s="440" t="s">
        <v>394</v>
      </c>
      <c r="D630" s="440" t="s">
        <v>843</v>
      </c>
      <c r="E630" s="440" t="s">
        <v>848</v>
      </c>
      <c r="F630" s="440" t="s">
        <v>901</v>
      </c>
      <c r="G630" s="440" t="s">
        <v>902</v>
      </c>
      <c r="H630" s="444">
        <v>452</v>
      </c>
      <c r="I630" s="444">
        <v>160912</v>
      </c>
      <c r="J630" s="440">
        <v>2.4295938396497054</v>
      </c>
      <c r="K630" s="440">
        <v>356</v>
      </c>
      <c r="L630" s="444">
        <v>179</v>
      </c>
      <c r="M630" s="444">
        <v>66230</v>
      </c>
      <c r="N630" s="440">
        <v>1</v>
      </c>
      <c r="O630" s="440">
        <v>370</v>
      </c>
      <c r="P630" s="444">
        <v>74</v>
      </c>
      <c r="Q630" s="444">
        <v>27380</v>
      </c>
      <c r="R630" s="514">
        <v>0.41340782122905029</v>
      </c>
      <c r="S630" s="445">
        <v>370</v>
      </c>
    </row>
    <row r="631" spans="1:19" ht="14.4" customHeight="1" x14ac:dyDescent="0.3">
      <c r="A631" s="439" t="s">
        <v>846</v>
      </c>
      <c r="B631" s="440" t="s">
        <v>847</v>
      </c>
      <c r="C631" s="440" t="s">
        <v>394</v>
      </c>
      <c r="D631" s="440" t="s">
        <v>843</v>
      </c>
      <c r="E631" s="440" t="s">
        <v>848</v>
      </c>
      <c r="F631" s="440" t="s">
        <v>903</v>
      </c>
      <c r="G631" s="440" t="s">
        <v>904</v>
      </c>
      <c r="H631" s="444">
        <v>14</v>
      </c>
      <c r="I631" s="444">
        <v>40838</v>
      </c>
      <c r="J631" s="440">
        <v>13.152334943639291</v>
      </c>
      <c r="K631" s="440">
        <v>2917</v>
      </c>
      <c r="L631" s="444">
        <v>1</v>
      </c>
      <c r="M631" s="444">
        <v>3105</v>
      </c>
      <c r="N631" s="440">
        <v>1</v>
      </c>
      <c r="O631" s="440">
        <v>3105</v>
      </c>
      <c r="P631" s="444">
        <v>4</v>
      </c>
      <c r="Q631" s="444">
        <v>12432</v>
      </c>
      <c r="R631" s="514">
        <v>4.0038647342995173</v>
      </c>
      <c r="S631" s="445">
        <v>3108</v>
      </c>
    </row>
    <row r="632" spans="1:19" ht="14.4" customHeight="1" x14ac:dyDescent="0.3">
      <c r="A632" s="439" t="s">
        <v>846</v>
      </c>
      <c r="B632" s="440" t="s">
        <v>847</v>
      </c>
      <c r="C632" s="440" t="s">
        <v>394</v>
      </c>
      <c r="D632" s="440" t="s">
        <v>843</v>
      </c>
      <c r="E632" s="440" t="s">
        <v>848</v>
      </c>
      <c r="F632" s="440" t="s">
        <v>907</v>
      </c>
      <c r="G632" s="440" t="s">
        <v>908</v>
      </c>
      <c r="H632" s="444">
        <v>99</v>
      </c>
      <c r="I632" s="444">
        <v>10395</v>
      </c>
      <c r="J632" s="440">
        <v>2.7543720190779015</v>
      </c>
      <c r="K632" s="440">
        <v>105</v>
      </c>
      <c r="L632" s="444">
        <v>34</v>
      </c>
      <c r="M632" s="444">
        <v>3774</v>
      </c>
      <c r="N632" s="440">
        <v>1</v>
      </c>
      <c r="O632" s="440">
        <v>111</v>
      </c>
      <c r="P632" s="444">
        <v>21</v>
      </c>
      <c r="Q632" s="444">
        <v>2331</v>
      </c>
      <c r="R632" s="514">
        <v>0.61764705882352944</v>
      </c>
      <c r="S632" s="445">
        <v>111</v>
      </c>
    </row>
    <row r="633" spans="1:19" ht="14.4" customHeight="1" x14ac:dyDescent="0.3">
      <c r="A633" s="439" t="s">
        <v>846</v>
      </c>
      <c r="B633" s="440" t="s">
        <v>847</v>
      </c>
      <c r="C633" s="440" t="s">
        <v>394</v>
      </c>
      <c r="D633" s="440" t="s">
        <v>843</v>
      </c>
      <c r="E633" s="440" t="s">
        <v>848</v>
      </c>
      <c r="F633" s="440" t="s">
        <v>911</v>
      </c>
      <c r="G633" s="440" t="s">
        <v>912</v>
      </c>
      <c r="H633" s="444">
        <v>1</v>
      </c>
      <c r="I633" s="444">
        <v>463</v>
      </c>
      <c r="J633" s="440">
        <v>7.1950271950271955E-2</v>
      </c>
      <c r="K633" s="440">
        <v>463</v>
      </c>
      <c r="L633" s="444">
        <v>13</v>
      </c>
      <c r="M633" s="444">
        <v>6435</v>
      </c>
      <c r="N633" s="440">
        <v>1</v>
      </c>
      <c r="O633" s="440">
        <v>495</v>
      </c>
      <c r="P633" s="444"/>
      <c r="Q633" s="444"/>
      <c r="R633" s="514"/>
      <c r="S633" s="445"/>
    </row>
    <row r="634" spans="1:19" ht="14.4" customHeight="1" x14ac:dyDescent="0.3">
      <c r="A634" s="439" t="s">
        <v>846</v>
      </c>
      <c r="B634" s="440" t="s">
        <v>847</v>
      </c>
      <c r="C634" s="440" t="s">
        <v>394</v>
      </c>
      <c r="D634" s="440" t="s">
        <v>843</v>
      </c>
      <c r="E634" s="440" t="s">
        <v>848</v>
      </c>
      <c r="F634" s="440" t="s">
        <v>913</v>
      </c>
      <c r="G634" s="440" t="s">
        <v>914</v>
      </c>
      <c r="H634" s="444">
        <v>2</v>
      </c>
      <c r="I634" s="444">
        <v>2536</v>
      </c>
      <c r="J634" s="440"/>
      <c r="K634" s="440">
        <v>1268</v>
      </c>
      <c r="L634" s="444"/>
      <c r="M634" s="444"/>
      <c r="N634" s="440"/>
      <c r="O634" s="440"/>
      <c r="P634" s="444"/>
      <c r="Q634" s="444"/>
      <c r="R634" s="514"/>
      <c r="S634" s="445"/>
    </row>
    <row r="635" spans="1:19" ht="14.4" customHeight="1" x14ac:dyDescent="0.3">
      <c r="A635" s="439" t="s">
        <v>846</v>
      </c>
      <c r="B635" s="440" t="s">
        <v>847</v>
      </c>
      <c r="C635" s="440" t="s">
        <v>394</v>
      </c>
      <c r="D635" s="440" t="s">
        <v>843</v>
      </c>
      <c r="E635" s="440" t="s">
        <v>848</v>
      </c>
      <c r="F635" s="440" t="s">
        <v>915</v>
      </c>
      <c r="G635" s="440" t="s">
        <v>916</v>
      </c>
      <c r="H635" s="444">
        <v>133</v>
      </c>
      <c r="I635" s="444">
        <v>58121</v>
      </c>
      <c r="J635" s="440">
        <v>3.7487745098039214</v>
      </c>
      <c r="K635" s="440">
        <v>437</v>
      </c>
      <c r="L635" s="444">
        <v>34</v>
      </c>
      <c r="M635" s="444">
        <v>15504</v>
      </c>
      <c r="N635" s="440">
        <v>1</v>
      </c>
      <c r="O635" s="440">
        <v>456</v>
      </c>
      <c r="P635" s="444">
        <v>21</v>
      </c>
      <c r="Q635" s="444">
        <v>9576</v>
      </c>
      <c r="R635" s="514">
        <v>0.61764705882352944</v>
      </c>
      <c r="S635" s="445">
        <v>456</v>
      </c>
    </row>
    <row r="636" spans="1:19" ht="14.4" customHeight="1" x14ac:dyDescent="0.3">
      <c r="A636" s="439" t="s">
        <v>846</v>
      </c>
      <c r="B636" s="440" t="s">
        <v>847</v>
      </c>
      <c r="C636" s="440" t="s">
        <v>394</v>
      </c>
      <c r="D636" s="440" t="s">
        <v>843</v>
      </c>
      <c r="E636" s="440" t="s">
        <v>848</v>
      </c>
      <c r="F636" s="440" t="s">
        <v>917</v>
      </c>
      <c r="G636" s="440" t="s">
        <v>918</v>
      </c>
      <c r="H636" s="444">
        <v>845</v>
      </c>
      <c r="I636" s="444">
        <v>45630</v>
      </c>
      <c r="J636" s="440">
        <v>2.9137931034482758</v>
      </c>
      <c r="K636" s="440">
        <v>54</v>
      </c>
      <c r="L636" s="444">
        <v>270</v>
      </c>
      <c r="M636" s="444">
        <v>15660</v>
      </c>
      <c r="N636" s="440">
        <v>1</v>
      </c>
      <c r="O636" s="440">
        <v>58</v>
      </c>
      <c r="P636" s="444">
        <v>191</v>
      </c>
      <c r="Q636" s="444">
        <v>11078</v>
      </c>
      <c r="R636" s="514">
        <v>0.70740740740740737</v>
      </c>
      <c r="S636" s="445">
        <v>58</v>
      </c>
    </row>
    <row r="637" spans="1:19" ht="14.4" customHeight="1" x14ac:dyDescent="0.3">
      <c r="A637" s="439" t="s">
        <v>846</v>
      </c>
      <c r="B637" s="440" t="s">
        <v>847</v>
      </c>
      <c r="C637" s="440" t="s">
        <v>394</v>
      </c>
      <c r="D637" s="440" t="s">
        <v>843</v>
      </c>
      <c r="E637" s="440" t="s">
        <v>848</v>
      </c>
      <c r="F637" s="440" t="s">
        <v>925</v>
      </c>
      <c r="G637" s="440" t="s">
        <v>926</v>
      </c>
      <c r="H637" s="444">
        <v>483</v>
      </c>
      <c r="I637" s="444">
        <v>81627</v>
      </c>
      <c r="J637" s="440">
        <v>2.4679365079365079</v>
      </c>
      <c r="K637" s="440">
        <v>169</v>
      </c>
      <c r="L637" s="444">
        <v>189</v>
      </c>
      <c r="M637" s="444">
        <v>33075</v>
      </c>
      <c r="N637" s="440">
        <v>1</v>
      </c>
      <c r="O637" s="440">
        <v>175</v>
      </c>
      <c r="P637" s="444">
        <v>86</v>
      </c>
      <c r="Q637" s="444">
        <v>15136</v>
      </c>
      <c r="R637" s="514">
        <v>0.45762660619803475</v>
      </c>
      <c r="S637" s="445">
        <v>176</v>
      </c>
    </row>
    <row r="638" spans="1:19" ht="14.4" customHeight="1" x14ac:dyDescent="0.3">
      <c r="A638" s="439" t="s">
        <v>846</v>
      </c>
      <c r="B638" s="440" t="s">
        <v>847</v>
      </c>
      <c r="C638" s="440" t="s">
        <v>394</v>
      </c>
      <c r="D638" s="440" t="s">
        <v>843</v>
      </c>
      <c r="E638" s="440" t="s">
        <v>848</v>
      </c>
      <c r="F638" s="440" t="s">
        <v>927</v>
      </c>
      <c r="G638" s="440" t="s">
        <v>928</v>
      </c>
      <c r="H638" s="444">
        <v>19</v>
      </c>
      <c r="I638" s="444">
        <v>1539</v>
      </c>
      <c r="J638" s="440">
        <v>0.13120204603580563</v>
      </c>
      <c r="K638" s="440">
        <v>81</v>
      </c>
      <c r="L638" s="444">
        <v>138</v>
      </c>
      <c r="M638" s="444">
        <v>11730</v>
      </c>
      <c r="N638" s="440">
        <v>1</v>
      </c>
      <c r="O638" s="440">
        <v>85</v>
      </c>
      <c r="P638" s="444">
        <v>4</v>
      </c>
      <c r="Q638" s="444">
        <v>340</v>
      </c>
      <c r="R638" s="514">
        <v>2.8985507246376812E-2</v>
      </c>
      <c r="S638" s="445">
        <v>85</v>
      </c>
    </row>
    <row r="639" spans="1:19" ht="14.4" customHeight="1" x14ac:dyDescent="0.3">
      <c r="A639" s="439" t="s">
        <v>846</v>
      </c>
      <c r="B639" s="440" t="s">
        <v>847</v>
      </c>
      <c r="C639" s="440" t="s">
        <v>394</v>
      </c>
      <c r="D639" s="440" t="s">
        <v>843</v>
      </c>
      <c r="E639" s="440" t="s">
        <v>848</v>
      </c>
      <c r="F639" s="440" t="s">
        <v>931</v>
      </c>
      <c r="G639" s="440" t="s">
        <v>932</v>
      </c>
      <c r="H639" s="444">
        <v>3</v>
      </c>
      <c r="I639" s="444">
        <v>489</v>
      </c>
      <c r="J639" s="440">
        <v>2.8934911242603549</v>
      </c>
      <c r="K639" s="440">
        <v>163</v>
      </c>
      <c r="L639" s="444">
        <v>1</v>
      </c>
      <c r="M639" s="444">
        <v>169</v>
      </c>
      <c r="N639" s="440">
        <v>1</v>
      </c>
      <c r="O639" s="440">
        <v>169</v>
      </c>
      <c r="P639" s="444">
        <v>1</v>
      </c>
      <c r="Q639" s="444">
        <v>170</v>
      </c>
      <c r="R639" s="514">
        <v>1.0059171597633136</v>
      </c>
      <c r="S639" s="445">
        <v>170</v>
      </c>
    </row>
    <row r="640" spans="1:19" ht="14.4" customHeight="1" x14ac:dyDescent="0.3">
      <c r="A640" s="439" t="s">
        <v>846</v>
      </c>
      <c r="B640" s="440" t="s">
        <v>847</v>
      </c>
      <c r="C640" s="440" t="s">
        <v>394</v>
      </c>
      <c r="D640" s="440" t="s">
        <v>843</v>
      </c>
      <c r="E640" s="440" t="s">
        <v>848</v>
      </c>
      <c r="F640" s="440" t="s">
        <v>933</v>
      </c>
      <c r="G640" s="440" t="s">
        <v>934</v>
      </c>
      <c r="H640" s="444"/>
      <c r="I640" s="444"/>
      <c r="J640" s="440"/>
      <c r="K640" s="440"/>
      <c r="L640" s="444">
        <v>9</v>
      </c>
      <c r="M640" s="444">
        <v>261</v>
      </c>
      <c r="N640" s="440">
        <v>1</v>
      </c>
      <c r="O640" s="440">
        <v>29</v>
      </c>
      <c r="P640" s="444">
        <v>1</v>
      </c>
      <c r="Q640" s="444">
        <v>29</v>
      </c>
      <c r="R640" s="514">
        <v>0.1111111111111111</v>
      </c>
      <c r="S640" s="445">
        <v>29</v>
      </c>
    </row>
    <row r="641" spans="1:19" ht="14.4" customHeight="1" x14ac:dyDescent="0.3">
      <c r="A641" s="439" t="s">
        <v>846</v>
      </c>
      <c r="B641" s="440" t="s">
        <v>847</v>
      </c>
      <c r="C641" s="440" t="s">
        <v>394</v>
      </c>
      <c r="D641" s="440" t="s">
        <v>843</v>
      </c>
      <c r="E641" s="440" t="s">
        <v>848</v>
      </c>
      <c r="F641" s="440" t="s">
        <v>935</v>
      </c>
      <c r="G641" s="440" t="s">
        <v>936</v>
      </c>
      <c r="H641" s="444">
        <v>10</v>
      </c>
      <c r="I641" s="444">
        <v>10080</v>
      </c>
      <c r="J641" s="440"/>
      <c r="K641" s="440">
        <v>1008</v>
      </c>
      <c r="L641" s="444"/>
      <c r="M641" s="444"/>
      <c r="N641" s="440"/>
      <c r="O641" s="440"/>
      <c r="P641" s="444">
        <v>4</v>
      </c>
      <c r="Q641" s="444">
        <v>4048</v>
      </c>
      <c r="R641" s="514"/>
      <c r="S641" s="445">
        <v>1012</v>
      </c>
    </row>
    <row r="642" spans="1:19" ht="14.4" customHeight="1" x14ac:dyDescent="0.3">
      <c r="A642" s="439" t="s">
        <v>846</v>
      </c>
      <c r="B642" s="440" t="s">
        <v>847</v>
      </c>
      <c r="C642" s="440" t="s">
        <v>394</v>
      </c>
      <c r="D642" s="440" t="s">
        <v>843</v>
      </c>
      <c r="E642" s="440" t="s">
        <v>848</v>
      </c>
      <c r="F642" s="440" t="s">
        <v>937</v>
      </c>
      <c r="G642" s="440" t="s">
        <v>938</v>
      </c>
      <c r="H642" s="444">
        <v>2</v>
      </c>
      <c r="I642" s="444">
        <v>340</v>
      </c>
      <c r="J642" s="440">
        <v>0.12878787878787878</v>
      </c>
      <c r="K642" s="440">
        <v>170</v>
      </c>
      <c r="L642" s="444">
        <v>15</v>
      </c>
      <c r="M642" s="444">
        <v>2640</v>
      </c>
      <c r="N642" s="440">
        <v>1</v>
      </c>
      <c r="O642" s="440">
        <v>176</v>
      </c>
      <c r="P642" s="444"/>
      <c r="Q642" s="444"/>
      <c r="R642" s="514"/>
      <c r="S642" s="445"/>
    </row>
    <row r="643" spans="1:19" ht="14.4" customHeight="1" x14ac:dyDescent="0.3">
      <c r="A643" s="439" t="s">
        <v>846</v>
      </c>
      <c r="B643" s="440" t="s">
        <v>847</v>
      </c>
      <c r="C643" s="440" t="s">
        <v>394</v>
      </c>
      <c r="D643" s="440" t="s">
        <v>843</v>
      </c>
      <c r="E643" s="440" t="s">
        <v>848</v>
      </c>
      <c r="F643" s="440" t="s">
        <v>939</v>
      </c>
      <c r="G643" s="440" t="s">
        <v>940</v>
      </c>
      <c r="H643" s="444">
        <v>9</v>
      </c>
      <c r="I643" s="444">
        <v>20376</v>
      </c>
      <c r="J643" s="440"/>
      <c r="K643" s="440">
        <v>2264</v>
      </c>
      <c r="L643" s="444"/>
      <c r="M643" s="444"/>
      <c r="N643" s="440"/>
      <c r="O643" s="440"/>
      <c r="P643" s="444"/>
      <c r="Q643" s="444"/>
      <c r="R643" s="514"/>
      <c r="S643" s="445"/>
    </row>
    <row r="644" spans="1:19" ht="14.4" customHeight="1" x14ac:dyDescent="0.3">
      <c r="A644" s="439" t="s">
        <v>846</v>
      </c>
      <c r="B644" s="440" t="s">
        <v>847</v>
      </c>
      <c r="C644" s="440" t="s">
        <v>394</v>
      </c>
      <c r="D644" s="440" t="s">
        <v>843</v>
      </c>
      <c r="E644" s="440" t="s">
        <v>848</v>
      </c>
      <c r="F644" s="440" t="s">
        <v>941</v>
      </c>
      <c r="G644" s="440" t="s">
        <v>942</v>
      </c>
      <c r="H644" s="444">
        <v>3</v>
      </c>
      <c r="I644" s="444">
        <v>741</v>
      </c>
      <c r="J644" s="440">
        <v>8.049972840847365E-2</v>
      </c>
      <c r="K644" s="440">
        <v>247</v>
      </c>
      <c r="L644" s="444">
        <v>35</v>
      </c>
      <c r="M644" s="444">
        <v>9205</v>
      </c>
      <c r="N644" s="440">
        <v>1</v>
      </c>
      <c r="O644" s="440">
        <v>263</v>
      </c>
      <c r="P644" s="444">
        <v>3</v>
      </c>
      <c r="Q644" s="444">
        <v>792</v>
      </c>
      <c r="R644" s="514">
        <v>8.6040195545898965E-2</v>
      </c>
      <c r="S644" s="445">
        <v>264</v>
      </c>
    </row>
    <row r="645" spans="1:19" ht="14.4" customHeight="1" x14ac:dyDescent="0.3">
      <c r="A645" s="439" t="s">
        <v>846</v>
      </c>
      <c r="B645" s="440" t="s">
        <v>847</v>
      </c>
      <c r="C645" s="440" t="s">
        <v>394</v>
      </c>
      <c r="D645" s="440" t="s">
        <v>843</v>
      </c>
      <c r="E645" s="440" t="s">
        <v>848</v>
      </c>
      <c r="F645" s="440" t="s">
        <v>943</v>
      </c>
      <c r="G645" s="440" t="s">
        <v>944</v>
      </c>
      <c r="H645" s="444">
        <v>28</v>
      </c>
      <c r="I645" s="444">
        <v>56336</v>
      </c>
      <c r="J645" s="440"/>
      <c r="K645" s="440">
        <v>2012</v>
      </c>
      <c r="L645" s="444"/>
      <c r="M645" s="444"/>
      <c r="N645" s="440"/>
      <c r="O645" s="440"/>
      <c r="P645" s="444">
        <v>3</v>
      </c>
      <c r="Q645" s="444">
        <v>6393</v>
      </c>
      <c r="R645" s="514"/>
      <c r="S645" s="445">
        <v>2131</v>
      </c>
    </row>
    <row r="646" spans="1:19" ht="14.4" customHeight="1" x14ac:dyDescent="0.3">
      <c r="A646" s="439" t="s">
        <v>846</v>
      </c>
      <c r="B646" s="440" t="s">
        <v>847</v>
      </c>
      <c r="C646" s="440" t="s">
        <v>394</v>
      </c>
      <c r="D646" s="440" t="s">
        <v>843</v>
      </c>
      <c r="E646" s="440" t="s">
        <v>848</v>
      </c>
      <c r="F646" s="440" t="s">
        <v>945</v>
      </c>
      <c r="G646" s="440" t="s">
        <v>946</v>
      </c>
      <c r="H646" s="444">
        <v>1</v>
      </c>
      <c r="I646" s="444">
        <v>226</v>
      </c>
      <c r="J646" s="440"/>
      <c r="K646" s="440">
        <v>226</v>
      </c>
      <c r="L646" s="444"/>
      <c r="M646" s="444"/>
      <c r="N646" s="440"/>
      <c r="O646" s="440"/>
      <c r="P646" s="444"/>
      <c r="Q646" s="444"/>
      <c r="R646" s="514"/>
      <c r="S646" s="445"/>
    </row>
    <row r="647" spans="1:19" ht="14.4" customHeight="1" x14ac:dyDescent="0.3">
      <c r="A647" s="439" t="s">
        <v>846</v>
      </c>
      <c r="B647" s="440" t="s">
        <v>847</v>
      </c>
      <c r="C647" s="440" t="s">
        <v>394</v>
      </c>
      <c r="D647" s="440" t="s">
        <v>843</v>
      </c>
      <c r="E647" s="440" t="s">
        <v>848</v>
      </c>
      <c r="F647" s="440" t="s">
        <v>956</v>
      </c>
      <c r="G647" s="440" t="s">
        <v>957</v>
      </c>
      <c r="H647" s="444">
        <v>3</v>
      </c>
      <c r="I647" s="444">
        <v>807</v>
      </c>
      <c r="J647" s="440"/>
      <c r="K647" s="440">
        <v>269</v>
      </c>
      <c r="L647" s="444"/>
      <c r="M647" s="444"/>
      <c r="N647" s="440"/>
      <c r="O647" s="440"/>
      <c r="P647" s="444"/>
      <c r="Q647" s="444"/>
      <c r="R647" s="514"/>
      <c r="S647" s="445"/>
    </row>
    <row r="648" spans="1:19" ht="14.4" customHeight="1" x14ac:dyDescent="0.3">
      <c r="A648" s="439" t="s">
        <v>846</v>
      </c>
      <c r="B648" s="440" t="s">
        <v>847</v>
      </c>
      <c r="C648" s="440" t="s">
        <v>394</v>
      </c>
      <c r="D648" s="440" t="s">
        <v>843</v>
      </c>
      <c r="E648" s="440" t="s">
        <v>848</v>
      </c>
      <c r="F648" s="440" t="s">
        <v>960</v>
      </c>
      <c r="G648" s="440" t="s">
        <v>961</v>
      </c>
      <c r="H648" s="444"/>
      <c r="I648" s="444"/>
      <c r="J648" s="440"/>
      <c r="K648" s="440"/>
      <c r="L648" s="444">
        <v>3</v>
      </c>
      <c r="M648" s="444">
        <v>321</v>
      </c>
      <c r="N648" s="440">
        <v>1</v>
      </c>
      <c r="O648" s="440">
        <v>107</v>
      </c>
      <c r="P648" s="444"/>
      <c r="Q648" s="444"/>
      <c r="R648" s="514"/>
      <c r="S648" s="445"/>
    </row>
    <row r="649" spans="1:19" ht="14.4" customHeight="1" x14ac:dyDescent="0.3">
      <c r="A649" s="439" t="s">
        <v>846</v>
      </c>
      <c r="B649" s="440" t="s">
        <v>847</v>
      </c>
      <c r="C649" s="440" t="s">
        <v>394</v>
      </c>
      <c r="D649" s="440" t="s">
        <v>843</v>
      </c>
      <c r="E649" s="440" t="s">
        <v>848</v>
      </c>
      <c r="F649" s="440" t="s">
        <v>962</v>
      </c>
      <c r="G649" s="440" t="s">
        <v>963</v>
      </c>
      <c r="H649" s="444"/>
      <c r="I649" s="444"/>
      <c r="J649" s="440"/>
      <c r="K649" s="440"/>
      <c r="L649" s="444">
        <v>1</v>
      </c>
      <c r="M649" s="444">
        <v>314</v>
      </c>
      <c r="N649" s="440">
        <v>1</v>
      </c>
      <c r="O649" s="440">
        <v>314</v>
      </c>
      <c r="P649" s="444"/>
      <c r="Q649" s="444"/>
      <c r="R649" s="514"/>
      <c r="S649" s="445"/>
    </row>
    <row r="650" spans="1:19" ht="14.4" customHeight="1" x14ac:dyDescent="0.3">
      <c r="A650" s="439" t="s">
        <v>846</v>
      </c>
      <c r="B650" s="440" t="s">
        <v>847</v>
      </c>
      <c r="C650" s="440" t="s">
        <v>394</v>
      </c>
      <c r="D650" s="440" t="s">
        <v>844</v>
      </c>
      <c r="E650" s="440" t="s">
        <v>848</v>
      </c>
      <c r="F650" s="440" t="s">
        <v>853</v>
      </c>
      <c r="G650" s="440" t="s">
        <v>854</v>
      </c>
      <c r="H650" s="444">
        <v>762</v>
      </c>
      <c r="I650" s="444">
        <v>41148</v>
      </c>
      <c r="J650" s="440">
        <v>1.4361301130811113</v>
      </c>
      <c r="K650" s="440">
        <v>54</v>
      </c>
      <c r="L650" s="444">
        <v>494</v>
      </c>
      <c r="M650" s="444">
        <v>28652</v>
      </c>
      <c r="N650" s="440">
        <v>1</v>
      </c>
      <c r="O650" s="440">
        <v>58</v>
      </c>
      <c r="P650" s="444">
        <v>10</v>
      </c>
      <c r="Q650" s="444">
        <v>580</v>
      </c>
      <c r="R650" s="514">
        <v>2.0242914979757085E-2</v>
      </c>
      <c r="S650" s="445">
        <v>58</v>
      </c>
    </row>
    <row r="651" spans="1:19" ht="14.4" customHeight="1" x14ac:dyDescent="0.3">
      <c r="A651" s="439" t="s">
        <v>846</v>
      </c>
      <c r="B651" s="440" t="s">
        <v>847</v>
      </c>
      <c r="C651" s="440" t="s">
        <v>394</v>
      </c>
      <c r="D651" s="440" t="s">
        <v>844</v>
      </c>
      <c r="E651" s="440" t="s">
        <v>848</v>
      </c>
      <c r="F651" s="440" t="s">
        <v>855</v>
      </c>
      <c r="G651" s="440" t="s">
        <v>856</v>
      </c>
      <c r="H651" s="444">
        <v>24</v>
      </c>
      <c r="I651" s="444">
        <v>2952</v>
      </c>
      <c r="J651" s="440">
        <v>0.86670581327069873</v>
      </c>
      <c r="K651" s="440">
        <v>123</v>
      </c>
      <c r="L651" s="444">
        <v>26</v>
      </c>
      <c r="M651" s="444">
        <v>3406</v>
      </c>
      <c r="N651" s="440">
        <v>1</v>
      </c>
      <c r="O651" s="440">
        <v>131</v>
      </c>
      <c r="P651" s="444"/>
      <c r="Q651" s="444"/>
      <c r="R651" s="514"/>
      <c r="S651" s="445"/>
    </row>
    <row r="652" spans="1:19" ht="14.4" customHeight="1" x14ac:dyDescent="0.3">
      <c r="A652" s="439" t="s">
        <v>846</v>
      </c>
      <c r="B652" s="440" t="s">
        <v>847</v>
      </c>
      <c r="C652" s="440" t="s">
        <v>394</v>
      </c>
      <c r="D652" s="440" t="s">
        <v>844</v>
      </c>
      <c r="E652" s="440" t="s">
        <v>848</v>
      </c>
      <c r="F652" s="440" t="s">
        <v>857</v>
      </c>
      <c r="G652" s="440" t="s">
        <v>858</v>
      </c>
      <c r="H652" s="444">
        <v>1</v>
      </c>
      <c r="I652" s="444">
        <v>177</v>
      </c>
      <c r="J652" s="440"/>
      <c r="K652" s="440">
        <v>177</v>
      </c>
      <c r="L652" s="444"/>
      <c r="M652" s="444"/>
      <c r="N652" s="440"/>
      <c r="O652" s="440"/>
      <c r="P652" s="444"/>
      <c r="Q652" s="444"/>
      <c r="R652" s="514"/>
      <c r="S652" s="445"/>
    </row>
    <row r="653" spans="1:19" ht="14.4" customHeight="1" x14ac:dyDescent="0.3">
      <c r="A653" s="439" t="s">
        <v>846</v>
      </c>
      <c r="B653" s="440" t="s">
        <v>847</v>
      </c>
      <c r="C653" s="440" t="s">
        <v>394</v>
      </c>
      <c r="D653" s="440" t="s">
        <v>844</v>
      </c>
      <c r="E653" s="440" t="s">
        <v>848</v>
      </c>
      <c r="F653" s="440" t="s">
        <v>863</v>
      </c>
      <c r="G653" s="440" t="s">
        <v>864</v>
      </c>
      <c r="H653" s="444">
        <v>43</v>
      </c>
      <c r="I653" s="444">
        <v>7396</v>
      </c>
      <c r="J653" s="440">
        <v>0.91818746120422101</v>
      </c>
      <c r="K653" s="440">
        <v>172</v>
      </c>
      <c r="L653" s="444">
        <v>45</v>
      </c>
      <c r="M653" s="444">
        <v>8055</v>
      </c>
      <c r="N653" s="440">
        <v>1</v>
      </c>
      <c r="O653" s="440">
        <v>179</v>
      </c>
      <c r="P653" s="444">
        <v>1</v>
      </c>
      <c r="Q653" s="444">
        <v>180</v>
      </c>
      <c r="R653" s="514">
        <v>2.23463687150838E-2</v>
      </c>
      <c r="S653" s="445">
        <v>180</v>
      </c>
    </row>
    <row r="654" spans="1:19" ht="14.4" customHeight="1" x14ac:dyDescent="0.3">
      <c r="A654" s="439" t="s">
        <v>846</v>
      </c>
      <c r="B654" s="440" t="s">
        <v>847</v>
      </c>
      <c r="C654" s="440" t="s">
        <v>394</v>
      </c>
      <c r="D654" s="440" t="s">
        <v>844</v>
      </c>
      <c r="E654" s="440" t="s">
        <v>848</v>
      </c>
      <c r="F654" s="440" t="s">
        <v>867</v>
      </c>
      <c r="G654" s="440" t="s">
        <v>868</v>
      </c>
      <c r="H654" s="444">
        <v>5</v>
      </c>
      <c r="I654" s="444">
        <v>1610</v>
      </c>
      <c r="J654" s="440">
        <v>0.80099502487562191</v>
      </c>
      <c r="K654" s="440">
        <v>322</v>
      </c>
      <c r="L654" s="444">
        <v>6</v>
      </c>
      <c r="M654" s="444">
        <v>2010</v>
      </c>
      <c r="N654" s="440">
        <v>1</v>
      </c>
      <c r="O654" s="440">
        <v>335</v>
      </c>
      <c r="P654" s="444"/>
      <c r="Q654" s="444"/>
      <c r="R654" s="514"/>
      <c r="S654" s="445"/>
    </row>
    <row r="655" spans="1:19" ht="14.4" customHeight="1" x14ac:dyDescent="0.3">
      <c r="A655" s="439" t="s">
        <v>846</v>
      </c>
      <c r="B655" s="440" t="s">
        <v>847</v>
      </c>
      <c r="C655" s="440" t="s">
        <v>394</v>
      </c>
      <c r="D655" s="440" t="s">
        <v>844</v>
      </c>
      <c r="E655" s="440" t="s">
        <v>848</v>
      </c>
      <c r="F655" s="440" t="s">
        <v>871</v>
      </c>
      <c r="G655" s="440" t="s">
        <v>872</v>
      </c>
      <c r="H655" s="444">
        <v>96</v>
      </c>
      <c r="I655" s="444">
        <v>32736</v>
      </c>
      <c r="J655" s="440">
        <v>1.6172314988637486</v>
      </c>
      <c r="K655" s="440">
        <v>341</v>
      </c>
      <c r="L655" s="444">
        <v>58</v>
      </c>
      <c r="M655" s="444">
        <v>20242</v>
      </c>
      <c r="N655" s="440">
        <v>1</v>
      </c>
      <c r="O655" s="440">
        <v>349</v>
      </c>
      <c r="P655" s="444">
        <v>8</v>
      </c>
      <c r="Q655" s="444">
        <v>2792</v>
      </c>
      <c r="R655" s="514">
        <v>0.13793103448275862</v>
      </c>
      <c r="S655" s="445">
        <v>349</v>
      </c>
    </row>
    <row r="656" spans="1:19" ht="14.4" customHeight="1" x14ac:dyDescent="0.3">
      <c r="A656" s="439" t="s">
        <v>846</v>
      </c>
      <c r="B656" s="440" t="s">
        <v>847</v>
      </c>
      <c r="C656" s="440" t="s">
        <v>394</v>
      </c>
      <c r="D656" s="440" t="s">
        <v>844</v>
      </c>
      <c r="E656" s="440" t="s">
        <v>848</v>
      </c>
      <c r="F656" s="440" t="s">
        <v>893</v>
      </c>
      <c r="G656" s="440" t="s">
        <v>894</v>
      </c>
      <c r="H656" s="444">
        <v>329</v>
      </c>
      <c r="I656" s="444">
        <v>93765</v>
      </c>
      <c r="J656" s="440">
        <v>1.7524857954545454</v>
      </c>
      <c r="K656" s="440">
        <v>285</v>
      </c>
      <c r="L656" s="444">
        <v>176</v>
      </c>
      <c r="M656" s="444">
        <v>53504</v>
      </c>
      <c r="N656" s="440">
        <v>1</v>
      </c>
      <c r="O656" s="440">
        <v>304</v>
      </c>
      <c r="P656" s="444">
        <v>3</v>
      </c>
      <c r="Q656" s="444">
        <v>915</v>
      </c>
      <c r="R656" s="514">
        <v>1.7101525119617225E-2</v>
      </c>
      <c r="S656" s="445">
        <v>305</v>
      </c>
    </row>
    <row r="657" spans="1:19" ht="14.4" customHeight="1" x14ac:dyDescent="0.3">
      <c r="A657" s="439" t="s">
        <v>846</v>
      </c>
      <c r="B657" s="440" t="s">
        <v>847</v>
      </c>
      <c r="C657" s="440" t="s">
        <v>394</v>
      </c>
      <c r="D657" s="440" t="s">
        <v>844</v>
      </c>
      <c r="E657" s="440" t="s">
        <v>848</v>
      </c>
      <c r="F657" s="440" t="s">
        <v>897</v>
      </c>
      <c r="G657" s="440" t="s">
        <v>898</v>
      </c>
      <c r="H657" s="444">
        <v>310</v>
      </c>
      <c r="I657" s="444">
        <v>143220</v>
      </c>
      <c r="J657" s="440">
        <v>1.1980125138019875</v>
      </c>
      <c r="K657" s="440">
        <v>462</v>
      </c>
      <c r="L657" s="444">
        <v>242</v>
      </c>
      <c r="M657" s="444">
        <v>119548</v>
      </c>
      <c r="N657" s="440">
        <v>1</v>
      </c>
      <c r="O657" s="440">
        <v>494</v>
      </c>
      <c r="P657" s="444">
        <v>8</v>
      </c>
      <c r="Q657" s="444">
        <v>3952</v>
      </c>
      <c r="R657" s="514">
        <v>3.3057851239669422E-2</v>
      </c>
      <c r="S657" s="445">
        <v>494</v>
      </c>
    </row>
    <row r="658" spans="1:19" ht="14.4" customHeight="1" x14ac:dyDescent="0.3">
      <c r="A658" s="439" t="s">
        <v>846</v>
      </c>
      <c r="B658" s="440" t="s">
        <v>847</v>
      </c>
      <c r="C658" s="440" t="s">
        <v>394</v>
      </c>
      <c r="D658" s="440" t="s">
        <v>844</v>
      </c>
      <c r="E658" s="440" t="s">
        <v>848</v>
      </c>
      <c r="F658" s="440" t="s">
        <v>901</v>
      </c>
      <c r="G658" s="440" t="s">
        <v>902</v>
      </c>
      <c r="H658" s="444">
        <v>502</v>
      </c>
      <c r="I658" s="444">
        <v>178712</v>
      </c>
      <c r="J658" s="440">
        <v>1.3721744471744473</v>
      </c>
      <c r="K658" s="440">
        <v>356</v>
      </c>
      <c r="L658" s="444">
        <v>352</v>
      </c>
      <c r="M658" s="444">
        <v>130240</v>
      </c>
      <c r="N658" s="440">
        <v>1</v>
      </c>
      <c r="O658" s="440">
        <v>370</v>
      </c>
      <c r="P658" s="444">
        <v>8</v>
      </c>
      <c r="Q658" s="444">
        <v>2960</v>
      </c>
      <c r="R658" s="514">
        <v>2.2727272727272728E-2</v>
      </c>
      <c r="S658" s="445">
        <v>370</v>
      </c>
    </row>
    <row r="659" spans="1:19" ht="14.4" customHeight="1" x14ac:dyDescent="0.3">
      <c r="A659" s="439" t="s">
        <v>846</v>
      </c>
      <c r="B659" s="440" t="s">
        <v>847</v>
      </c>
      <c r="C659" s="440" t="s">
        <v>394</v>
      </c>
      <c r="D659" s="440" t="s">
        <v>844</v>
      </c>
      <c r="E659" s="440" t="s">
        <v>848</v>
      </c>
      <c r="F659" s="440" t="s">
        <v>907</v>
      </c>
      <c r="G659" s="440" t="s">
        <v>908</v>
      </c>
      <c r="H659" s="444">
        <v>100</v>
      </c>
      <c r="I659" s="444">
        <v>10500</v>
      </c>
      <c r="J659" s="440">
        <v>1.9305019305019304</v>
      </c>
      <c r="K659" s="440">
        <v>105</v>
      </c>
      <c r="L659" s="444">
        <v>49</v>
      </c>
      <c r="M659" s="444">
        <v>5439</v>
      </c>
      <c r="N659" s="440">
        <v>1</v>
      </c>
      <c r="O659" s="440">
        <v>111</v>
      </c>
      <c r="P659" s="444">
        <v>1</v>
      </c>
      <c r="Q659" s="444">
        <v>111</v>
      </c>
      <c r="R659" s="514">
        <v>2.0408163265306121E-2</v>
      </c>
      <c r="S659" s="445">
        <v>111</v>
      </c>
    </row>
    <row r="660" spans="1:19" ht="14.4" customHeight="1" x14ac:dyDescent="0.3">
      <c r="A660" s="439" t="s">
        <v>846</v>
      </c>
      <c r="B660" s="440" t="s">
        <v>847</v>
      </c>
      <c r="C660" s="440" t="s">
        <v>394</v>
      </c>
      <c r="D660" s="440" t="s">
        <v>844</v>
      </c>
      <c r="E660" s="440" t="s">
        <v>848</v>
      </c>
      <c r="F660" s="440" t="s">
        <v>909</v>
      </c>
      <c r="G660" s="440" t="s">
        <v>910</v>
      </c>
      <c r="H660" s="444">
        <v>32</v>
      </c>
      <c r="I660" s="444">
        <v>3744</v>
      </c>
      <c r="J660" s="440">
        <v>0.69655813953488377</v>
      </c>
      <c r="K660" s="440">
        <v>117</v>
      </c>
      <c r="L660" s="444">
        <v>43</v>
      </c>
      <c r="M660" s="444">
        <v>5375</v>
      </c>
      <c r="N660" s="440">
        <v>1</v>
      </c>
      <c r="O660" s="440">
        <v>125</v>
      </c>
      <c r="P660" s="444"/>
      <c r="Q660" s="444"/>
      <c r="R660" s="514"/>
      <c r="S660" s="445"/>
    </row>
    <row r="661" spans="1:19" ht="14.4" customHeight="1" x14ac:dyDescent="0.3">
      <c r="A661" s="439" t="s">
        <v>846</v>
      </c>
      <c r="B661" s="440" t="s">
        <v>847</v>
      </c>
      <c r="C661" s="440" t="s">
        <v>394</v>
      </c>
      <c r="D661" s="440" t="s">
        <v>844</v>
      </c>
      <c r="E661" s="440" t="s">
        <v>848</v>
      </c>
      <c r="F661" s="440" t="s">
        <v>913</v>
      </c>
      <c r="G661" s="440" t="s">
        <v>914</v>
      </c>
      <c r="H661" s="444">
        <v>1</v>
      </c>
      <c r="I661" s="444">
        <v>1268</v>
      </c>
      <c r="J661" s="440"/>
      <c r="K661" s="440">
        <v>1268</v>
      </c>
      <c r="L661" s="444"/>
      <c r="M661" s="444"/>
      <c r="N661" s="440"/>
      <c r="O661" s="440"/>
      <c r="P661" s="444"/>
      <c r="Q661" s="444"/>
      <c r="R661" s="514"/>
      <c r="S661" s="445"/>
    </row>
    <row r="662" spans="1:19" ht="14.4" customHeight="1" x14ac:dyDescent="0.3">
      <c r="A662" s="439" t="s">
        <v>846</v>
      </c>
      <c r="B662" s="440" t="s">
        <v>847</v>
      </c>
      <c r="C662" s="440" t="s">
        <v>394</v>
      </c>
      <c r="D662" s="440" t="s">
        <v>844</v>
      </c>
      <c r="E662" s="440" t="s">
        <v>848</v>
      </c>
      <c r="F662" s="440" t="s">
        <v>915</v>
      </c>
      <c r="G662" s="440" t="s">
        <v>916</v>
      </c>
      <c r="H662" s="444">
        <v>104</v>
      </c>
      <c r="I662" s="444">
        <v>45448</v>
      </c>
      <c r="J662" s="440">
        <v>1.9166666666666667</v>
      </c>
      <c r="K662" s="440">
        <v>437</v>
      </c>
      <c r="L662" s="444">
        <v>52</v>
      </c>
      <c r="M662" s="444">
        <v>23712</v>
      </c>
      <c r="N662" s="440">
        <v>1</v>
      </c>
      <c r="O662" s="440">
        <v>456</v>
      </c>
      <c r="P662" s="444">
        <v>1</v>
      </c>
      <c r="Q662" s="444">
        <v>456</v>
      </c>
      <c r="R662" s="514">
        <v>1.9230769230769232E-2</v>
      </c>
      <c r="S662" s="445">
        <v>456</v>
      </c>
    </row>
    <row r="663" spans="1:19" ht="14.4" customHeight="1" x14ac:dyDescent="0.3">
      <c r="A663" s="439" t="s">
        <v>846</v>
      </c>
      <c r="B663" s="440" t="s">
        <v>847</v>
      </c>
      <c r="C663" s="440" t="s">
        <v>394</v>
      </c>
      <c r="D663" s="440" t="s">
        <v>844</v>
      </c>
      <c r="E663" s="440" t="s">
        <v>848</v>
      </c>
      <c r="F663" s="440" t="s">
        <v>917</v>
      </c>
      <c r="G663" s="440" t="s">
        <v>918</v>
      </c>
      <c r="H663" s="444">
        <v>746</v>
      </c>
      <c r="I663" s="444">
        <v>40284</v>
      </c>
      <c r="J663" s="440">
        <v>1.26282131661442</v>
      </c>
      <c r="K663" s="440">
        <v>54</v>
      </c>
      <c r="L663" s="444">
        <v>550</v>
      </c>
      <c r="M663" s="444">
        <v>31900</v>
      </c>
      <c r="N663" s="440">
        <v>1</v>
      </c>
      <c r="O663" s="440">
        <v>58</v>
      </c>
      <c r="P663" s="444">
        <v>14</v>
      </c>
      <c r="Q663" s="444">
        <v>812</v>
      </c>
      <c r="R663" s="514">
        <v>2.5454545454545455E-2</v>
      </c>
      <c r="S663" s="445">
        <v>58</v>
      </c>
    </row>
    <row r="664" spans="1:19" ht="14.4" customHeight="1" x14ac:dyDescent="0.3">
      <c r="A664" s="439" t="s">
        <v>846</v>
      </c>
      <c r="B664" s="440" t="s">
        <v>847</v>
      </c>
      <c r="C664" s="440" t="s">
        <v>394</v>
      </c>
      <c r="D664" s="440" t="s">
        <v>844</v>
      </c>
      <c r="E664" s="440" t="s">
        <v>848</v>
      </c>
      <c r="F664" s="440" t="s">
        <v>919</v>
      </c>
      <c r="G664" s="440" t="s">
        <v>920</v>
      </c>
      <c r="H664" s="444"/>
      <c r="I664" s="444"/>
      <c r="J664" s="440"/>
      <c r="K664" s="440"/>
      <c r="L664" s="444"/>
      <c r="M664" s="444"/>
      <c r="N664" s="440"/>
      <c r="O664" s="440"/>
      <c r="P664" s="444">
        <v>1</v>
      </c>
      <c r="Q664" s="444">
        <v>2173</v>
      </c>
      <c r="R664" s="514"/>
      <c r="S664" s="445">
        <v>2173</v>
      </c>
    </row>
    <row r="665" spans="1:19" ht="14.4" customHeight="1" x14ac:dyDescent="0.3">
      <c r="A665" s="439" t="s">
        <v>846</v>
      </c>
      <c r="B665" s="440" t="s">
        <v>847</v>
      </c>
      <c r="C665" s="440" t="s">
        <v>394</v>
      </c>
      <c r="D665" s="440" t="s">
        <v>844</v>
      </c>
      <c r="E665" s="440" t="s">
        <v>848</v>
      </c>
      <c r="F665" s="440" t="s">
        <v>925</v>
      </c>
      <c r="G665" s="440" t="s">
        <v>926</v>
      </c>
      <c r="H665" s="444">
        <v>372</v>
      </c>
      <c r="I665" s="444">
        <v>62868</v>
      </c>
      <c r="J665" s="440">
        <v>0.97887115609186459</v>
      </c>
      <c r="K665" s="440">
        <v>169</v>
      </c>
      <c r="L665" s="444">
        <v>367</v>
      </c>
      <c r="M665" s="444">
        <v>64225</v>
      </c>
      <c r="N665" s="440">
        <v>1</v>
      </c>
      <c r="O665" s="440">
        <v>175</v>
      </c>
      <c r="P665" s="444">
        <v>2</v>
      </c>
      <c r="Q665" s="444">
        <v>352</v>
      </c>
      <c r="R665" s="514">
        <v>5.4807318022576882E-3</v>
      </c>
      <c r="S665" s="445">
        <v>176</v>
      </c>
    </row>
    <row r="666" spans="1:19" ht="14.4" customHeight="1" x14ac:dyDescent="0.3">
      <c r="A666" s="439" t="s">
        <v>846</v>
      </c>
      <c r="B666" s="440" t="s">
        <v>847</v>
      </c>
      <c r="C666" s="440" t="s">
        <v>394</v>
      </c>
      <c r="D666" s="440" t="s">
        <v>844</v>
      </c>
      <c r="E666" s="440" t="s">
        <v>848</v>
      </c>
      <c r="F666" s="440" t="s">
        <v>931</v>
      </c>
      <c r="G666" s="440" t="s">
        <v>932</v>
      </c>
      <c r="H666" s="444"/>
      <c r="I666" s="444"/>
      <c r="J666" s="440"/>
      <c r="K666" s="440"/>
      <c r="L666" s="444">
        <v>1</v>
      </c>
      <c r="M666" s="444">
        <v>169</v>
      </c>
      <c r="N666" s="440">
        <v>1</v>
      </c>
      <c r="O666" s="440">
        <v>169</v>
      </c>
      <c r="P666" s="444"/>
      <c r="Q666" s="444"/>
      <c r="R666" s="514"/>
      <c r="S666" s="445"/>
    </row>
    <row r="667" spans="1:19" ht="14.4" customHeight="1" x14ac:dyDescent="0.3">
      <c r="A667" s="439" t="s">
        <v>846</v>
      </c>
      <c r="B667" s="440" t="s">
        <v>847</v>
      </c>
      <c r="C667" s="440" t="s">
        <v>394</v>
      </c>
      <c r="D667" s="440" t="s">
        <v>844</v>
      </c>
      <c r="E667" s="440" t="s">
        <v>848</v>
      </c>
      <c r="F667" s="440" t="s">
        <v>935</v>
      </c>
      <c r="G667" s="440" t="s">
        <v>936</v>
      </c>
      <c r="H667" s="444">
        <v>2</v>
      </c>
      <c r="I667" s="444">
        <v>2016</v>
      </c>
      <c r="J667" s="440"/>
      <c r="K667" s="440">
        <v>1008</v>
      </c>
      <c r="L667" s="444"/>
      <c r="M667" s="444"/>
      <c r="N667" s="440"/>
      <c r="O667" s="440"/>
      <c r="P667" s="444"/>
      <c r="Q667" s="444"/>
      <c r="R667" s="514"/>
      <c r="S667" s="445"/>
    </row>
    <row r="668" spans="1:19" ht="14.4" customHeight="1" x14ac:dyDescent="0.3">
      <c r="A668" s="439" t="s">
        <v>846</v>
      </c>
      <c r="B668" s="440" t="s">
        <v>847</v>
      </c>
      <c r="C668" s="440" t="s">
        <v>394</v>
      </c>
      <c r="D668" s="440" t="s">
        <v>844</v>
      </c>
      <c r="E668" s="440" t="s">
        <v>848</v>
      </c>
      <c r="F668" s="440" t="s">
        <v>939</v>
      </c>
      <c r="G668" s="440" t="s">
        <v>940</v>
      </c>
      <c r="H668" s="444">
        <v>2</v>
      </c>
      <c r="I668" s="444">
        <v>4528</v>
      </c>
      <c r="J668" s="440"/>
      <c r="K668" s="440">
        <v>2264</v>
      </c>
      <c r="L668" s="444"/>
      <c r="M668" s="444"/>
      <c r="N668" s="440"/>
      <c r="O668" s="440"/>
      <c r="P668" s="444"/>
      <c r="Q668" s="444"/>
      <c r="R668" s="514"/>
      <c r="S668" s="445"/>
    </row>
    <row r="669" spans="1:19" ht="14.4" customHeight="1" x14ac:dyDescent="0.3">
      <c r="A669" s="439" t="s">
        <v>846</v>
      </c>
      <c r="B669" s="440" t="s">
        <v>847</v>
      </c>
      <c r="C669" s="440" t="s">
        <v>394</v>
      </c>
      <c r="D669" s="440" t="s">
        <v>844</v>
      </c>
      <c r="E669" s="440" t="s">
        <v>848</v>
      </c>
      <c r="F669" s="440" t="s">
        <v>943</v>
      </c>
      <c r="G669" s="440" t="s">
        <v>944</v>
      </c>
      <c r="H669" s="444">
        <v>6</v>
      </c>
      <c r="I669" s="444">
        <v>12072</v>
      </c>
      <c r="J669" s="440">
        <v>0.94460093896713615</v>
      </c>
      <c r="K669" s="440">
        <v>2012</v>
      </c>
      <c r="L669" s="444">
        <v>6</v>
      </c>
      <c r="M669" s="444">
        <v>12780</v>
      </c>
      <c r="N669" s="440">
        <v>1</v>
      </c>
      <c r="O669" s="440">
        <v>2130</v>
      </c>
      <c r="P669" s="444">
        <v>5</v>
      </c>
      <c r="Q669" s="444">
        <v>10655</v>
      </c>
      <c r="R669" s="514">
        <v>0.83372456964006258</v>
      </c>
      <c r="S669" s="445">
        <v>2131</v>
      </c>
    </row>
    <row r="670" spans="1:19" ht="14.4" customHeight="1" x14ac:dyDescent="0.3">
      <c r="A670" s="439" t="s">
        <v>846</v>
      </c>
      <c r="B670" s="440" t="s">
        <v>847</v>
      </c>
      <c r="C670" s="440" t="s">
        <v>394</v>
      </c>
      <c r="D670" s="440" t="s">
        <v>844</v>
      </c>
      <c r="E670" s="440" t="s">
        <v>848</v>
      </c>
      <c r="F670" s="440" t="s">
        <v>947</v>
      </c>
      <c r="G670" s="440" t="s">
        <v>948</v>
      </c>
      <c r="H670" s="444"/>
      <c r="I670" s="444"/>
      <c r="J670" s="440"/>
      <c r="K670" s="440"/>
      <c r="L670" s="444">
        <v>1</v>
      </c>
      <c r="M670" s="444">
        <v>423</v>
      </c>
      <c r="N670" s="440">
        <v>1</v>
      </c>
      <c r="O670" s="440">
        <v>423</v>
      </c>
      <c r="P670" s="444"/>
      <c r="Q670" s="444"/>
      <c r="R670" s="514"/>
      <c r="S670" s="445"/>
    </row>
    <row r="671" spans="1:19" ht="14.4" customHeight="1" x14ac:dyDescent="0.3">
      <c r="A671" s="439" t="s">
        <v>846</v>
      </c>
      <c r="B671" s="440" t="s">
        <v>847</v>
      </c>
      <c r="C671" s="440" t="s">
        <v>394</v>
      </c>
      <c r="D671" s="440" t="s">
        <v>844</v>
      </c>
      <c r="E671" s="440" t="s">
        <v>848</v>
      </c>
      <c r="F671" s="440" t="s">
        <v>952</v>
      </c>
      <c r="G671" s="440" t="s">
        <v>953</v>
      </c>
      <c r="H671" s="444"/>
      <c r="I671" s="444"/>
      <c r="J671" s="440"/>
      <c r="K671" s="440"/>
      <c r="L671" s="444">
        <v>1</v>
      </c>
      <c r="M671" s="444">
        <v>5216</v>
      </c>
      <c r="N671" s="440">
        <v>1</v>
      </c>
      <c r="O671" s="440">
        <v>5216</v>
      </c>
      <c r="P671" s="444"/>
      <c r="Q671" s="444"/>
      <c r="R671" s="514"/>
      <c r="S671" s="445"/>
    </row>
    <row r="672" spans="1:19" ht="14.4" customHeight="1" x14ac:dyDescent="0.3">
      <c r="A672" s="439" t="s">
        <v>846</v>
      </c>
      <c r="B672" s="440" t="s">
        <v>847</v>
      </c>
      <c r="C672" s="440" t="s">
        <v>394</v>
      </c>
      <c r="D672" s="440" t="s">
        <v>844</v>
      </c>
      <c r="E672" s="440" t="s">
        <v>848</v>
      </c>
      <c r="F672" s="440" t="s">
        <v>956</v>
      </c>
      <c r="G672" s="440" t="s">
        <v>957</v>
      </c>
      <c r="H672" s="444">
        <v>2</v>
      </c>
      <c r="I672" s="444">
        <v>538</v>
      </c>
      <c r="J672" s="440">
        <v>0.93402777777777779</v>
      </c>
      <c r="K672" s="440">
        <v>269</v>
      </c>
      <c r="L672" s="444">
        <v>2</v>
      </c>
      <c r="M672" s="444">
        <v>576</v>
      </c>
      <c r="N672" s="440">
        <v>1</v>
      </c>
      <c r="O672" s="440">
        <v>288</v>
      </c>
      <c r="P672" s="444">
        <v>1</v>
      </c>
      <c r="Q672" s="444">
        <v>289</v>
      </c>
      <c r="R672" s="514">
        <v>0.50173611111111116</v>
      </c>
      <c r="S672" s="445">
        <v>289</v>
      </c>
    </row>
    <row r="673" spans="1:19" ht="14.4" customHeight="1" x14ac:dyDescent="0.3">
      <c r="A673" s="439" t="s">
        <v>846</v>
      </c>
      <c r="B673" s="440" t="s">
        <v>847</v>
      </c>
      <c r="C673" s="440" t="s">
        <v>394</v>
      </c>
      <c r="D673" s="440" t="s">
        <v>844</v>
      </c>
      <c r="E673" s="440" t="s">
        <v>848</v>
      </c>
      <c r="F673" s="440" t="s">
        <v>964</v>
      </c>
      <c r="G673" s="440" t="s">
        <v>965</v>
      </c>
      <c r="H673" s="444"/>
      <c r="I673" s="444"/>
      <c r="J673" s="440"/>
      <c r="K673" s="440"/>
      <c r="L673" s="444"/>
      <c r="M673" s="444"/>
      <c r="N673" s="440"/>
      <c r="O673" s="440"/>
      <c r="P673" s="444">
        <v>1</v>
      </c>
      <c r="Q673" s="444">
        <v>0</v>
      </c>
      <c r="R673" s="514"/>
      <c r="S673" s="445">
        <v>0</v>
      </c>
    </row>
    <row r="674" spans="1:19" ht="14.4" customHeight="1" x14ac:dyDescent="0.3">
      <c r="A674" s="439" t="s">
        <v>846</v>
      </c>
      <c r="B674" s="440" t="s">
        <v>847</v>
      </c>
      <c r="C674" s="440" t="s">
        <v>394</v>
      </c>
      <c r="D674" s="440" t="s">
        <v>834</v>
      </c>
      <c r="E674" s="440" t="s">
        <v>848</v>
      </c>
      <c r="F674" s="440" t="s">
        <v>935</v>
      </c>
      <c r="G674" s="440" t="s">
        <v>936</v>
      </c>
      <c r="H674" s="444"/>
      <c r="I674" s="444"/>
      <c r="J674" s="440"/>
      <c r="K674" s="440"/>
      <c r="L674" s="444"/>
      <c r="M674" s="444"/>
      <c r="N674" s="440"/>
      <c r="O674" s="440"/>
      <c r="P674" s="444">
        <v>26</v>
      </c>
      <c r="Q674" s="444">
        <v>26312</v>
      </c>
      <c r="R674" s="514"/>
      <c r="S674" s="445">
        <v>1012</v>
      </c>
    </row>
    <row r="675" spans="1:19" ht="14.4" customHeight="1" x14ac:dyDescent="0.3">
      <c r="A675" s="439" t="s">
        <v>846</v>
      </c>
      <c r="B675" s="440" t="s">
        <v>847</v>
      </c>
      <c r="C675" s="440" t="s">
        <v>456</v>
      </c>
      <c r="D675" s="440" t="s">
        <v>815</v>
      </c>
      <c r="E675" s="440" t="s">
        <v>848</v>
      </c>
      <c r="F675" s="440" t="s">
        <v>863</v>
      </c>
      <c r="G675" s="440" t="s">
        <v>864</v>
      </c>
      <c r="H675" s="444"/>
      <c r="I675" s="444"/>
      <c r="J675" s="440"/>
      <c r="K675" s="440"/>
      <c r="L675" s="444"/>
      <c r="M675" s="444"/>
      <c r="N675" s="440"/>
      <c r="O675" s="440"/>
      <c r="P675" s="444">
        <v>99</v>
      </c>
      <c r="Q675" s="444">
        <v>17820</v>
      </c>
      <c r="R675" s="514"/>
      <c r="S675" s="445">
        <v>180</v>
      </c>
    </row>
    <row r="676" spans="1:19" ht="14.4" customHeight="1" x14ac:dyDescent="0.3">
      <c r="A676" s="439" t="s">
        <v>846</v>
      </c>
      <c r="B676" s="440" t="s">
        <v>847</v>
      </c>
      <c r="C676" s="440" t="s">
        <v>456</v>
      </c>
      <c r="D676" s="440" t="s">
        <v>815</v>
      </c>
      <c r="E676" s="440" t="s">
        <v>848</v>
      </c>
      <c r="F676" s="440" t="s">
        <v>871</v>
      </c>
      <c r="G676" s="440" t="s">
        <v>872</v>
      </c>
      <c r="H676" s="444"/>
      <c r="I676" s="444"/>
      <c r="J676" s="440"/>
      <c r="K676" s="440"/>
      <c r="L676" s="444"/>
      <c r="M676" s="444"/>
      <c r="N676" s="440"/>
      <c r="O676" s="440"/>
      <c r="P676" s="444">
        <v>186</v>
      </c>
      <c r="Q676" s="444">
        <v>64914</v>
      </c>
      <c r="R676" s="514"/>
      <c r="S676" s="445">
        <v>349</v>
      </c>
    </row>
    <row r="677" spans="1:19" ht="14.4" customHeight="1" x14ac:dyDescent="0.3">
      <c r="A677" s="439" t="s">
        <v>846</v>
      </c>
      <c r="B677" s="440" t="s">
        <v>847</v>
      </c>
      <c r="C677" s="440" t="s">
        <v>456</v>
      </c>
      <c r="D677" s="440" t="s">
        <v>815</v>
      </c>
      <c r="E677" s="440" t="s">
        <v>848</v>
      </c>
      <c r="F677" s="440" t="s">
        <v>897</v>
      </c>
      <c r="G677" s="440" t="s">
        <v>898</v>
      </c>
      <c r="H677" s="444"/>
      <c r="I677" s="444"/>
      <c r="J677" s="440"/>
      <c r="K677" s="440"/>
      <c r="L677" s="444"/>
      <c r="M677" s="444"/>
      <c r="N677" s="440"/>
      <c r="O677" s="440"/>
      <c r="P677" s="444">
        <v>1</v>
      </c>
      <c r="Q677" s="444">
        <v>494</v>
      </c>
      <c r="R677" s="514"/>
      <c r="S677" s="445">
        <v>494</v>
      </c>
    </row>
    <row r="678" spans="1:19" ht="14.4" customHeight="1" x14ac:dyDescent="0.3">
      <c r="A678" s="439" t="s">
        <v>846</v>
      </c>
      <c r="B678" s="440" t="s">
        <v>847</v>
      </c>
      <c r="C678" s="440" t="s">
        <v>456</v>
      </c>
      <c r="D678" s="440" t="s">
        <v>815</v>
      </c>
      <c r="E678" s="440" t="s">
        <v>848</v>
      </c>
      <c r="F678" s="440" t="s">
        <v>901</v>
      </c>
      <c r="G678" s="440" t="s">
        <v>902</v>
      </c>
      <c r="H678" s="444"/>
      <c r="I678" s="444"/>
      <c r="J678" s="440"/>
      <c r="K678" s="440"/>
      <c r="L678" s="444"/>
      <c r="M678" s="444"/>
      <c r="N678" s="440"/>
      <c r="O678" s="440"/>
      <c r="P678" s="444">
        <v>1</v>
      </c>
      <c r="Q678" s="444">
        <v>370</v>
      </c>
      <c r="R678" s="514"/>
      <c r="S678" s="445">
        <v>370</v>
      </c>
    </row>
    <row r="679" spans="1:19" ht="14.4" customHeight="1" x14ac:dyDescent="0.3">
      <c r="A679" s="439" t="s">
        <v>846</v>
      </c>
      <c r="B679" s="440" t="s">
        <v>847</v>
      </c>
      <c r="C679" s="440" t="s">
        <v>456</v>
      </c>
      <c r="D679" s="440" t="s">
        <v>815</v>
      </c>
      <c r="E679" s="440" t="s">
        <v>848</v>
      </c>
      <c r="F679" s="440" t="s">
        <v>903</v>
      </c>
      <c r="G679" s="440" t="s">
        <v>904</v>
      </c>
      <c r="H679" s="444"/>
      <c r="I679" s="444"/>
      <c r="J679" s="440"/>
      <c r="K679" s="440"/>
      <c r="L679" s="444"/>
      <c r="M679" s="444"/>
      <c r="N679" s="440"/>
      <c r="O679" s="440"/>
      <c r="P679" s="444">
        <v>89</v>
      </c>
      <c r="Q679" s="444">
        <v>276612</v>
      </c>
      <c r="R679" s="514"/>
      <c r="S679" s="445">
        <v>3108</v>
      </c>
    </row>
    <row r="680" spans="1:19" ht="14.4" customHeight="1" x14ac:dyDescent="0.3">
      <c r="A680" s="439" t="s">
        <v>846</v>
      </c>
      <c r="B680" s="440" t="s">
        <v>847</v>
      </c>
      <c r="C680" s="440" t="s">
        <v>456</v>
      </c>
      <c r="D680" s="440" t="s">
        <v>815</v>
      </c>
      <c r="E680" s="440" t="s">
        <v>848</v>
      </c>
      <c r="F680" s="440" t="s">
        <v>905</v>
      </c>
      <c r="G680" s="440" t="s">
        <v>906</v>
      </c>
      <c r="H680" s="444"/>
      <c r="I680" s="444"/>
      <c r="J680" s="440"/>
      <c r="K680" s="440"/>
      <c r="L680" s="444"/>
      <c r="M680" s="444"/>
      <c r="N680" s="440"/>
      <c r="O680" s="440"/>
      <c r="P680" s="444">
        <v>9</v>
      </c>
      <c r="Q680" s="444">
        <v>115146</v>
      </c>
      <c r="R680" s="514"/>
      <c r="S680" s="445">
        <v>12794</v>
      </c>
    </row>
    <row r="681" spans="1:19" ht="14.4" customHeight="1" x14ac:dyDescent="0.3">
      <c r="A681" s="439" t="s">
        <v>846</v>
      </c>
      <c r="B681" s="440" t="s">
        <v>847</v>
      </c>
      <c r="C681" s="440" t="s">
        <v>456</v>
      </c>
      <c r="D681" s="440" t="s">
        <v>815</v>
      </c>
      <c r="E681" s="440" t="s">
        <v>848</v>
      </c>
      <c r="F681" s="440" t="s">
        <v>917</v>
      </c>
      <c r="G681" s="440" t="s">
        <v>918</v>
      </c>
      <c r="H681" s="444"/>
      <c r="I681" s="444"/>
      <c r="J681" s="440"/>
      <c r="K681" s="440"/>
      <c r="L681" s="444"/>
      <c r="M681" s="444"/>
      <c r="N681" s="440"/>
      <c r="O681" s="440"/>
      <c r="P681" s="444">
        <v>1</v>
      </c>
      <c r="Q681" s="444">
        <v>58</v>
      </c>
      <c r="R681" s="514"/>
      <c r="S681" s="445">
        <v>58</v>
      </c>
    </row>
    <row r="682" spans="1:19" ht="14.4" customHeight="1" x14ac:dyDescent="0.3">
      <c r="A682" s="439" t="s">
        <v>846</v>
      </c>
      <c r="B682" s="440" t="s">
        <v>847</v>
      </c>
      <c r="C682" s="440" t="s">
        <v>456</v>
      </c>
      <c r="D682" s="440" t="s">
        <v>815</v>
      </c>
      <c r="E682" s="440" t="s">
        <v>848</v>
      </c>
      <c r="F682" s="440" t="s">
        <v>919</v>
      </c>
      <c r="G682" s="440" t="s">
        <v>920</v>
      </c>
      <c r="H682" s="444"/>
      <c r="I682" s="444"/>
      <c r="J682" s="440"/>
      <c r="K682" s="440"/>
      <c r="L682" s="444"/>
      <c r="M682" s="444"/>
      <c r="N682" s="440"/>
      <c r="O682" s="440"/>
      <c r="P682" s="444">
        <v>94</v>
      </c>
      <c r="Q682" s="444">
        <v>204262</v>
      </c>
      <c r="R682" s="514"/>
      <c r="S682" s="445">
        <v>2173</v>
      </c>
    </row>
    <row r="683" spans="1:19" ht="14.4" customHeight="1" x14ac:dyDescent="0.3">
      <c r="A683" s="439" t="s">
        <v>846</v>
      </c>
      <c r="B683" s="440" t="s">
        <v>847</v>
      </c>
      <c r="C683" s="440" t="s">
        <v>456</v>
      </c>
      <c r="D683" s="440" t="s">
        <v>815</v>
      </c>
      <c r="E683" s="440" t="s">
        <v>848</v>
      </c>
      <c r="F683" s="440" t="s">
        <v>943</v>
      </c>
      <c r="G683" s="440" t="s">
        <v>944</v>
      </c>
      <c r="H683" s="444"/>
      <c r="I683" s="444"/>
      <c r="J683" s="440"/>
      <c r="K683" s="440"/>
      <c r="L683" s="444"/>
      <c r="M683" s="444"/>
      <c r="N683" s="440"/>
      <c r="O683" s="440"/>
      <c r="P683" s="444">
        <v>188</v>
      </c>
      <c r="Q683" s="444">
        <v>400628</v>
      </c>
      <c r="R683" s="514"/>
      <c r="S683" s="445">
        <v>2131</v>
      </c>
    </row>
    <row r="684" spans="1:19" ht="14.4" customHeight="1" x14ac:dyDescent="0.3">
      <c r="A684" s="439" t="s">
        <v>846</v>
      </c>
      <c r="B684" s="440" t="s">
        <v>847</v>
      </c>
      <c r="C684" s="440" t="s">
        <v>456</v>
      </c>
      <c r="D684" s="440" t="s">
        <v>815</v>
      </c>
      <c r="E684" s="440" t="s">
        <v>848</v>
      </c>
      <c r="F684" s="440" t="s">
        <v>956</v>
      </c>
      <c r="G684" s="440" t="s">
        <v>957</v>
      </c>
      <c r="H684" s="444"/>
      <c r="I684" s="444"/>
      <c r="J684" s="440"/>
      <c r="K684" s="440"/>
      <c r="L684" s="444"/>
      <c r="M684" s="444"/>
      <c r="N684" s="440"/>
      <c r="O684" s="440"/>
      <c r="P684" s="444">
        <v>2</v>
      </c>
      <c r="Q684" s="444">
        <v>578</v>
      </c>
      <c r="R684" s="514"/>
      <c r="S684" s="445">
        <v>289</v>
      </c>
    </row>
    <row r="685" spans="1:19" ht="14.4" customHeight="1" x14ac:dyDescent="0.3">
      <c r="A685" s="439" t="s">
        <v>846</v>
      </c>
      <c r="B685" s="440" t="s">
        <v>847</v>
      </c>
      <c r="C685" s="440" t="s">
        <v>456</v>
      </c>
      <c r="D685" s="440" t="s">
        <v>815</v>
      </c>
      <c r="E685" s="440" t="s">
        <v>848</v>
      </c>
      <c r="F685" s="440" t="s">
        <v>964</v>
      </c>
      <c r="G685" s="440" t="s">
        <v>965</v>
      </c>
      <c r="H685" s="444"/>
      <c r="I685" s="444"/>
      <c r="J685" s="440"/>
      <c r="K685" s="440"/>
      <c r="L685" s="444"/>
      <c r="M685" s="444"/>
      <c r="N685" s="440"/>
      <c r="O685" s="440"/>
      <c r="P685" s="444">
        <v>79</v>
      </c>
      <c r="Q685" s="444">
        <v>0</v>
      </c>
      <c r="R685" s="514"/>
      <c r="S685" s="445">
        <v>0</v>
      </c>
    </row>
    <row r="686" spans="1:19" ht="14.4" customHeight="1" x14ac:dyDescent="0.3">
      <c r="A686" s="439" t="s">
        <v>846</v>
      </c>
      <c r="B686" s="440" t="s">
        <v>847</v>
      </c>
      <c r="C686" s="440" t="s">
        <v>456</v>
      </c>
      <c r="D686" s="440" t="s">
        <v>824</v>
      </c>
      <c r="E686" s="440" t="s">
        <v>848</v>
      </c>
      <c r="F686" s="440" t="s">
        <v>935</v>
      </c>
      <c r="G686" s="440" t="s">
        <v>936</v>
      </c>
      <c r="H686" s="444">
        <v>5</v>
      </c>
      <c r="I686" s="444">
        <v>5040</v>
      </c>
      <c r="J686" s="440"/>
      <c r="K686" s="440">
        <v>1008</v>
      </c>
      <c r="L686" s="444"/>
      <c r="M686" s="444"/>
      <c r="N686" s="440"/>
      <c r="O686" s="440"/>
      <c r="P686" s="444"/>
      <c r="Q686" s="444"/>
      <c r="R686" s="514"/>
      <c r="S686" s="445"/>
    </row>
    <row r="687" spans="1:19" ht="14.4" customHeight="1" x14ac:dyDescent="0.3">
      <c r="A687" s="439" t="s">
        <v>846</v>
      </c>
      <c r="B687" s="440" t="s">
        <v>847</v>
      </c>
      <c r="C687" s="440" t="s">
        <v>456</v>
      </c>
      <c r="D687" s="440" t="s">
        <v>827</v>
      </c>
      <c r="E687" s="440" t="s">
        <v>848</v>
      </c>
      <c r="F687" s="440" t="s">
        <v>863</v>
      </c>
      <c r="G687" s="440" t="s">
        <v>864</v>
      </c>
      <c r="H687" s="444"/>
      <c r="I687" s="444"/>
      <c r="J687" s="440"/>
      <c r="K687" s="440"/>
      <c r="L687" s="444">
        <v>1</v>
      </c>
      <c r="M687" s="444">
        <v>179</v>
      </c>
      <c r="N687" s="440">
        <v>1</v>
      </c>
      <c r="O687" s="440">
        <v>179</v>
      </c>
      <c r="P687" s="444"/>
      <c r="Q687" s="444"/>
      <c r="R687" s="514"/>
      <c r="S687" s="445"/>
    </row>
    <row r="688" spans="1:19" ht="14.4" customHeight="1" x14ac:dyDescent="0.3">
      <c r="A688" s="439" t="s">
        <v>846</v>
      </c>
      <c r="B688" s="440" t="s">
        <v>847</v>
      </c>
      <c r="C688" s="440" t="s">
        <v>456</v>
      </c>
      <c r="D688" s="440" t="s">
        <v>827</v>
      </c>
      <c r="E688" s="440" t="s">
        <v>848</v>
      </c>
      <c r="F688" s="440" t="s">
        <v>871</v>
      </c>
      <c r="G688" s="440" t="s">
        <v>872</v>
      </c>
      <c r="H688" s="444"/>
      <c r="I688" s="444"/>
      <c r="J688" s="440"/>
      <c r="K688" s="440"/>
      <c r="L688" s="444">
        <v>2</v>
      </c>
      <c r="M688" s="444">
        <v>698</v>
      </c>
      <c r="N688" s="440">
        <v>1</v>
      </c>
      <c r="O688" s="440">
        <v>349</v>
      </c>
      <c r="P688" s="444"/>
      <c r="Q688" s="444"/>
      <c r="R688" s="514"/>
      <c r="S688" s="445"/>
    </row>
    <row r="689" spans="1:19" ht="14.4" customHeight="1" x14ac:dyDescent="0.3">
      <c r="A689" s="439" t="s">
        <v>846</v>
      </c>
      <c r="B689" s="440" t="s">
        <v>847</v>
      </c>
      <c r="C689" s="440" t="s">
        <v>456</v>
      </c>
      <c r="D689" s="440" t="s">
        <v>827</v>
      </c>
      <c r="E689" s="440" t="s">
        <v>848</v>
      </c>
      <c r="F689" s="440" t="s">
        <v>905</v>
      </c>
      <c r="G689" s="440" t="s">
        <v>906</v>
      </c>
      <c r="H689" s="444"/>
      <c r="I689" s="444"/>
      <c r="J689" s="440"/>
      <c r="K689" s="440"/>
      <c r="L689" s="444">
        <v>1</v>
      </c>
      <c r="M689" s="444">
        <v>12793</v>
      </c>
      <c r="N689" s="440">
        <v>1</v>
      </c>
      <c r="O689" s="440">
        <v>12793</v>
      </c>
      <c r="P689" s="444"/>
      <c r="Q689" s="444"/>
      <c r="R689" s="514"/>
      <c r="S689" s="445"/>
    </row>
    <row r="690" spans="1:19" ht="14.4" customHeight="1" x14ac:dyDescent="0.3">
      <c r="A690" s="439" t="s">
        <v>846</v>
      </c>
      <c r="B690" s="440" t="s">
        <v>847</v>
      </c>
      <c r="C690" s="440" t="s">
        <v>456</v>
      </c>
      <c r="D690" s="440" t="s">
        <v>827</v>
      </c>
      <c r="E690" s="440" t="s">
        <v>848</v>
      </c>
      <c r="F690" s="440" t="s">
        <v>919</v>
      </c>
      <c r="G690" s="440" t="s">
        <v>920</v>
      </c>
      <c r="H690" s="444"/>
      <c r="I690" s="444"/>
      <c r="J690" s="440"/>
      <c r="K690" s="440"/>
      <c r="L690" s="444">
        <v>1</v>
      </c>
      <c r="M690" s="444">
        <v>2173</v>
      </c>
      <c r="N690" s="440">
        <v>1</v>
      </c>
      <c r="O690" s="440">
        <v>2173</v>
      </c>
      <c r="P690" s="444"/>
      <c r="Q690" s="444"/>
      <c r="R690" s="514"/>
      <c r="S690" s="445"/>
    </row>
    <row r="691" spans="1:19" ht="14.4" customHeight="1" x14ac:dyDescent="0.3">
      <c r="A691" s="439" t="s">
        <v>846</v>
      </c>
      <c r="B691" s="440" t="s">
        <v>847</v>
      </c>
      <c r="C691" s="440" t="s">
        <v>456</v>
      </c>
      <c r="D691" s="440" t="s">
        <v>827</v>
      </c>
      <c r="E691" s="440" t="s">
        <v>848</v>
      </c>
      <c r="F691" s="440" t="s">
        <v>943</v>
      </c>
      <c r="G691" s="440" t="s">
        <v>944</v>
      </c>
      <c r="H691" s="444"/>
      <c r="I691" s="444"/>
      <c r="J691" s="440"/>
      <c r="K691" s="440"/>
      <c r="L691" s="444">
        <v>2</v>
      </c>
      <c r="M691" s="444">
        <v>4260</v>
      </c>
      <c r="N691" s="440">
        <v>1</v>
      </c>
      <c r="O691" s="440">
        <v>2130</v>
      </c>
      <c r="P691" s="444"/>
      <c r="Q691" s="444"/>
      <c r="R691" s="514"/>
      <c r="S691" s="445"/>
    </row>
    <row r="692" spans="1:19" ht="14.4" customHeight="1" x14ac:dyDescent="0.3">
      <c r="A692" s="439" t="s">
        <v>846</v>
      </c>
      <c r="B692" s="440" t="s">
        <v>847</v>
      </c>
      <c r="C692" s="440" t="s">
        <v>456</v>
      </c>
      <c r="D692" s="440" t="s">
        <v>827</v>
      </c>
      <c r="E692" s="440" t="s">
        <v>848</v>
      </c>
      <c r="F692" s="440" t="s">
        <v>956</v>
      </c>
      <c r="G692" s="440" t="s">
        <v>957</v>
      </c>
      <c r="H692" s="444"/>
      <c r="I692" s="444"/>
      <c r="J692" s="440"/>
      <c r="K692" s="440"/>
      <c r="L692" s="444">
        <v>1</v>
      </c>
      <c r="M692" s="444">
        <v>288</v>
      </c>
      <c r="N692" s="440">
        <v>1</v>
      </c>
      <c r="O692" s="440">
        <v>288</v>
      </c>
      <c r="P692" s="444"/>
      <c r="Q692" s="444"/>
      <c r="R692" s="514"/>
      <c r="S692" s="445"/>
    </row>
    <row r="693" spans="1:19" ht="14.4" customHeight="1" x14ac:dyDescent="0.3">
      <c r="A693" s="439" t="s">
        <v>846</v>
      </c>
      <c r="B693" s="440" t="s">
        <v>847</v>
      </c>
      <c r="C693" s="440" t="s">
        <v>456</v>
      </c>
      <c r="D693" s="440" t="s">
        <v>828</v>
      </c>
      <c r="E693" s="440" t="s">
        <v>848</v>
      </c>
      <c r="F693" s="440" t="s">
        <v>863</v>
      </c>
      <c r="G693" s="440" t="s">
        <v>864</v>
      </c>
      <c r="H693" s="444">
        <v>201</v>
      </c>
      <c r="I693" s="444">
        <v>34572</v>
      </c>
      <c r="J693" s="440">
        <v>1.0273386425769642</v>
      </c>
      <c r="K693" s="440">
        <v>172</v>
      </c>
      <c r="L693" s="444">
        <v>188</v>
      </c>
      <c r="M693" s="444">
        <v>33652</v>
      </c>
      <c r="N693" s="440">
        <v>1</v>
      </c>
      <c r="O693" s="440">
        <v>179</v>
      </c>
      <c r="P693" s="444">
        <v>29</v>
      </c>
      <c r="Q693" s="444">
        <v>5220</v>
      </c>
      <c r="R693" s="514">
        <v>0.15511708070842745</v>
      </c>
      <c r="S693" s="445">
        <v>180</v>
      </c>
    </row>
    <row r="694" spans="1:19" ht="14.4" customHeight="1" x14ac:dyDescent="0.3">
      <c r="A694" s="439" t="s">
        <v>846</v>
      </c>
      <c r="B694" s="440" t="s">
        <v>847</v>
      </c>
      <c r="C694" s="440" t="s">
        <v>456</v>
      </c>
      <c r="D694" s="440" t="s">
        <v>828</v>
      </c>
      <c r="E694" s="440" t="s">
        <v>848</v>
      </c>
      <c r="F694" s="440" t="s">
        <v>871</v>
      </c>
      <c r="G694" s="440" t="s">
        <v>872</v>
      </c>
      <c r="H694" s="444">
        <v>400</v>
      </c>
      <c r="I694" s="444">
        <v>136400</v>
      </c>
      <c r="J694" s="440">
        <v>1.039444004145583</v>
      </c>
      <c r="K694" s="440">
        <v>341</v>
      </c>
      <c r="L694" s="444">
        <v>376</v>
      </c>
      <c r="M694" s="444">
        <v>131224</v>
      </c>
      <c r="N694" s="440">
        <v>1</v>
      </c>
      <c r="O694" s="440">
        <v>349</v>
      </c>
      <c r="P694" s="444">
        <v>56</v>
      </c>
      <c r="Q694" s="444">
        <v>19544</v>
      </c>
      <c r="R694" s="514">
        <v>0.14893617021276595</v>
      </c>
      <c r="S694" s="445">
        <v>349</v>
      </c>
    </row>
    <row r="695" spans="1:19" ht="14.4" customHeight="1" x14ac:dyDescent="0.3">
      <c r="A695" s="439" t="s">
        <v>846</v>
      </c>
      <c r="B695" s="440" t="s">
        <v>847</v>
      </c>
      <c r="C695" s="440" t="s">
        <v>456</v>
      </c>
      <c r="D695" s="440" t="s">
        <v>828</v>
      </c>
      <c r="E695" s="440" t="s">
        <v>848</v>
      </c>
      <c r="F695" s="440" t="s">
        <v>901</v>
      </c>
      <c r="G695" s="440" t="s">
        <v>902</v>
      </c>
      <c r="H695" s="444">
        <v>3</v>
      </c>
      <c r="I695" s="444">
        <v>1068</v>
      </c>
      <c r="J695" s="440"/>
      <c r="K695" s="440">
        <v>356</v>
      </c>
      <c r="L695" s="444"/>
      <c r="M695" s="444"/>
      <c r="N695" s="440"/>
      <c r="O695" s="440"/>
      <c r="P695" s="444"/>
      <c r="Q695" s="444"/>
      <c r="R695" s="514"/>
      <c r="S695" s="445"/>
    </row>
    <row r="696" spans="1:19" ht="14.4" customHeight="1" x14ac:dyDescent="0.3">
      <c r="A696" s="439" t="s">
        <v>846</v>
      </c>
      <c r="B696" s="440" t="s">
        <v>847</v>
      </c>
      <c r="C696" s="440" t="s">
        <v>456</v>
      </c>
      <c r="D696" s="440" t="s">
        <v>828</v>
      </c>
      <c r="E696" s="440" t="s">
        <v>848</v>
      </c>
      <c r="F696" s="440" t="s">
        <v>903</v>
      </c>
      <c r="G696" s="440" t="s">
        <v>904</v>
      </c>
      <c r="H696" s="444">
        <v>167</v>
      </c>
      <c r="I696" s="444">
        <v>487139</v>
      </c>
      <c r="J696" s="440">
        <v>0.93386051683153137</v>
      </c>
      <c r="K696" s="440">
        <v>2917</v>
      </c>
      <c r="L696" s="444">
        <v>168</v>
      </c>
      <c r="M696" s="444">
        <v>521640</v>
      </c>
      <c r="N696" s="440">
        <v>1</v>
      </c>
      <c r="O696" s="440">
        <v>3105</v>
      </c>
      <c r="P696" s="444">
        <v>27</v>
      </c>
      <c r="Q696" s="444">
        <v>83916</v>
      </c>
      <c r="R696" s="514">
        <v>0.16086956521739129</v>
      </c>
      <c r="S696" s="445">
        <v>3108</v>
      </c>
    </row>
    <row r="697" spans="1:19" ht="14.4" customHeight="1" x14ac:dyDescent="0.3">
      <c r="A697" s="439" t="s">
        <v>846</v>
      </c>
      <c r="B697" s="440" t="s">
        <v>847</v>
      </c>
      <c r="C697" s="440" t="s">
        <v>456</v>
      </c>
      <c r="D697" s="440" t="s">
        <v>828</v>
      </c>
      <c r="E697" s="440" t="s">
        <v>848</v>
      </c>
      <c r="F697" s="440" t="s">
        <v>905</v>
      </c>
      <c r="G697" s="440" t="s">
        <v>906</v>
      </c>
      <c r="H697" s="444">
        <v>4</v>
      </c>
      <c r="I697" s="444">
        <v>51168</v>
      </c>
      <c r="J697" s="440">
        <v>0.44440970322311679</v>
      </c>
      <c r="K697" s="440">
        <v>12792</v>
      </c>
      <c r="L697" s="444">
        <v>9</v>
      </c>
      <c r="M697" s="444">
        <v>115137</v>
      </c>
      <c r="N697" s="440">
        <v>1</v>
      </c>
      <c r="O697" s="440">
        <v>12793</v>
      </c>
      <c r="P697" s="444">
        <v>5</v>
      </c>
      <c r="Q697" s="444">
        <v>63970</v>
      </c>
      <c r="R697" s="514">
        <v>0.55559898208221514</v>
      </c>
      <c r="S697" s="445">
        <v>12794</v>
      </c>
    </row>
    <row r="698" spans="1:19" ht="14.4" customHeight="1" x14ac:dyDescent="0.3">
      <c r="A698" s="439" t="s">
        <v>846</v>
      </c>
      <c r="B698" s="440" t="s">
        <v>847</v>
      </c>
      <c r="C698" s="440" t="s">
        <v>456</v>
      </c>
      <c r="D698" s="440" t="s">
        <v>828</v>
      </c>
      <c r="E698" s="440" t="s">
        <v>848</v>
      </c>
      <c r="F698" s="440" t="s">
        <v>909</v>
      </c>
      <c r="G698" s="440" t="s">
        <v>910</v>
      </c>
      <c r="H698" s="444"/>
      <c r="I698" s="444"/>
      <c r="J698" s="440"/>
      <c r="K698" s="440"/>
      <c r="L698" s="444"/>
      <c r="M698" s="444"/>
      <c r="N698" s="440"/>
      <c r="O698" s="440"/>
      <c r="P698" s="444">
        <v>1</v>
      </c>
      <c r="Q698" s="444">
        <v>125</v>
      </c>
      <c r="R698" s="514"/>
      <c r="S698" s="445">
        <v>125</v>
      </c>
    </row>
    <row r="699" spans="1:19" ht="14.4" customHeight="1" x14ac:dyDescent="0.3">
      <c r="A699" s="439" t="s">
        <v>846</v>
      </c>
      <c r="B699" s="440" t="s">
        <v>847</v>
      </c>
      <c r="C699" s="440" t="s">
        <v>456</v>
      </c>
      <c r="D699" s="440" t="s">
        <v>828</v>
      </c>
      <c r="E699" s="440" t="s">
        <v>848</v>
      </c>
      <c r="F699" s="440" t="s">
        <v>919</v>
      </c>
      <c r="G699" s="440" t="s">
        <v>920</v>
      </c>
      <c r="H699" s="444">
        <v>191</v>
      </c>
      <c r="I699" s="444">
        <v>414852</v>
      </c>
      <c r="J699" s="440">
        <v>1.0665480619178491</v>
      </c>
      <c r="K699" s="440">
        <v>2172</v>
      </c>
      <c r="L699" s="444">
        <v>179</v>
      </c>
      <c r="M699" s="444">
        <v>388967</v>
      </c>
      <c r="N699" s="440">
        <v>1</v>
      </c>
      <c r="O699" s="440">
        <v>2173</v>
      </c>
      <c r="P699" s="444">
        <v>29</v>
      </c>
      <c r="Q699" s="444">
        <v>63017</v>
      </c>
      <c r="R699" s="514">
        <v>0.16201117318435754</v>
      </c>
      <c r="S699" s="445">
        <v>2173</v>
      </c>
    </row>
    <row r="700" spans="1:19" ht="14.4" customHeight="1" x14ac:dyDescent="0.3">
      <c r="A700" s="439" t="s">
        <v>846</v>
      </c>
      <c r="B700" s="440" t="s">
        <v>847</v>
      </c>
      <c r="C700" s="440" t="s">
        <v>456</v>
      </c>
      <c r="D700" s="440" t="s">
        <v>828</v>
      </c>
      <c r="E700" s="440" t="s">
        <v>848</v>
      </c>
      <c r="F700" s="440" t="s">
        <v>943</v>
      </c>
      <c r="G700" s="440" t="s">
        <v>944</v>
      </c>
      <c r="H700" s="444">
        <v>400</v>
      </c>
      <c r="I700" s="444">
        <v>804800</v>
      </c>
      <c r="J700" s="440">
        <v>1.0156999343732647</v>
      </c>
      <c r="K700" s="440">
        <v>2012</v>
      </c>
      <c r="L700" s="444">
        <v>372</v>
      </c>
      <c r="M700" s="444">
        <v>792360</v>
      </c>
      <c r="N700" s="440">
        <v>1</v>
      </c>
      <c r="O700" s="440">
        <v>2130</v>
      </c>
      <c r="P700" s="444">
        <v>60</v>
      </c>
      <c r="Q700" s="444">
        <v>127860</v>
      </c>
      <c r="R700" s="514">
        <v>0.16136604573678631</v>
      </c>
      <c r="S700" s="445">
        <v>2131</v>
      </c>
    </row>
    <row r="701" spans="1:19" ht="14.4" customHeight="1" x14ac:dyDescent="0.3">
      <c r="A701" s="439" t="s">
        <v>846</v>
      </c>
      <c r="B701" s="440" t="s">
        <v>847</v>
      </c>
      <c r="C701" s="440" t="s">
        <v>456</v>
      </c>
      <c r="D701" s="440" t="s">
        <v>828</v>
      </c>
      <c r="E701" s="440" t="s">
        <v>848</v>
      </c>
      <c r="F701" s="440" t="s">
        <v>956</v>
      </c>
      <c r="G701" s="440" t="s">
        <v>957</v>
      </c>
      <c r="H701" s="444">
        <v>19</v>
      </c>
      <c r="I701" s="444">
        <v>5111</v>
      </c>
      <c r="J701" s="440">
        <v>2.9577546296296298</v>
      </c>
      <c r="K701" s="440">
        <v>269</v>
      </c>
      <c r="L701" s="444">
        <v>6</v>
      </c>
      <c r="M701" s="444">
        <v>1728</v>
      </c>
      <c r="N701" s="440">
        <v>1</v>
      </c>
      <c r="O701" s="440">
        <v>288</v>
      </c>
      <c r="P701" s="444">
        <v>2</v>
      </c>
      <c r="Q701" s="444">
        <v>578</v>
      </c>
      <c r="R701" s="514">
        <v>0.33449074074074076</v>
      </c>
      <c r="S701" s="445">
        <v>289</v>
      </c>
    </row>
    <row r="702" spans="1:19" ht="14.4" customHeight="1" x14ac:dyDescent="0.3">
      <c r="A702" s="439" t="s">
        <v>846</v>
      </c>
      <c r="B702" s="440" t="s">
        <v>847</v>
      </c>
      <c r="C702" s="440" t="s">
        <v>456</v>
      </c>
      <c r="D702" s="440" t="s">
        <v>828</v>
      </c>
      <c r="E702" s="440" t="s">
        <v>848</v>
      </c>
      <c r="F702" s="440" t="s">
        <v>964</v>
      </c>
      <c r="G702" s="440" t="s">
        <v>965</v>
      </c>
      <c r="H702" s="444">
        <v>126</v>
      </c>
      <c r="I702" s="444">
        <v>0</v>
      </c>
      <c r="J702" s="440"/>
      <c r="K702" s="440">
        <v>0</v>
      </c>
      <c r="L702" s="444">
        <v>165</v>
      </c>
      <c r="M702" s="444">
        <v>0</v>
      </c>
      <c r="N702" s="440"/>
      <c r="O702" s="440">
        <v>0</v>
      </c>
      <c r="P702" s="444">
        <v>24</v>
      </c>
      <c r="Q702" s="444">
        <v>0</v>
      </c>
      <c r="R702" s="514"/>
      <c r="S702" s="445">
        <v>0</v>
      </c>
    </row>
    <row r="703" spans="1:19" ht="14.4" customHeight="1" x14ac:dyDescent="0.3">
      <c r="A703" s="439" t="s">
        <v>846</v>
      </c>
      <c r="B703" s="440" t="s">
        <v>847</v>
      </c>
      <c r="C703" s="440" t="s">
        <v>456</v>
      </c>
      <c r="D703" s="440" t="s">
        <v>830</v>
      </c>
      <c r="E703" s="440" t="s">
        <v>848</v>
      </c>
      <c r="F703" s="440" t="s">
        <v>863</v>
      </c>
      <c r="G703" s="440" t="s">
        <v>864</v>
      </c>
      <c r="H703" s="444"/>
      <c r="I703" s="444"/>
      <c r="J703" s="440"/>
      <c r="K703" s="440"/>
      <c r="L703" s="444">
        <v>1</v>
      </c>
      <c r="M703" s="444">
        <v>179</v>
      </c>
      <c r="N703" s="440">
        <v>1</v>
      </c>
      <c r="O703" s="440">
        <v>179</v>
      </c>
      <c r="P703" s="444"/>
      <c r="Q703" s="444"/>
      <c r="R703" s="514"/>
      <c r="S703" s="445"/>
    </row>
    <row r="704" spans="1:19" ht="14.4" customHeight="1" x14ac:dyDescent="0.3">
      <c r="A704" s="439" t="s">
        <v>846</v>
      </c>
      <c r="B704" s="440" t="s">
        <v>847</v>
      </c>
      <c r="C704" s="440" t="s">
        <v>456</v>
      </c>
      <c r="D704" s="440" t="s">
        <v>830</v>
      </c>
      <c r="E704" s="440" t="s">
        <v>848</v>
      </c>
      <c r="F704" s="440" t="s">
        <v>871</v>
      </c>
      <c r="G704" s="440" t="s">
        <v>872</v>
      </c>
      <c r="H704" s="444"/>
      <c r="I704" s="444"/>
      <c r="J704" s="440"/>
      <c r="K704" s="440"/>
      <c r="L704" s="444">
        <v>2</v>
      </c>
      <c r="M704" s="444">
        <v>698</v>
      </c>
      <c r="N704" s="440">
        <v>1</v>
      </c>
      <c r="O704" s="440">
        <v>349</v>
      </c>
      <c r="P704" s="444"/>
      <c r="Q704" s="444"/>
      <c r="R704" s="514"/>
      <c r="S704" s="445"/>
    </row>
    <row r="705" spans="1:19" ht="14.4" customHeight="1" x14ac:dyDescent="0.3">
      <c r="A705" s="439" t="s">
        <v>846</v>
      </c>
      <c r="B705" s="440" t="s">
        <v>847</v>
      </c>
      <c r="C705" s="440" t="s">
        <v>456</v>
      </c>
      <c r="D705" s="440" t="s">
        <v>830</v>
      </c>
      <c r="E705" s="440" t="s">
        <v>848</v>
      </c>
      <c r="F705" s="440" t="s">
        <v>903</v>
      </c>
      <c r="G705" s="440" t="s">
        <v>904</v>
      </c>
      <c r="H705" s="444"/>
      <c r="I705" s="444"/>
      <c r="J705" s="440"/>
      <c r="K705" s="440"/>
      <c r="L705" s="444">
        <v>1</v>
      </c>
      <c r="M705" s="444">
        <v>3105</v>
      </c>
      <c r="N705" s="440">
        <v>1</v>
      </c>
      <c r="O705" s="440">
        <v>3105</v>
      </c>
      <c r="P705" s="444"/>
      <c r="Q705" s="444"/>
      <c r="R705" s="514"/>
      <c r="S705" s="445"/>
    </row>
    <row r="706" spans="1:19" ht="14.4" customHeight="1" x14ac:dyDescent="0.3">
      <c r="A706" s="439" t="s">
        <v>846</v>
      </c>
      <c r="B706" s="440" t="s">
        <v>847</v>
      </c>
      <c r="C706" s="440" t="s">
        <v>456</v>
      </c>
      <c r="D706" s="440" t="s">
        <v>830</v>
      </c>
      <c r="E706" s="440" t="s">
        <v>848</v>
      </c>
      <c r="F706" s="440" t="s">
        <v>919</v>
      </c>
      <c r="G706" s="440" t="s">
        <v>920</v>
      </c>
      <c r="H706" s="444"/>
      <c r="I706" s="444"/>
      <c r="J706" s="440"/>
      <c r="K706" s="440"/>
      <c r="L706" s="444">
        <v>1</v>
      </c>
      <c r="M706" s="444">
        <v>2173</v>
      </c>
      <c r="N706" s="440">
        <v>1</v>
      </c>
      <c r="O706" s="440">
        <v>2173</v>
      </c>
      <c r="P706" s="444"/>
      <c r="Q706" s="444"/>
      <c r="R706" s="514"/>
      <c r="S706" s="445"/>
    </row>
    <row r="707" spans="1:19" ht="14.4" customHeight="1" x14ac:dyDescent="0.3">
      <c r="A707" s="439" t="s">
        <v>846</v>
      </c>
      <c r="B707" s="440" t="s">
        <v>847</v>
      </c>
      <c r="C707" s="440" t="s">
        <v>456</v>
      </c>
      <c r="D707" s="440" t="s">
        <v>830</v>
      </c>
      <c r="E707" s="440" t="s">
        <v>848</v>
      </c>
      <c r="F707" s="440" t="s">
        <v>943</v>
      </c>
      <c r="G707" s="440" t="s">
        <v>944</v>
      </c>
      <c r="H707" s="444"/>
      <c r="I707" s="444"/>
      <c r="J707" s="440"/>
      <c r="K707" s="440"/>
      <c r="L707" s="444">
        <v>2</v>
      </c>
      <c r="M707" s="444">
        <v>4260</v>
      </c>
      <c r="N707" s="440">
        <v>1</v>
      </c>
      <c r="O707" s="440">
        <v>2130</v>
      </c>
      <c r="P707" s="444"/>
      <c r="Q707" s="444"/>
      <c r="R707" s="514"/>
      <c r="S707" s="445"/>
    </row>
    <row r="708" spans="1:19" ht="14.4" customHeight="1" x14ac:dyDescent="0.3">
      <c r="A708" s="439" t="s">
        <v>846</v>
      </c>
      <c r="B708" s="440" t="s">
        <v>847</v>
      </c>
      <c r="C708" s="440" t="s">
        <v>456</v>
      </c>
      <c r="D708" s="440" t="s">
        <v>830</v>
      </c>
      <c r="E708" s="440" t="s">
        <v>848</v>
      </c>
      <c r="F708" s="440" t="s">
        <v>964</v>
      </c>
      <c r="G708" s="440" t="s">
        <v>965</v>
      </c>
      <c r="H708" s="444"/>
      <c r="I708" s="444"/>
      <c r="J708" s="440"/>
      <c r="K708" s="440"/>
      <c r="L708" s="444">
        <v>1</v>
      </c>
      <c r="M708" s="444">
        <v>0</v>
      </c>
      <c r="N708" s="440"/>
      <c r="O708" s="440">
        <v>0</v>
      </c>
      <c r="P708" s="444"/>
      <c r="Q708" s="444"/>
      <c r="R708" s="514"/>
      <c r="S708" s="445"/>
    </row>
    <row r="709" spans="1:19" ht="14.4" customHeight="1" x14ac:dyDescent="0.3">
      <c r="A709" s="439" t="s">
        <v>846</v>
      </c>
      <c r="B709" s="440" t="s">
        <v>847</v>
      </c>
      <c r="C709" s="440" t="s">
        <v>456</v>
      </c>
      <c r="D709" s="440" t="s">
        <v>831</v>
      </c>
      <c r="E709" s="440" t="s">
        <v>848</v>
      </c>
      <c r="F709" s="440" t="s">
        <v>863</v>
      </c>
      <c r="G709" s="440" t="s">
        <v>864</v>
      </c>
      <c r="H709" s="444"/>
      <c r="I709" s="444"/>
      <c r="J709" s="440"/>
      <c r="K709" s="440"/>
      <c r="L709" s="444"/>
      <c r="M709" s="444"/>
      <c r="N709" s="440"/>
      <c r="O709" s="440"/>
      <c r="P709" s="444">
        <v>5</v>
      </c>
      <c r="Q709" s="444">
        <v>900</v>
      </c>
      <c r="R709" s="514"/>
      <c r="S709" s="445">
        <v>180</v>
      </c>
    </row>
    <row r="710" spans="1:19" ht="14.4" customHeight="1" x14ac:dyDescent="0.3">
      <c r="A710" s="439" t="s">
        <v>846</v>
      </c>
      <c r="B710" s="440" t="s">
        <v>847</v>
      </c>
      <c r="C710" s="440" t="s">
        <v>456</v>
      </c>
      <c r="D710" s="440" t="s">
        <v>831</v>
      </c>
      <c r="E710" s="440" t="s">
        <v>848</v>
      </c>
      <c r="F710" s="440" t="s">
        <v>871</v>
      </c>
      <c r="G710" s="440" t="s">
        <v>872</v>
      </c>
      <c r="H710" s="444"/>
      <c r="I710" s="444"/>
      <c r="J710" s="440"/>
      <c r="K710" s="440"/>
      <c r="L710" s="444"/>
      <c r="M710" s="444"/>
      <c r="N710" s="440"/>
      <c r="O710" s="440"/>
      <c r="P710" s="444">
        <v>10</v>
      </c>
      <c r="Q710" s="444">
        <v>3490</v>
      </c>
      <c r="R710" s="514"/>
      <c r="S710" s="445">
        <v>349</v>
      </c>
    </row>
    <row r="711" spans="1:19" ht="14.4" customHeight="1" x14ac:dyDescent="0.3">
      <c r="A711" s="439" t="s">
        <v>846</v>
      </c>
      <c r="B711" s="440" t="s">
        <v>847</v>
      </c>
      <c r="C711" s="440" t="s">
        <v>456</v>
      </c>
      <c r="D711" s="440" t="s">
        <v>831</v>
      </c>
      <c r="E711" s="440" t="s">
        <v>848</v>
      </c>
      <c r="F711" s="440" t="s">
        <v>903</v>
      </c>
      <c r="G711" s="440" t="s">
        <v>904</v>
      </c>
      <c r="H711" s="444"/>
      <c r="I711" s="444"/>
      <c r="J711" s="440"/>
      <c r="K711" s="440"/>
      <c r="L711" s="444"/>
      <c r="M711" s="444"/>
      <c r="N711" s="440"/>
      <c r="O711" s="440"/>
      <c r="P711" s="444">
        <v>5</v>
      </c>
      <c r="Q711" s="444">
        <v>15540</v>
      </c>
      <c r="R711" s="514"/>
      <c r="S711" s="445">
        <v>3108</v>
      </c>
    </row>
    <row r="712" spans="1:19" ht="14.4" customHeight="1" x14ac:dyDescent="0.3">
      <c r="A712" s="439" t="s">
        <v>846</v>
      </c>
      <c r="B712" s="440" t="s">
        <v>847</v>
      </c>
      <c r="C712" s="440" t="s">
        <v>456</v>
      </c>
      <c r="D712" s="440" t="s">
        <v>831</v>
      </c>
      <c r="E712" s="440" t="s">
        <v>848</v>
      </c>
      <c r="F712" s="440" t="s">
        <v>919</v>
      </c>
      <c r="G712" s="440" t="s">
        <v>920</v>
      </c>
      <c r="H712" s="444"/>
      <c r="I712" s="444"/>
      <c r="J712" s="440"/>
      <c r="K712" s="440"/>
      <c r="L712" s="444"/>
      <c r="M712" s="444"/>
      <c r="N712" s="440"/>
      <c r="O712" s="440"/>
      <c r="P712" s="444">
        <v>5</v>
      </c>
      <c r="Q712" s="444">
        <v>10865</v>
      </c>
      <c r="R712" s="514"/>
      <c r="S712" s="445">
        <v>2173</v>
      </c>
    </row>
    <row r="713" spans="1:19" ht="14.4" customHeight="1" x14ac:dyDescent="0.3">
      <c r="A713" s="439" t="s">
        <v>846</v>
      </c>
      <c r="B713" s="440" t="s">
        <v>847</v>
      </c>
      <c r="C713" s="440" t="s">
        <v>456</v>
      </c>
      <c r="D713" s="440" t="s">
        <v>831</v>
      </c>
      <c r="E713" s="440" t="s">
        <v>848</v>
      </c>
      <c r="F713" s="440" t="s">
        <v>943</v>
      </c>
      <c r="G713" s="440" t="s">
        <v>944</v>
      </c>
      <c r="H713" s="444"/>
      <c r="I713" s="444"/>
      <c r="J713" s="440"/>
      <c r="K713" s="440"/>
      <c r="L713" s="444"/>
      <c r="M713" s="444"/>
      <c r="N713" s="440"/>
      <c r="O713" s="440"/>
      <c r="P713" s="444">
        <v>10</v>
      </c>
      <c r="Q713" s="444">
        <v>21310</v>
      </c>
      <c r="R713" s="514"/>
      <c r="S713" s="445">
        <v>2131</v>
      </c>
    </row>
    <row r="714" spans="1:19" ht="14.4" customHeight="1" x14ac:dyDescent="0.3">
      <c r="A714" s="439" t="s">
        <v>846</v>
      </c>
      <c r="B714" s="440" t="s">
        <v>847</v>
      </c>
      <c r="C714" s="440" t="s">
        <v>456</v>
      </c>
      <c r="D714" s="440" t="s">
        <v>831</v>
      </c>
      <c r="E714" s="440" t="s">
        <v>848</v>
      </c>
      <c r="F714" s="440" t="s">
        <v>964</v>
      </c>
      <c r="G714" s="440" t="s">
        <v>965</v>
      </c>
      <c r="H714" s="444"/>
      <c r="I714" s="444"/>
      <c r="J714" s="440"/>
      <c r="K714" s="440"/>
      <c r="L714" s="444"/>
      <c r="M714" s="444"/>
      <c r="N714" s="440"/>
      <c r="O714" s="440"/>
      <c r="P714" s="444">
        <v>5</v>
      </c>
      <c r="Q714" s="444">
        <v>0</v>
      </c>
      <c r="R714" s="514"/>
      <c r="S714" s="445">
        <v>0</v>
      </c>
    </row>
    <row r="715" spans="1:19" ht="14.4" customHeight="1" x14ac:dyDescent="0.3">
      <c r="A715" s="439" t="s">
        <v>846</v>
      </c>
      <c r="B715" s="440" t="s">
        <v>847</v>
      </c>
      <c r="C715" s="440" t="s">
        <v>456</v>
      </c>
      <c r="D715" s="440" t="s">
        <v>837</v>
      </c>
      <c r="E715" s="440" t="s">
        <v>848</v>
      </c>
      <c r="F715" s="440" t="s">
        <v>935</v>
      </c>
      <c r="G715" s="440" t="s">
        <v>936</v>
      </c>
      <c r="H715" s="444">
        <v>3</v>
      </c>
      <c r="I715" s="444">
        <v>3024</v>
      </c>
      <c r="J715" s="440"/>
      <c r="K715" s="440">
        <v>1008</v>
      </c>
      <c r="L715" s="444"/>
      <c r="M715" s="444"/>
      <c r="N715" s="440"/>
      <c r="O715" s="440"/>
      <c r="P715" s="444"/>
      <c r="Q715" s="444"/>
      <c r="R715" s="514"/>
      <c r="S715" s="445"/>
    </row>
    <row r="716" spans="1:19" ht="14.4" customHeight="1" x14ac:dyDescent="0.3">
      <c r="A716" s="439" t="s">
        <v>846</v>
      </c>
      <c r="B716" s="440" t="s">
        <v>847</v>
      </c>
      <c r="C716" s="440" t="s">
        <v>456</v>
      </c>
      <c r="D716" s="440" t="s">
        <v>841</v>
      </c>
      <c r="E716" s="440" t="s">
        <v>848</v>
      </c>
      <c r="F716" s="440" t="s">
        <v>863</v>
      </c>
      <c r="G716" s="440" t="s">
        <v>864</v>
      </c>
      <c r="H716" s="444">
        <v>20</v>
      </c>
      <c r="I716" s="444">
        <v>3440</v>
      </c>
      <c r="J716" s="440">
        <v>19.217877094972067</v>
      </c>
      <c r="K716" s="440">
        <v>172</v>
      </c>
      <c r="L716" s="444">
        <v>1</v>
      </c>
      <c r="M716" s="444">
        <v>179</v>
      </c>
      <c r="N716" s="440">
        <v>1</v>
      </c>
      <c r="O716" s="440">
        <v>179</v>
      </c>
      <c r="P716" s="444"/>
      <c r="Q716" s="444"/>
      <c r="R716" s="514"/>
      <c r="S716" s="445"/>
    </row>
    <row r="717" spans="1:19" ht="14.4" customHeight="1" x14ac:dyDescent="0.3">
      <c r="A717" s="439" t="s">
        <v>846</v>
      </c>
      <c r="B717" s="440" t="s">
        <v>847</v>
      </c>
      <c r="C717" s="440" t="s">
        <v>456</v>
      </c>
      <c r="D717" s="440" t="s">
        <v>841</v>
      </c>
      <c r="E717" s="440" t="s">
        <v>848</v>
      </c>
      <c r="F717" s="440" t="s">
        <v>871</v>
      </c>
      <c r="G717" s="440" t="s">
        <v>872</v>
      </c>
      <c r="H717" s="444">
        <v>40</v>
      </c>
      <c r="I717" s="444">
        <v>13640</v>
      </c>
      <c r="J717" s="440">
        <v>19.541547277936964</v>
      </c>
      <c r="K717" s="440">
        <v>341</v>
      </c>
      <c r="L717" s="444">
        <v>2</v>
      </c>
      <c r="M717" s="444">
        <v>698</v>
      </c>
      <c r="N717" s="440">
        <v>1</v>
      </c>
      <c r="O717" s="440">
        <v>349</v>
      </c>
      <c r="P717" s="444"/>
      <c r="Q717" s="444"/>
      <c r="R717" s="514"/>
      <c r="S717" s="445"/>
    </row>
    <row r="718" spans="1:19" ht="14.4" customHeight="1" x14ac:dyDescent="0.3">
      <c r="A718" s="439" t="s">
        <v>846</v>
      </c>
      <c r="B718" s="440" t="s">
        <v>847</v>
      </c>
      <c r="C718" s="440" t="s">
        <v>456</v>
      </c>
      <c r="D718" s="440" t="s">
        <v>841</v>
      </c>
      <c r="E718" s="440" t="s">
        <v>848</v>
      </c>
      <c r="F718" s="440" t="s">
        <v>901</v>
      </c>
      <c r="G718" s="440" t="s">
        <v>902</v>
      </c>
      <c r="H718" s="444">
        <v>1</v>
      </c>
      <c r="I718" s="444">
        <v>356</v>
      </c>
      <c r="J718" s="440"/>
      <c r="K718" s="440">
        <v>356</v>
      </c>
      <c r="L718" s="444"/>
      <c r="M718" s="444"/>
      <c r="N718" s="440"/>
      <c r="O718" s="440"/>
      <c r="P718" s="444"/>
      <c r="Q718" s="444"/>
      <c r="R718" s="514"/>
      <c r="S718" s="445"/>
    </row>
    <row r="719" spans="1:19" ht="14.4" customHeight="1" x14ac:dyDescent="0.3">
      <c r="A719" s="439" t="s">
        <v>846</v>
      </c>
      <c r="B719" s="440" t="s">
        <v>847</v>
      </c>
      <c r="C719" s="440" t="s">
        <v>456</v>
      </c>
      <c r="D719" s="440" t="s">
        <v>841</v>
      </c>
      <c r="E719" s="440" t="s">
        <v>848</v>
      </c>
      <c r="F719" s="440" t="s">
        <v>903</v>
      </c>
      <c r="G719" s="440" t="s">
        <v>904</v>
      </c>
      <c r="H719" s="444">
        <v>16</v>
      </c>
      <c r="I719" s="444">
        <v>46672</v>
      </c>
      <c r="J719" s="440">
        <v>15.031239935587761</v>
      </c>
      <c r="K719" s="440">
        <v>2917</v>
      </c>
      <c r="L719" s="444">
        <v>1</v>
      </c>
      <c r="M719" s="444">
        <v>3105</v>
      </c>
      <c r="N719" s="440">
        <v>1</v>
      </c>
      <c r="O719" s="440">
        <v>3105</v>
      </c>
      <c r="P719" s="444"/>
      <c r="Q719" s="444"/>
      <c r="R719" s="514"/>
      <c r="S719" s="445"/>
    </row>
    <row r="720" spans="1:19" ht="14.4" customHeight="1" x14ac:dyDescent="0.3">
      <c r="A720" s="439" t="s">
        <v>846</v>
      </c>
      <c r="B720" s="440" t="s">
        <v>847</v>
      </c>
      <c r="C720" s="440" t="s">
        <v>456</v>
      </c>
      <c r="D720" s="440" t="s">
        <v>841</v>
      </c>
      <c r="E720" s="440" t="s">
        <v>848</v>
      </c>
      <c r="F720" s="440" t="s">
        <v>919</v>
      </c>
      <c r="G720" s="440" t="s">
        <v>920</v>
      </c>
      <c r="H720" s="444">
        <v>20</v>
      </c>
      <c r="I720" s="444">
        <v>43440</v>
      </c>
      <c r="J720" s="440">
        <v>19.990796134376438</v>
      </c>
      <c r="K720" s="440">
        <v>2172</v>
      </c>
      <c r="L720" s="444">
        <v>1</v>
      </c>
      <c r="M720" s="444">
        <v>2173</v>
      </c>
      <c r="N720" s="440">
        <v>1</v>
      </c>
      <c r="O720" s="440">
        <v>2173</v>
      </c>
      <c r="P720" s="444"/>
      <c r="Q720" s="444"/>
      <c r="R720" s="514"/>
      <c r="S720" s="445"/>
    </row>
    <row r="721" spans="1:19" ht="14.4" customHeight="1" x14ac:dyDescent="0.3">
      <c r="A721" s="439" t="s">
        <v>846</v>
      </c>
      <c r="B721" s="440" t="s">
        <v>847</v>
      </c>
      <c r="C721" s="440" t="s">
        <v>456</v>
      </c>
      <c r="D721" s="440" t="s">
        <v>841</v>
      </c>
      <c r="E721" s="440" t="s">
        <v>848</v>
      </c>
      <c r="F721" s="440" t="s">
        <v>943</v>
      </c>
      <c r="G721" s="440" t="s">
        <v>944</v>
      </c>
      <c r="H721" s="444">
        <v>40</v>
      </c>
      <c r="I721" s="444">
        <v>80480</v>
      </c>
      <c r="J721" s="440">
        <v>18.892018779342724</v>
      </c>
      <c r="K721" s="440">
        <v>2012</v>
      </c>
      <c r="L721" s="444">
        <v>2</v>
      </c>
      <c r="M721" s="444">
        <v>4260</v>
      </c>
      <c r="N721" s="440">
        <v>1</v>
      </c>
      <c r="O721" s="440">
        <v>2130</v>
      </c>
      <c r="P721" s="444"/>
      <c r="Q721" s="444"/>
      <c r="R721" s="514"/>
      <c r="S721" s="445"/>
    </row>
    <row r="722" spans="1:19" ht="14.4" customHeight="1" x14ac:dyDescent="0.3">
      <c r="A722" s="439" t="s">
        <v>846</v>
      </c>
      <c r="B722" s="440" t="s">
        <v>847</v>
      </c>
      <c r="C722" s="440" t="s">
        <v>456</v>
      </c>
      <c r="D722" s="440" t="s">
        <v>841</v>
      </c>
      <c r="E722" s="440" t="s">
        <v>848</v>
      </c>
      <c r="F722" s="440" t="s">
        <v>956</v>
      </c>
      <c r="G722" s="440" t="s">
        <v>957</v>
      </c>
      <c r="H722" s="444">
        <v>2</v>
      </c>
      <c r="I722" s="444">
        <v>538</v>
      </c>
      <c r="J722" s="440"/>
      <c r="K722" s="440">
        <v>269</v>
      </c>
      <c r="L722" s="444"/>
      <c r="M722" s="444"/>
      <c r="N722" s="440"/>
      <c r="O722" s="440"/>
      <c r="P722" s="444"/>
      <c r="Q722" s="444"/>
      <c r="R722" s="514"/>
      <c r="S722" s="445"/>
    </row>
    <row r="723" spans="1:19" ht="14.4" customHeight="1" x14ac:dyDescent="0.3">
      <c r="A723" s="439" t="s">
        <v>846</v>
      </c>
      <c r="B723" s="440" t="s">
        <v>847</v>
      </c>
      <c r="C723" s="440" t="s">
        <v>456</v>
      </c>
      <c r="D723" s="440" t="s">
        <v>841</v>
      </c>
      <c r="E723" s="440" t="s">
        <v>848</v>
      </c>
      <c r="F723" s="440" t="s">
        <v>964</v>
      </c>
      <c r="G723" s="440" t="s">
        <v>965</v>
      </c>
      <c r="H723" s="444">
        <v>8</v>
      </c>
      <c r="I723" s="444">
        <v>0</v>
      </c>
      <c r="J723" s="440"/>
      <c r="K723" s="440">
        <v>0</v>
      </c>
      <c r="L723" s="444">
        <v>1</v>
      </c>
      <c r="M723" s="444">
        <v>0</v>
      </c>
      <c r="N723" s="440"/>
      <c r="O723" s="440">
        <v>0</v>
      </c>
      <c r="P723" s="444"/>
      <c r="Q723" s="444"/>
      <c r="R723" s="514"/>
      <c r="S723" s="445"/>
    </row>
    <row r="724" spans="1:19" ht="14.4" customHeight="1" x14ac:dyDescent="0.3">
      <c r="A724" s="439" t="s">
        <v>846</v>
      </c>
      <c r="B724" s="440" t="s">
        <v>847</v>
      </c>
      <c r="C724" s="440" t="s">
        <v>456</v>
      </c>
      <c r="D724" s="440" t="s">
        <v>842</v>
      </c>
      <c r="E724" s="440" t="s">
        <v>848</v>
      </c>
      <c r="F724" s="440" t="s">
        <v>863</v>
      </c>
      <c r="G724" s="440" t="s">
        <v>864</v>
      </c>
      <c r="H724" s="444">
        <v>2</v>
      </c>
      <c r="I724" s="444">
        <v>344</v>
      </c>
      <c r="J724" s="440"/>
      <c r="K724" s="440">
        <v>172</v>
      </c>
      <c r="L724" s="444"/>
      <c r="M724" s="444"/>
      <c r="N724" s="440"/>
      <c r="O724" s="440"/>
      <c r="P724" s="444"/>
      <c r="Q724" s="444"/>
      <c r="R724" s="514"/>
      <c r="S724" s="445"/>
    </row>
    <row r="725" spans="1:19" ht="14.4" customHeight="1" x14ac:dyDescent="0.3">
      <c r="A725" s="439" t="s">
        <v>846</v>
      </c>
      <c r="B725" s="440" t="s">
        <v>847</v>
      </c>
      <c r="C725" s="440" t="s">
        <v>456</v>
      </c>
      <c r="D725" s="440" t="s">
        <v>842</v>
      </c>
      <c r="E725" s="440" t="s">
        <v>848</v>
      </c>
      <c r="F725" s="440" t="s">
        <v>871</v>
      </c>
      <c r="G725" s="440" t="s">
        <v>872</v>
      </c>
      <c r="H725" s="444">
        <v>4</v>
      </c>
      <c r="I725" s="444">
        <v>1364</v>
      </c>
      <c r="J725" s="440"/>
      <c r="K725" s="440">
        <v>341</v>
      </c>
      <c r="L725" s="444"/>
      <c r="M725" s="444"/>
      <c r="N725" s="440"/>
      <c r="O725" s="440"/>
      <c r="P725" s="444"/>
      <c r="Q725" s="444"/>
      <c r="R725" s="514"/>
      <c r="S725" s="445"/>
    </row>
    <row r="726" spans="1:19" ht="14.4" customHeight="1" x14ac:dyDescent="0.3">
      <c r="A726" s="439" t="s">
        <v>846</v>
      </c>
      <c r="B726" s="440" t="s">
        <v>847</v>
      </c>
      <c r="C726" s="440" t="s">
        <v>456</v>
      </c>
      <c r="D726" s="440" t="s">
        <v>842</v>
      </c>
      <c r="E726" s="440" t="s">
        <v>848</v>
      </c>
      <c r="F726" s="440" t="s">
        <v>903</v>
      </c>
      <c r="G726" s="440" t="s">
        <v>904</v>
      </c>
      <c r="H726" s="444">
        <v>2</v>
      </c>
      <c r="I726" s="444">
        <v>5834</v>
      </c>
      <c r="J726" s="440"/>
      <c r="K726" s="440">
        <v>2917</v>
      </c>
      <c r="L726" s="444"/>
      <c r="M726" s="444"/>
      <c r="N726" s="440"/>
      <c r="O726" s="440"/>
      <c r="P726" s="444"/>
      <c r="Q726" s="444"/>
      <c r="R726" s="514"/>
      <c r="S726" s="445"/>
    </row>
    <row r="727" spans="1:19" ht="14.4" customHeight="1" x14ac:dyDescent="0.3">
      <c r="A727" s="439" t="s">
        <v>846</v>
      </c>
      <c r="B727" s="440" t="s">
        <v>847</v>
      </c>
      <c r="C727" s="440" t="s">
        <v>456</v>
      </c>
      <c r="D727" s="440" t="s">
        <v>842</v>
      </c>
      <c r="E727" s="440" t="s">
        <v>848</v>
      </c>
      <c r="F727" s="440" t="s">
        <v>919</v>
      </c>
      <c r="G727" s="440" t="s">
        <v>920</v>
      </c>
      <c r="H727" s="444">
        <v>2</v>
      </c>
      <c r="I727" s="444">
        <v>4344</v>
      </c>
      <c r="J727" s="440"/>
      <c r="K727" s="440">
        <v>2172</v>
      </c>
      <c r="L727" s="444"/>
      <c r="M727" s="444"/>
      <c r="N727" s="440"/>
      <c r="O727" s="440"/>
      <c r="P727" s="444"/>
      <c r="Q727" s="444"/>
      <c r="R727" s="514"/>
      <c r="S727" s="445"/>
    </row>
    <row r="728" spans="1:19" ht="14.4" customHeight="1" x14ac:dyDescent="0.3">
      <c r="A728" s="439" t="s">
        <v>846</v>
      </c>
      <c r="B728" s="440" t="s">
        <v>847</v>
      </c>
      <c r="C728" s="440" t="s">
        <v>456</v>
      </c>
      <c r="D728" s="440" t="s">
        <v>842</v>
      </c>
      <c r="E728" s="440" t="s">
        <v>848</v>
      </c>
      <c r="F728" s="440" t="s">
        <v>943</v>
      </c>
      <c r="G728" s="440" t="s">
        <v>944</v>
      </c>
      <c r="H728" s="444">
        <v>4</v>
      </c>
      <c r="I728" s="444">
        <v>8048</v>
      </c>
      <c r="J728" s="440"/>
      <c r="K728" s="440">
        <v>2012</v>
      </c>
      <c r="L728" s="444"/>
      <c r="M728" s="444"/>
      <c r="N728" s="440"/>
      <c r="O728" s="440"/>
      <c r="P728" s="444"/>
      <c r="Q728" s="444"/>
      <c r="R728" s="514"/>
      <c r="S728" s="445"/>
    </row>
    <row r="729" spans="1:19" ht="14.4" customHeight="1" thickBot="1" x14ac:dyDescent="0.35">
      <c r="A729" s="446" t="s">
        <v>846</v>
      </c>
      <c r="B729" s="447" t="s">
        <v>847</v>
      </c>
      <c r="C729" s="447" t="s">
        <v>456</v>
      </c>
      <c r="D729" s="447" t="s">
        <v>842</v>
      </c>
      <c r="E729" s="447" t="s">
        <v>848</v>
      </c>
      <c r="F729" s="447" t="s">
        <v>964</v>
      </c>
      <c r="G729" s="447" t="s">
        <v>965</v>
      </c>
      <c r="H729" s="451">
        <v>2</v>
      </c>
      <c r="I729" s="451">
        <v>0</v>
      </c>
      <c r="J729" s="447"/>
      <c r="K729" s="447">
        <v>0</v>
      </c>
      <c r="L729" s="451"/>
      <c r="M729" s="451"/>
      <c r="N729" s="447"/>
      <c r="O729" s="447"/>
      <c r="P729" s="451"/>
      <c r="Q729" s="451"/>
      <c r="R729" s="462"/>
      <c r="S729" s="4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36" t="s">
        <v>111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" customHeight="1" thickBot="1" x14ac:dyDescent="0.35">
      <c r="A2" s="203" t="s">
        <v>227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23281791</v>
      </c>
      <c r="C3" s="190">
        <f t="shared" ref="C3:R3" si="0">SUBTOTAL(9,C6:C1048576)</f>
        <v>22.943354869296208</v>
      </c>
      <c r="D3" s="190">
        <f t="shared" si="0"/>
        <v>23699077</v>
      </c>
      <c r="E3" s="190">
        <f t="shared" si="0"/>
        <v>25</v>
      </c>
      <c r="F3" s="190">
        <f t="shared" si="0"/>
        <v>23425761</v>
      </c>
      <c r="G3" s="193">
        <f>IF(D3&lt;&gt;0,F3/D3,"")</f>
        <v>0.98846723017947069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73" t="s">
        <v>91</v>
      </c>
      <c r="B4" s="374" t="s">
        <v>85</v>
      </c>
      <c r="C4" s="375"/>
      <c r="D4" s="375"/>
      <c r="E4" s="375"/>
      <c r="F4" s="375"/>
      <c r="G4" s="377"/>
      <c r="H4" s="374" t="s">
        <v>86</v>
      </c>
      <c r="I4" s="375"/>
      <c r="J4" s="375"/>
      <c r="K4" s="375"/>
      <c r="L4" s="375"/>
      <c r="M4" s="377"/>
      <c r="N4" s="374" t="s">
        <v>87</v>
      </c>
      <c r="O4" s="375"/>
      <c r="P4" s="375"/>
      <c r="Q4" s="375"/>
      <c r="R4" s="375"/>
      <c r="S4" s="377"/>
    </row>
    <row r="5" spans="1:19" ht="14.4" customHeight="1" thickBot="1" x14ac:dyDescent="0.35">
      <c r="A5" s="472"/>
      <c r="B5" s="473">
        <v>2015</v>
      </c>
      <c r="C5" s="474"/>
      <c r="D5" s="474">
        <v>2016</v>
      </c>
      <c r="E5" s="474"/>
      <c r="F5" s="474">
        <v>2017</v>
      </c>
      <c r="G5" s="516" t="s">
        <v>2</v>
      </c>
      <c r="H5" s="473">
        <v>2015</v>
      </c>
      <c r="I5" s="474"/>
      <c r="J5" s="474">
        <v>2016</v>
      </c>
      <c r="K5" s="474"/>
      <c r="L5" s="474">
        <v>2017</v>
      </c>
      <c r="M5" s="516" t="s">
        <v>2</v>
      </c>
      <c r="N5" s="473">
        <v>2015</v>
      </c>
      <c r="O5" s="474"/>
      <c r="P5" s="474">
        <v>2016</v>
      </c>
      <c r="Q5" s="474"/>
      <c r="R5" s="474">
        <v>2017</v>
      </c>
      <c r="S5" s="516" t="s">
        <v>2</v>
      </c>
    </row>
    <row r="6" spans="1:19" ht="14.4" customHeight="1" x14ac:dyDescent="0.3">
      <c r="A6" s="459" t="s">
        <v>970</v>
      </c>
      <c r="B6" s="496">
        <v>90726</v>
      </c>
      <c r="C6" s="433">
        <v>0.66494188006625521</v>
      </c>
      <c r="D6" s="496">
        <v>136442</v>
      </c>
      <c r="E6" s="433">
        <v>1</v>
      </c>
      <c r="F6" s="496">
        <v>196240</v>
      </c>
      <c r="G6" s="460">
        <v>1.4382668093402324</v>
      </c>
      <c r="H6" s="496"/>
      <c r="I6" s="433"/>
      <c r="J6" s="496"/>
      <c r="K6" s="433"/>
      <c r="L6" s="496"/>
      <c r="M6" s="460"/>
      <c r="N6" s="496"/>
      <c r="O6" s="433"/>
      <c r="P6" s="496"/>
      <c r="Q6" s="433"/>
      <c r="R6" s="496"/>
      <c r="S6" s="461"/>
    </row>
    <row r="7" spans="1:19" ht="14.4" customHeight="1" x14ac:dyDescent="0.3">
      <c r="A7" s="502" t="s">
        <v>971</v>
      </c>
      <c r="B7" s="498">
        <v>714093</v>
      </c>
      <c r="C7" s="440">
        <v>1.3341921621747863</v>
      </c>
      <c r="D7" s="498">
        <v>535225</v>
      </c>
      <c r="E7" s="440">
        <v>1</v>
      </c>
      <c r="F7" s="498">
        <v>486450</v>
      </c>
      <c r="G7" s="514">
        <v>0.9088701013592414</v>
      </c>
      <c r="H7" s="498"/>
      <c r="I7" s="440"/>
      <c r="J7" s="498"/>
      <c r="K7" s="440"/>
      <c r="L7" s="498"/>
      <c r="M7" s="514"/>
      <c r="N7" s="498"/>
      <c r="O7" s="440"/>
      <c r="P7" s="498"/>
      <c r="Q7" s="440"/>
      <c r="R7" s="498"/>
      <c r="S7" s="517"/>
    </row>
    <row r="8" spans="1:19" ht="14.4" customHeight="1" x14ac:dyDescent="0.3">
      <c r="A8" s="502" t="s">
        <v>972</v>
      </c>
      <c r="B8" s="498">
        <v>684481</v>
      </c>
      <c r="C8" s="440">
        <v>0.87226922454451505</v>
      </c>
      <c r="D8" s="498">
        <v>784713</v>
      </c>
      <c r="E8" s="440">
        <v>1</v>
      </c>
      <c r="F8" s="498">
        <v>663736</v>
      </c>
      <c r="G8" s="514">
        <v>0.84583280766343871</v>
      </c>
      <c r="H8" s="498"/>
      <c r="I8" s="440"/>
      <c r="J8" s="498"/>
      <c r="K8" s="440"/>
      <c r="L8" s="498"/>
      <c r="M8" s="514"/>
      <c r="N8" s="498"/>
      <c r="O8" s="440"/>
      <c r="P8" s="498"/>
      <c r="Q8" s="440"/>
      <c r="R8" s="498"/>
      <c r="S8" s="517"/>
    </row>
    <row r="9" spans="1:19" ht="14.4" customHeight="1" x14ac:dyDescent="0.3">
      <c r="A9" s="502" t="s">
        <v>973</v>
      </c>
      <c r="B9" s="498">
        <v>7177426</v>
      </c>
      <c r="C9" s="440">
        <v>1.0053918414149787</v>
      </c>
      <c r="D9" s="498">
        <v>7138934</v>
      </c>
      <c r="E9" s="440">
        <v>1</v>
      </c>
      <c r="F9" s="498">
        <v>7899511</v>
      </c>
      <c r="G9" s="514">
        <v>1.1065392956427389</v>
      </c>
      <c r="H9" s="498"/>
      <c r="I9" s="440"/>
      <c r="J9" s="498"/>
      <c r="K9" s="440"/>
      <c r="L9" s="498"/>
      <c r="M9" s="514"/>
      <c r="N9" s="498"/>
      <c r="O9" s="440"/>
      <c r="P9" s="498"/>
      <c r="Q9" s="440"/>
      <c r="R9" s="498"/>
      <c r="S9" s="517"/>
    </row>
    <row r="10" spans="1:19" ht="14.4" customHeight="1" x14ac:dyDescent="0.3">
      <c r="A10" s="502" t="s">
        <v>974</v>
      </c>
      <c r="B10" s="498">
        <v>628223</v>
      </c>
      <c r="C10" s="440">
        <v>1.0078837302204846</v>
      </c>
      <c r="D10" s="498">
        <v>623309</v>
      </c>
      <c r="E10" s="440">
        <v>1</v>
      </c>
      <c r="F10" s="498">
        <v>536185</v>
      </c>
      <c r="G10" s="514">
        <v>0.86022342048646816</v>
      </c>
      <c r="H10" s="498"/>
      <c r="I10" s="440"/>
      <c r="J10" s="498"/>
      <c r="K10" s="440"/>
      <c r="L10" s="498"/>
      <c r="M10" s="514"/>
      <c r="N10" s="498"/>
      <c r="O10" s="440"/>
      <c r="P10" s="498"/>
      <c r="Q10" s="440"/>
      <c r="R10" s="498"/>
      <c r="S10" s="517"/>
    </row>
    <row r="11" spans="1:19" ht="14.4" customHeight="1" x14ac:dyDescent="0.3">
      <c r="A11" s="502" t="s">
        <v>975</v>
      </c>
      <c r="B11" s="498">
        <v>699527</v>
      </c>
      <c r="C11" s="440">
        <v>1.1103162572913774</v>
      </c>
      <c r="D11" s="498">
        <v>630025</v>
      </c>
      <c r="E11" s="440">
        <v>1</v>
      </c>
      <c r="F11" s="498">
        <v>577230</v>
      </c>
      <c r="G11" s="514">
        <v>0.91620173802626881</v>
      </c>
      <c r="H11" s="498"/>
      <c r="I11" s="440"/>
      <c r="J11" s="498"/>
      <c r="K11" s="440"/>
      <c r="L11" s="498"/>
      <c r="M11" s="514"/>
      <c r="N11" s="498"/>
      <c r="O11" s="440"/>
      <c r="P11" s="498"/>
      <c r="Q11" s="440"/>
      <c r="R11" s="498"/>
      <c r="S11" s="517"/>
    </row>
    <row r="12" spans="1:19" ht="14.4" customHeight="1" x14ac:dyDescent="0.3">
      <c r="A12" s="502" t="s">
        <v>976</v>
      </c>
      <c r="B12" s="498">
        <v>121131</v>
      </c>
      <c r="C12" s="440">
        <v>0.42802473498233218</v>
      </c>
      <c r="D12" s="498">
        <v>283000</v>
      </c>
      <c r="E12" s="440">
        <v>1</v>
      </c>
      <c r="F12" s="498">
        <v>190287</v>
      </c>
      <c r="G12" s="514">
        <v>0.67239222614840988</v>
      </c>
      <c r="H12" s="498"/>
      <c r="I12" s="440"/>
      <c r="J12" s="498"/>
      <c r="K12" s="440"/>
      <c r="L12" s="498"/>
      <c r="M12" s="514"/>
      <c r="N12" s="498"/>
      <c r="O12" s="440"/>
      <c r="P12" s="498"/>
      <c r="Q12" s="440"/>
      <c r="R12" s="498"/>
      <c r="S12" s="517"/>
    </row>
    <row r="13" spans="1:19" ht="14.4" customHeight="1" x14ac:dyDescent="0.3">
      <c r="A13" s="502" t="s">
        <v>977</v>
      </c>
      <c r="B13" s="498">
        <v>3166548</v>
      </c>
      <c r="C13" s="440">
        <v>0.97961509583624262</v>
      </c>
      <c r="D13" s="498">
        <v>3232441</v>
      </c>
      <c r="E13" s="440">
        <v>1</v>
      </c>
      <c r="F13" s="498">
        <v>2928073</v>
      </c>
      <c r="G13" s="514">
        <v>0.90583958067602777</v>
      </c>
      <c r="H13" s="498"/>
      <c r="I13" s="440"/>
      <c r="J13" s="498"/>
      <c r="K13" s="440"/>
      <c r="L13" s="498"/>
      <c r="M13" s="514"/>
      <c r="N13" s="498"/>
      <c r="O13" s="440"/>
      <c r="P13" s="498"/>
      <c r="Q13" s="440"/>
      <c r="R13" s="498"/>
      <c r="S13" s="517"/>
    </row>
    <row r="14" spans="1:19" ht="14.4" customHeight="1" x14ac:dyDescent="0.3">
      <c r="A14" s="502" t="s">
        <v>978</v>
      </c>
      <c r="B14" s="498">
        <v>73887</v>
      </c>
      <c r="C14" s="440">
        <v>0.71995673653132219</v>
      </c>
      <c r="D14" s="498">
        <v>102627</v>
      </c>
      <c r="E14" s="440">
        <v>1</v>
      </c>
      <c r="F14" s="498">
        <v>91732</v>
      </c>
      <c r="G14" s="514">
        <v>0.89383885332319957</v>
      </c>
      <c r="H14" s="498"/>
      <c r="I14" s="440"/>
      <c r="J14" s="498"/>
      <c r="K14" s="440"/>
      <c r="L14" s="498"/>
      <c r="M14" s="514"/>
      <c r="N14" s="498"/>
      <c r="O14" s="440"/>
      <c r="P14" s="498"/>
      <c r="Q14" s="440"/>
      <c r="R14" s="498"/>
      <c r="S14" s="517"/>
    </row>
    <row r="15" spans="1:19" ht="14.4" customHeight="1" x14ac:dyDescent="0.3">
      <c r="A15" s="502" t="s">
        <v>979</v>
      </c>
      <c r="B15" s="498">
        <v>677422</v>
      </c>
      <c r="C15" s="440">
        <v>0.78285359010035549</v>
      </c>
      <c r="D15" s="498">
        <v>865324</v>
      </c>
      <c r="E15" s="440">
        <v>1</v>
      </c>
      <c r="F15" s="498">
        <v>915002</v>
      </c>
      <c r="G15" s="514">
        <v>1.0574097101201401</v>
      </c>
      <c r="H15" s="498"/>
      <c r="I15" s="440"/>
      <c r="J15" s="498"/>
      <c r="K15" s="440"/>
      <c r="L15" s="498"/>
      <c r="M15" s="514"/>
      <c r="N15" s="498"/>
      <c r="O15" s="440"/>
      <c r="P15" s="498"/>
      <c r="Q15" s="440"/>
      <c r="R15" s="498"/>
      <c r="S15" s="517"/>
    </row>
    <row r="16" spans="1:19" ht="14.4" customHeight="1" x14ac:dyDescent="0.3">
      <c r="A16" s="502" t="s">
        <v>980</v>
      </c>
      <c r="B16" s="498">
        <v>413784</v>
      </c>
      <c r="C16" s="440">
        <v>1.5852821282986485</v>
      </c>
      <c r="D16" s="498">
        <v>261016</v>
      </c>
      <c r="E16" s="440">
        <v>1</v>
      </c>
      <c r="F16" s="498">
        <v>270931</v>
      </c>
      <c r="G16" s="514">
        <v>1.037986177092592</v>
      </c>
      <c r="H16" s="498"/>
      <c r="I16" s="440"/>
      <c r="J16" s="498"/>
      <c r="K16" s="440"/>
      <c r="L16" s="498"/>
      <c r="M16" s="514"/>
      <c r="N16" s="498"/>
      <c r="O16" s="440"/>
      <c r="P16" s="498"/>
      <c r="Q16" s="440"/>
      <c r="R16" s="498"/>
      <c r="S16" s="517"/>
    </row>
    <row r="17" spans="1:19" ht="14.4" customHeight="1" x14ac:dyDescent="0.3">
      <c r="A17" s="502" t="s">
        <v>981</v>
      </c>
      <c r="B17" s="498">
        <v>4115969</v>
      </c>
      <c r="C17" s="440">
        <v>0.96972644838076139</v>
      </c>
      <c r="D17" s="498">
        <v>4244464</v>
      </c>
      <c r="E17" s="440">
        <v>1</v>
      </c>
      <c r="F17" s="498">
        <v>3756888</v>
      </c>
      <c r="G17" s="514">
        <v>0.88512660255806153</v>
      </c>
      <c r="H17" s="498"/>
      <c r="I17" s="440"/>
      <c r="J17" s="498"/>
      <c r="K17" s="440"/>
      <c r="L17" s="498"/>
      <c r="M17" s="514"/>
      <c r="N17" s="498"/>
      <c r="O17" s="440"/>
      <c r="P17" s="498"/>
      <c r="Q17" s="440"/>
      <c r="R17" s="498"/>
      <c r="S17" s="517"/>
    </row>
    <row r="18" spans="1:19" ht="14.4" customHeight="1" x14ac:dyDescent="0.3">
      <c r="A18" s="502" t="s">
        <v>982</v>
      </c>
      <c r="B18" s="498">
        <v>827981</v>
      </c>
      <c r="C18" s="440">
        <v>0.90987123048622087</v>
      </c>
      <c r="D18" s="498">
        <v>909998</v>
      </c>
      <c r="E18" s="440">
        <v>1</v>
      </c>
      <c r="F18" s="498">
        <v>1272995</v>
      </c>
      <c r="G18" s="514">
        <v>1.3988986788981954</v>
      </c>
      <c r="H18" s="498"/>
      <c r="I18" s="440"/>
      <c r="J18" s="498"/>
      <c r="K18" s="440"/>
      <c r="L18" s="498"/>
      <c r="M18" s="514"/>
      <c r="N18" s="498"/>
      <c r="O18" s="440"/>
      <c r="P18" s="498"/>
      <c r="Q18" s="440"/>
      <c r="R18" s="498"/>
      <c r="S18" s="517"/>
    </row>
    <row r="19" spans="1:19" ht="14.4" customHeight="1" x14ac:dyDescent="0.3">
      <c r="A19" s="502" t="s">
        <v>983</v>
      </c>
      <c r="B19" s="498">
        <v>50647</v>
      </c>
      <c r="C19" s="440">
        <v>1.5862878977699824</v>
      </c>
      <c r="D19" s="498">
        <v>31928</v>
      </c>
      <c r="E19" s="440">
        <v>1</v>
      </c>
      <c r="F19" s="498">
        <v>32586</v>
      </c>
      <c r="G19" s="514">
        <v>1.0206088699574041</v>
      </c>
      <c r="H19" s="498"/>
      <c r="I19" s="440"/>
      <c r="J19" s="498"/>
      <c r="K19" s="440"/>
      <c r="L19" s="498"/>
      <c r="M19" s="514"/>
      <c r="N19" s="498"/>
      <c r="O19" s="440"/>
      <c r="P19" s="498"/>
      <c r="Q19" s="440"/>
      <c r="R19" s="498"/>
      <c r="S19" s="517"/>
    </row>
    <row r="20" spans="1:19" ht="14.4" customHeight="1" x14ac:dyDescent="0.3">
      <c r="A20" s="502" t="s">
        <v>984</v>
      </c>
      <c r="B20" s="498">
        <v>734153</v>
      </c>
      <c r="C20" s="440">
        <v>0.87330134274811344</v>
      </c>
      <c r="D20" s="498">
        <v>840664</v>
      </c>
      <c r="E20" s="440">
        <v>1</v>
      </c>
      <c r="F20" s="498">
        <v>1155992</v>
      </c>
      <c r="G20" s="514">
        <v>1.3750939733353635</v>
      </c>
      <c r="H20" s="498"/>
      <c r="I20" s="440"/>
      <c r="J20" s="498"/>
      <c r="K20" s="440"/>
      <c r="L20" s="498"/>
      <c r="M20" s="514"/>
      <c r="N20" s="498"/>
      <c r="O20" s="440"/>
      <c r="P20" s="498"/>
      <c r="Q20" s="440"/>
      <c r="R20" s="498"/>
      <c r="S20" s="517"/>
    </row>
    <row r="21" spans="1:19" ht="14.4" customHeight="1" x14ac:dyDescent="0.3">
      <c r="A21" s="502" t="s">
        <v>985</v>
      </c>
      <c r="B21" s="498">
        <v>37629</v>
      </c>
      <c r="C21" s="440">
        <v>0.42140569355163843</v>
      </c>
      <c r="D21" s="498">
        <v>89294</v>
      </c>
      <c r="E21" s="440">
        <v>1</v>
      </c>
      <c r="F21" s="498">
        <v>28818</v>
      </c>
      <c r="G21" s="514">
        <v>0.32273165050283331</v>
      </c>
      <c r="H21" s="498"/>
      <c r="I21" s="440"/>
      <c r="J21" s="498"/>
      <c r="K21" s="440"/>
      <c r="L21" s="498"/>
      <c r="M21" s="514"/>
      <c r="N21" s="498"/>
      <c r="O21" s="440"/>
      <c r="P21" s="498"/>
      <c r="Q21" s="440"/>
      <c r="R21" s="498"/>
      <c r="S21" s="517"/>
    </row>
    <row r="22" spans="1:19" ht="14.4" customHeight="1" x14ac:dyDescent="0.3">
      <c r="A22" s="502" t="s">
        <v>986</v>
      </c>
      <c r="B22" s="498">
        <v>10552</v>
      </c>
      <c r="C22" s="440"/>
      <c r="D22" s="498"/>
      <c r="E22" s="440"/>
      <c r="F22" s="498">
        <v>13359</v>
      </c>
      <c r="G22" s="514"/>
      <c r="H22" s="498"/>
      <c r="I22" s="440"/>
      <c r="J22" s="498"/>
      <c r="K22" s="440"/>
      <c r="L22" s="498"/>
      <c r="M22" s="514"/>
      <c r="N22" s="498"/>
      <c r="O22" s="440"/>
      <c r="P22" s="498"/>
      <c r="Q22" s="440"/>
      <c r="R22" s="498"/>
      <c r="S22" s="517"/>
    </row>
    <row r="23" spans="1:19" ht="14.4" customHeight="1" x14ac:dyDescent="0.3">
      <c r="A23" s="502" t="s">
        <v>987</v>
      </c>
      <c r="B23" s="498">
        <v>296254</v>
      </c>
      <c r="C23" s="440">
        <v>1.4380354637814119</v>
      </c>
      <c r="D23" s="498">
        <v>206013</v>
      </c>
      <c r="E23" s="440">
        <v>1</v>
      </c>
      <c r="F23" s="498">
        <v>167785</v>
      </c>
      <c r="G23" s="514">
        <v>0.81443889463286301</v>
      </c>
      <c r="H23" s="498"/>
      <c r="I23" s="440"/>
      <c r="J23" s="498"/>
      <c r="K23" s="440"/>
      <c r="L23" s="498"/>
      <c r="M23" s="514"/>
      <c r="N23" s="498"/>
      <c r="O23" s="440"/>
      <c r="P23" s="498"/>
      <c r="Q23" s="440"/>
      <c r="R23" s="498"/>
      <c r="S23" s="517"/>
    </row>
    <row r="24" spans="1:19" ht="14.4" customHeight="1" x14ac:dyDescent="0.3">
      <c r="A24" s="502" t="s">
        <v>988</v>
      </c>
      <c r="B24" s="498">
        <v>160552</v>
      </c>
      <c r="C24" s="440">
        <v>0.85510071474983751</v>
      </c>
      <c r="D24" s="498">
        <v>187758</v>
      </c>
      <c r="E24" s="440">
        <v>1</v>
      </c>
      <c r="F24" s="498">
        <v>117783</v>
      </c>
      <c r="G24" s="514">
        <v>0.62731281756303325</v>
      </c>
      <c r="H24" s="498"/>
      <c r="I24" s="440"/>
      <c r="J24" s="498"/>
      <c r="K24" s="440"/>
      <c r="L24" s="498"/>
      <c r="M24" s="514"/>
      <c r="N24" s="498"/>
      <c r="O24" s="440"/>
      <c r="P24" s="498"/>
      <c r="Q24" s="440"/>
      <c r="R24" s="498"/>
      <c r="S24" s="517"/>
    </row>
    <row r="25" spans="1:19" ht="14.4" customHeight="1" x14ac:dyDescent="0.3">
      <c r="A25" s="502" t="s">
        <v>989</v>
      </c>
      <c r="B25" s="498"/>
      <c r="C25" s="440"/>
      <c r="D25" s="498">
        <v>1656</v>
      </c>
      <c r="E25" s="440">
        <v>1</v>
      </c>
      <c r="F25" s="498">
        <v>653</v>
      </c>
      <c r="G25" s="514">
        <v>0.39432367149758452</v>
      </c>
      <c r="H25" s="498"/>
      <c r="I25" s="440"/>
      <c r="J25" s="498"/>
      <c r="K25" s="440"/>
      <c r="L25" s="498"/>
      <c r="M25" s="514"/>
      <c r="N25" s="498"/>
      <c r="O25" s="440"/>
      <c r="P25" s="498"/>
      <c r="Q25" s="440"/>
      <c r="R25" s="498"/>
      <c r="S25" s="517"/>
    </row>
    <row r="26" spans="1:19" ht="14.4" customHeight="1" x14ac:dyDescent="0.3">
      <c r="A26" s="502" t="s">
        <v>990</v>
      </c>
      <c r="B26" s="498">
        <v>267156</v>
      </c>
      <c r="C26" s="440">
        <v>0.81560653935980221</v>
      </c>
      <c r="D26" s="498">
        <v>327555</v>
      </c>
      <c r="E26" s="440">
        <v>1</v>
      </c>
      <c r="F26" s="498">
        <v>438591</v>
      </c>
      <c r="G26" s="514">
        <v>1.3389842927142006</v>
      </c>
      <c r="H26" s="498"/>
      <c r="I26" s="440"/>
      <c r="J26" s="498"/>
      <c r="K26" s="440"/>
      <c r="L26" s="498"/>
      <c r="M26" s="514"/>
      <c r="N26" s="498"/>
      <c r="O26" s="440"/>
      <c r="P26" s="498"/>
      <c r="Q26" s="440"/>
      <c r="R26" s="498"/>
      <c r="S26" s="517"/>
    </row>
    <row r="27" spans="1:19" ht="14.4" customHeight="1" x14ac:dyDescent="0.3">
      <c r="A27" s="502" t="s">
        <v>991</v>
      </c>
      <c r="B27" s="498">
        <v>5059</v>
      </c>
      <c r="C27" s="440"/>
      <c r="D27" s="498"/>
      <c r="E27" s="440"/>
      <c r="F27" s="498">
        <v>3832</v>
      </c>
      <c r="G27" s="514"/>
      <c r="H27" s="498"/>
      <c r="I27" s="440"/>
      <c r="J27" s="498"/>
      <c r="K27" s="440"/>
      <c r="L27" s="498"/>
      <c r="M27" s="514"/>
      <c r="N27" s="498"/>
      <c r="O27" s="440"/>
      <c r="P27" s="498"/>
      <c r="Q27" s="440"/>
      <c r="R27" s="498"/>
      <c r="S27" s="517"/>
    </row>
    <row r="28" spans="1:19" ht="14.4" customHeight="1" x14ac:dyDescent="0.3">
      <c r="A28" s="502" t="s">
        <v>992</v>
      </c>
      <c r="B28" s="498">
        <v>3727</v>
      </c>
      <c r="C28" s="440"/>
      <c r="D28" s="498"/>
      <c r="E28" s="440"/>
      <c r="F28" s="498"/>
      <c r="G28" s="514"/>
      <c r="H28" s="498"/>
      <c r="I28" s="440"/>
      <c r="J28" s="498"/>
      <c r="K28" s="440"/>
      <c r="L28" s="498"/>
      <c r="M28" s="514"/>
      <c r="N28" s="498"/>
      <c r="O28" s="440"/>
      <c r="P28" s="498"/>
      <c r="Q28" s="440"/>
      <c r="R28" s="498"/>
      <c r="S28" s="517"/>
    </row>
    <row r="29" spans="1:19" ht="14.4" customHeight="1" x14ac:dyDescent="0.3">
      <c r="A29" s="502" t="s">
        <v>993</v>
      </c>
      <c r="B29" s="498">
        <v>4285</v>
      </c>
      <c r="C29" s="440">
        <v>0.46194480379473912</v>
      </c>
      <c r="D29" s="498">
        <v>9276</v>
      </c>
      <c r="E29" s="440">
        <v>1</v>
      </c>
      <c r="F29" s="498">
        <v>5439</v>
      </c>
      <c r="G29" s="514">
        <v>0.5863518758085382</v>
      </c>
      <c r="H29" s="498"/>
      <c r="I29" s="440"/>
      <c r="J29" s="498"/>
      <c r="K29" s="440"/>
      <c r="L29" s="498"/>
      <c r="M29" s="514"/>
      <c r="N29" s="498"/>
      <c r="O29" s="440"/>
      <c r="P29" s="498"/>
      <c r="Q29" s="440"/>
      <c r="R29" s="498"/>
      <c r="S29" s="517"/>
    </row>
    <row r="30" spans="1:19" ht="14.4" customHeight="1" x14ac:dyDescent="0.3">
      <c r="A30" s="502" t="s">
        <v>994</v>
      </c>
      <c r="B30" s="498">
        <v>30700</v>
      </c>
      <c r="C30" s="440">
        <v>1.2152159284328861</v>
      </c>
      <c r="D30" s="498">
        <v>25263</v>
      </c>
      <c r="E30" s="440">
        <v>1</v>
      </c>
      <c r="F30" s="498">
        <v>30833</v>
      </c>
      <c r="G30" s="514">
        <v>1.2204805446700708</v>
      </c>
      <c r="H30" s="498"/>
      <c r="I30" s="440"/>
      <c r="J30" s="498"/>
      <c r="K30" s="440"/>
      <c r="L30" s="498"/>
      <c r="M30" s="514"/>
      <c r="N30" s="498"/>
      <c r="O30" s="440"/>
      <c r="P30" s="498"/>
      <c r="Q30" s="440"/>
      <c r="R30" s="498"/>
      <c r="S30" s="517"/>
    </row>
    <row r="31" spans="1:19" ht="14.4" customHeight="1" x14ac:dyDescent="0.3">
      <c r="A31" s="502" t="s">
        <v>995</v>
      </c>
      <c r="B31" s="498">
        <v>869525</v>
      </c>
      <c r="C31" s="440">
        <v>1.4313639955224864</v>
      </c>
      <c r="D31" s="498">
        <v>607480</v>
      </c>
      <c r="E31" s="440">
        <v>1</v>
      </c>
      <c r="F31" s="498">
        <v>654816</v>
      </c>
      <c r="G31" s="514">
        <v>1.0779219068940542</v>
      </c>
      <c r="H31" s="498"/>
      <c r="I31" s="440"/>
      <c r="J31" s="498"/>
      <c r="K31" s="440"/>
      <c r="L31" s="498"/>
      <c r="M31" s="514"/>
      <c r="N31" s="498"/>
      <c r="O31" s="440"/>
      <c r="P31" s="498"/>
      <c r="Q31" s="440"/>
      <c r="R31" s="498"/>
      <c r="S31" s="517"/>
    </row>
    <row r="32" spans="1:19" ht="14.4" customHeight="1" x14ac:dyDescent="0.3">
      <c r="A32" s="502" t="s">
        <v>996</v>
      </c>
      <c r="B32" s="498">
        <v>77747</v>
      </c>
      <c r="C32" s="440">
        <v>0.57308919897097954</v>
      </c>
      <c r="D32" s="498">
        <v>135663</v>
      </c>
      <c r="E32" s="440">
        <v>1</v>
      </c>
      <c r="F32" s="498">
        <v>99997</v>
      </c>
      <c r="G32" s="514">
        <v>0.73709854566093924</v>
      </c>
      <c r="H32" s="498"/>
      <c r="I32" s="440"/>
      <c r="J32" s="498"/>
      <c r="K32" s="440"/>
      <c r="L32" s="498"/>
      <c r="M32" s="514"/>
      <c r="N32" s="498"/>
      <c r="O32" s="440"/>
      <c r="P32" s="498"/>
      <c r="Q32" s="440"/>
      <c r="R32" s="498"/>
      <c r="S32" s="517"/>
    </row>
    <row r="33" spans="1:19" ht="14.4" customHeight="1" thickBot="1" x14ac:dyDescent="0.35">
      <c r="A33" s="503" t="s">
        <v>997</v>
      </c>
      <c r="B33" s="500">
        <v>1342607</v>
      </c>
      <c r="C33" s="447">
        <v>0.90167823028604932</v>
      </c>
      <c r="D33" s="500">
        <v>1489009</v>
      </c>
      <c r="E33" s="447">
        <v>1</v>
      </c>
      <c r="F33" s="500">
        <v>890017</v>
      </c>
      <c r="G33" s="462">
        <v>0.59772439253221443</v>
      </c>
      <c r="H33" s="500"/>
      <c r="I33" s="447"/>
      <c r="J33" s="500"/>
      <c r="K33" s="447"/>
      <c r="L33" s="500"/>
      <c r="M33" s="462"/>
      <c r="N33" s="500"/>
      <c r="O33" s="447"/>
      <c r="P33" s="500"/>
      <c r="Q33" s="447"/>
      <c r="R33" s="500"/>
      <c r="S33" s="46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24" t="s">
        <v>1039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227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97967</v>
      </c>
      <c r="G3" s="78">
        <f t="shared" si="0"/>
        <v>23281791</v>
      </c>
      <c r="H3" s="78"/>
      <c r="I3" s="78"/>
      <c r="J3" s="78">
        <f t="shared" si="0"/>
        <v>94968</v>
      </c>
      <c r="K3" s="78">
        <f t="shared" si="0"/>
        <v>23699077</v>
      </c>
      <c r="L3" s="78"/>
      <c r="M3" s="78"/>
      <c r="N3" s="78">
        <f t="shared" si="0"/>
        <v>82970</v>
      </c>
      <c r="O3" s="78">
        <f t="shared" si="0"/>
        <v>23425761</v>
      </c>
      <c r="P3" s="59">
        <f>IF(K3=0,0,O3/K3)</f>
        <v>0.98846723017947069</v>
      </c>
      <c r="Q3" s="79">
        <f>IF(N3=0,0,O3/N3)</f>
        <v>282.34013498855006</v>
      </c>
    </row>
    <row r="4" spans="1:17" ht="14.4" customHeight="1" x14ac:dyDescent="0.3">
      <c r="A4" s="382" t="s">
        <v>55</v>
      </c>
      <c r="B4" s="380" t="s">
        <v>81</v>
      </c>
      <c r="C4" s="382" t="s">
        <v>82</v>
      </c>
      <c r="D4" s="391" t="s">
        <v>83</v>
      </c>
      <c r="E4" s="383" t="s">
        <v>56</v>
      </c>
      <c r="F4" s="389">
        <v>2015</v>
      </c>
      <c r="G4" s="390"/>
      <c r="H4" s="80"/>
      <c r="I4" s="80"/>
      <c r="J4" s="389">
        <v>2016</v>
      </c>
      <c r="K4" s="390"/>
      <c r="L4" s="80"/>
      <c r="M4" s="80"/>
      <c r="N4" s="389">
        <v>2017</v>
      </c>
      <c r="O4" s="390"/>
      <c r="P4" s="392" t="s">
        <v>2</v>
      </c>
      <c r="Q4" s="381" t="s">
        <v>84</v>
      </c>
    </row>
    <row r="5" spans="1:17" ht="14.4" customHeight="1" thickBot="1" x14ac:dyDescent="0.35">
      <c r="A5" s="506"/>
      <c r="B5" s="504"/>
      <c r="C5" s="506"/>
      <c r="D5" s="518"/>
      <c r="E5" s="508"/>
      <c r="F5" s="519" t="s">
        <v>58</v>
      </c>
      <c r="G5" s="520" t="s">
        <v>14</v>
      </c>
      <c r="H5" s="521"/>
      <c r="I5" s="521"/>
      <c r="J5" s="519" t="s">
        <v>58</v>
      </c>
      <c r="K5" s="520" t="s">
        <v>14</v>
      </c>
      <c r="L5" s="521"/>
      <c r="M5" s="521"/>
      <c r="N5" s="519" t="s">
        <v>58</v>
      </c>
      <c r="O5" s="520" t="s">
        <v>14</v>
      </c>
      <c r="P5" s="522"/>
      <c r="Q5" s="513"/>
    </row>
    <row r="6" spans="1:17" ht="14.4" customHeight="1" x14ac:dyDescent="0.3">
      <c r="A6" s="432" t="s">
        <v>998</v>
      </c>
      <c r="B6" s="433" t="s">
        <v>847</v>
      </c>
      <c r="C6" s="433" t="s">
        <v>848</v>
      </c>
      <c r="D6" s="433" t="s">
        <v>849</v>
      </c>
      <c r="E6" s="433" t="s">
        <v>850</v>
      </c>
      <c r="F6" s="437"/>
      <c r="G6" s="437"/>
      <c r="H6" s="437"/>
      <c r="I6" s="437"/>
      <c r="J6" s="437">
        <v>2</v>
      </c>
      <c r="K6" s="437">
        <v>4452</v>
      </c>
      <c r="L6" s="437">
        <v>1</v>
      </c>
      <c r="M6" s="437">
        <v>2226</v>
      </c>
      <c r="N6" s="437">
        <v>1</v>
      </c>
      <c r="O6" s="437">
        <v>2229</v>
      </c>
      <c r="P6" s="460">
        <v>0.50067385444743939</v>
      </c>
      <c r="Q6" s="438">
        <v>2229</v>
      </c>
    </row>
    <row r="7" spans="1:17" ht="14.4" customHeight="1" x14ac:dyDescent="0.3">
      <c r="A7" s="439" t="s">
        <v>998</v>
      </c>
      <c r="B7" s="440" t="s">
        <v>847</v>
      </c>
      <c r="C7" s="440" t="s">
        <v>848</v>
      </c>
      <c r="D7" s="440" t="s">
        <v>853</v>
      </c>
      <c r="E7" s="440" t="s">
        <v>854</v>
      </c>
      <c r="F7" s="444">
        <v>52</v>
      </c>
      <c r="G7" s="444">
        <v>2808</v>
      </c>
      <c r="H7" s="444">
        <v>0.89655172413793105</v>
      </c>
      <c r="I7" s="444">
        <v>54</v>
      </c>
      <c r="J7" s="444">
        <v>54</v>
      </c>
      <c r="K7" s="444">
        <v>3132</v>
      </c>
      <c r="L7" s="444">
        <v>1</v>
      </c>
      <c r="M7" s="444">
        <v>58</v>
      </c>
      <c r="N7" s="444">
        <v>50</v>
      </c>
      <c r="O7" s="444">
        <v>2900</v>
      </c>
      <c r="P7" s="514">
        <v>0.92592592592592593</v>
      </c>
      <c r="Q7" s="445">
        <v>58</v>
      </c>
    </row>
    <row r="8" spans="1:17" ht="14.4" customHeight="1" x14ac:dyDescent="0.3">
      <c r="A8" s="439" t="s">
        <v>998</v>
      </c>
      <c r="B8" s="440" t="s">
        <v>847</v>
      </c>
      <c r="C8" s="440" t="s">
        <v>848</v>
      </c>
      <c r="D8" s="440" t="s">
        <v>857</v>
      </c>
      <c r="E8" s="440" t="s">
        <v>858</v>
      </c>
      <c r="F8" s="444"/>
      <c r="G8" s="444"/>
      <c r="H8" s="444"/>
      <c r="I8" s="444"/>
      <c r="J8" s="444">
        <v>1</v>
      </c>
      <c r="K8" s="444">
        <v>189</v>
      </c>
      <c r="L8" s="444">
        <v>1</v>
      </c>
      <c r="M8" s="444">
        <v>189</v>
      </c>
      <c r="N8" s="444"/>
      <c r="O8" s="444"/>
      <c r="P8" s="514"/>
      <c r="Q8" s="445"/>
    </row>
    <row r="9" spans="1:17" ht="14.4" customHeight="1" x14ac:dyDescent="0.3">
      <c r="A9" s="439" t="s">
        <v>998</v>
      </c>
      <c r="B9" s="440" t="s">
        <v>847</v>
      </c>
      <c r="C9" s="440" t="s">
        <v>848</v>
      </c>
      <c r="D9" s="440" t="s">
        <v>861</v>
      </c>
      <c r="E9" s="440" t="s">
        <v>862</v>
      </c>
      <c r="F9" s="444"/>
      <c r="G9" s="444"/>
      <c r="H9" s="444"/>
      <c r="I9" s="444"/>
      <c r="J9" s="444">
        <v>2</v>
      </c>
      <c r="K9" s="444">
        <v>814</v>
      </c>
      <c r="L9" s="444">
        <v>1</v>
      </c>
      <c r="M9" s="444">
        <v>407</v>
      </c>
      <c r="N9" s="444"/>
      <c r="O9" s="444"/>
      <c r="P9" s="514"/>
      <c r="Q9" s="445"/>
    </row>
    <row r="10" spans="1:17" ht="14.4" customHeight="1" x14ac:dyDescent="0.3">
      <c r="A10" s="439" t="s">
        <v>998</v>
      </c>
      <c r="B10" s="440" t="s">
        <v>847</v>
      </c>
      <c r="C10" s="440" t="s">
        <v>848</v>
      </c>
      <c r="D10" s="440" t="s">
        <v>863</v>
      </c>
      <c r="E10" s="440" t="s">
        <v>864</v>
      </c>
      <c r="F10" s="444">
        <v>15</v>
      </c>
      <c r="G10" s="444">
        <v>2580</v>
      </c>
      <c r="H10" s="444">
        <v>1.1087236785560808</v>
      </c>
      <c r="I10" s="444">
        <v>172</v>
      </c>
      <c r="J10" s="444">
        <v>13</v>
      </c>
      <c r="K10" s="444">
        <v>2327</v>
      </c>
      <c r="L10" s="444">
        <v>1</v>
      </c>
      <c r="M10" s="444">
        <v>179</v>
      </c>
      <c r="N10" s="444">
        <v>26</v>
      </c>
      <c r="O10" s="444">
        <v>4680</v>
      </c>
      <c r="P10" s="514">
        <v>2.011173184357542</v>
      </c>
      <c r="Q10" s="445">
        <v>180</v>
      </c>
    </row>
    <row r="11" spans="1:17" ht="14.4" customHeight="1" x14ac:dyDescent="0.3">
      <c r="A11" s="439" t="s">
        <v>998</v>
      </c>
      <c r="B11" s="440" t="s">
        <v>847</v>
      </c>
      <c r="C11" s="440" t="s">
        <v>848</v>
      </c>
      <c r="D11" s="440" t="s">
        <v>867</v>
      </c>
      <c r="E11" s="440" t="s">
        <v>868</v>
      </c>
      <c r="F11" s="444">
        <v>23</v>
      </c>
      <c r="G11" s="444">
        <v>7406</v>
      </c>
      <c r="H11" s="444">
        <v>0.63164179104477614</v>
      </c>
      <c r="I11" s="444">
        <v>322</v>
      </c>
      <c r="J11" s="444">
        <v>35</v>
      </c>
      <c r="K11" s="444">
        <v>11725</v>
      </c>
      <c r="L11" s="444">
        <v>1</v>
      </c>
      <c r="M11" s="444">
        <v>335</v>
      </c>
      <c r="N11" s="444">
        <v>13</v>
      </c>
      <c r="O11" s="444">
        <v>4368</v>
      </c>
      <c r="P11" s="514">
        <v>0.3725373134328358</v>
      </c>
      <c r="Q11" s="445">
        <v>336</v>
      </c>
    </row>
    <row r="12" spans="1:17" ht="14.4" customHeight="1" x14ac:dyDescent="0.3">
      <c r="A12" s="439" t="s">
        <v>998</v>
      </c>
      <c r="B12" s="440" t="s">
        <v>847</v>
      </c>
      <c r="C12" s="440" t="s">
        <v>848</v>
      </c>
      <c r="D12" s="440" t="s">
        <v>871</v>
      </c>
      <c r="E12" s="440" t="s">
        <v>872</v>
      </c>
      <c r="F12" s="444">
        <v>27</v>
      </c>
      <c r="G12" s="444">
        <v>9207</v>
      </c>
      <c r="H12" s="444">
        <v>0.49775639292858304</v>
      </c>
      <c r="I12" s="444">
        <v>341</v>
      </c>
      <c r="J12" s="444">
        <v>53</v>
      </c>
      <c r="K12" s="444">
        <v>18497</v>
      </c>
      <c r="L12" s="444">
        <v>1</v>
      </c>
      <c r="M12" s="444">
        <v>349</v>
      </c>
      <c r="N12" s="444">
        <v>61</v>
      </c>
      <c r="O12" s="444">
        <v>21289</v>
      </c>
      <c r="P12" s="514">
        <v>1.1509433962264151</v>
      </c>
      <c r="Q12" s="445">
        <v>349</v>
      </c>
    </row>
    <row r="13" spans="1:17" ht="14.4" customHeight="1" x14ac:dyDescent="0.3">
      <c r="A13" s="439" t="s">
        <v>998</v>
      </c>
      <c r="B13" s="440" t="s">
        <v>847</v>
      </c>
      <c r="C13" s="440" t="s">
        <v>848</v>
      </c>
      <c r="D13" s="440" t="s">
        <v>879</v>
      </c>
      <c r="E13" s="440" t="s">
        <v>880</v>
      </c>
      <c r="F13" s="444"/>
      <c r="G13" s="444"/>
      <c r="H13" s="444"/>
      <c r="I13" s="444"/>
      <c r="J13" s="444">
        <v>1</v>
      </c>
      <c r="K13" s="444">
        <v>117</v>
      </c>
      <c r="L13" s="444">
        <v>1</v>
      </c>
      <c r="M13" s="444">
        <v>117</v>
      </c>
      <c r="N13" s="444"/>
      <c r="O13" s="444"/>
      <c r="P13" s="514"/>
      <c r="Q13" s="445"/>
    </row>
    <row r="14" spans="1:17" ht="14.4" customHeight="1" x14ac:dyDescent="0.3">
      <c r="A14" s="439" t="s">
        <v>998</v>
      </c>
      <c r="B14" s="440" t="s">
        <v>847</v>
      </c>
      <c r="C14" s="440" t="s">
        <v>848</v>
      </c>
      <c r="D14" s="440" t="s">
        <v>881</v>
      </c>
      <c r="E14" s="440" t="s">
        <v>882</v>
      </c>
      <c r="F14" s="444"/>
      <c r="G14" s="444"/>
      <c r="H14" s="444"/>
      <c r="I14" s="444"/>
      <c r="J14" s="444">
        <v>1</v>
      </c>
      <c r="K14" s="444">
        <v>49</v>
      </c>
      <c r="L14" s="444">
        <v>1</v>
      </c>
      <c r="M14" s="444">
        <v>49</v>
      </c>
      <c r="N14" s="444">
        <v>2</v>
      </c>
      <c r="O14" s="444">
        <v>98</v>
      </c>
      <c r="P14" s="514">
        <v>2</v>
      </c>
      <c r="Q14" s="445">
        <v>49</v>
      </c>
    </row>
    <row r="15" spans="1:17" ht="14.4" customHeight="1" x14ac:dyDescent="0.3">
      <c r="A15" s="439" t="s">
        <v>998</v>
      </c>
      <c r="B15" s="440" t="s">
        <v>847</v>
      </c>
      <c r="C15" s="440" t="s">
        <v>848</v>
      </c>
      <c r="D15" s="440" t="s">
        <v>883</v>
      </c>
      <c r="E15" s="440" t="s">
        <v>884</v>
      </c>
      <c r="F15" s="444">
        <v>5</v>
      </c>
      <c r="G15" s="444">
        <v>1880</v>
      </c>
      <c r="H15" s="444">
        <v>0.60723514211886309</v>
      </c>
      <c r="I15" s="444">
        <v>376</v>
      </c>
      <c r="J15" s="444">
        <v>8</v>
      </c>
      <c r="K15" s="444">
        <v>3096</v>
      </c>
      <c r="L15" s="444">
        <v>1</v>
      </c>
      <c r="M15" s="444">
        <v>387</v>
      </c>
      <c r="N15" s="444">
        <v>5</v>
      </c>
      <c r="O15" s="444">
        <v>1955</v>
      </c>
      <c r="P15" s="514">
        <v>0.63145994832041341</v>
      </c>
      <c r="Q15" s="445">
        <v>391</v>
      </c>
    </row>
    <row r="16" spans="1:17" ht="14.4" customHeight="1" x14ac:dyDescent="0.3">
      <c r="A16" s="439" t="s">
        <v>998</v>
      </c>
      <c r="B16" s="440" t="s">
        <v>847</v>
      </c>
      <c r="C16" s="440" t="s">
        <v>848</v>
      </c>
      <c r="D16" s="440" t="s">
        <v>889</v>
      </c>
      <c r="E16" s="440" t="s">
        <v>890</v>
      </c>
      <c r="F16" s="444">
        <v>7</v>
      </c>
      <c r="G16" s="444">
        <v>4732</v>
      </c>
      <c r="H16" s="444">
        <v>0.74684343434343436</v>
      </c>
      <c r="I16" s="444">
        <v>676</v>
      </c>
      <c r="J16" s="444">
        <v>9</v>
      </c>
      <c r="K16" s="444">
        <v>6336</v>
      </c>
      <c r="L16" s="444">
        <v>1</v>
      </c>
      <c r="M16" s="444">
        <v>704</v>
      </c>
      <c r="N16" s="444">
        <v>7</v>
      </c>
      <c r="O16" s="444">
        <v>4935</v>
      </c>
      <c r="P16" s="514">
        <v>0.7788825757575758</v>
      </c>
      <c r="Q16" s="445">
        <v>705</v>
      </c>
    </row>
    <row r="17" spans="1:17" ht="14.4" customHeight="1" x14ac:dyDescent="0.3">
      <c r="A17" s="439" t="s">
        <v>998</v>
      </c>
      <c r="B17" s="440" t="s">
        <v>847</v>
      </c>
      <c r="C17" s="440" t="s">
        <v>848</v>
      </c>
      <c r="D17" s="440" t="s">
        <v>891</v>
      </c>
      <c r="E17" s="440" t="s">
        <v>892</v>
      </c>
      <c r="F17" s="444"/>
      <c r="G17" s="444"/>
      <c r="H17" s="444"/>
      <c r="I17" s="444"/>
      <c r="J17" s="444">
        <v>2</v>
      </c>
      <c r="K17" s="444">
        <v>294</v>
      </c>
      <c r="L17" s="444">
        <v>1</v>
      </c>
      <c r="M17" s="444">
        <v>147</v>
      </c>
      <c r="N17" s="444">
        <v>1</v>
      </c>
      <c r="O17" s="444">
        <v>147</v>
      </c>
      <c r="P17" s="514">
        <v>0.5</v>
      </c>
      <c r="Q17" s="445">
        <v>147</v>
      </c>
    </row>
    <row r="18" spans="1:17" ht="14.4" customHeight="1" x14ac:dyDescent="0.3">
      <c r="A18" s="439" t="s">
        <v>998</v>
      </c>
      <c r="B18" s="440" t="s">
        <v>847</v>
      </c>
      <c r="C18" s="440" t="s">
        <v>848</v>
      </c>
      <c r="D18" s="440" t="s">
        <v>893</v>
      </c>
      <c r="E18" s="440" t="s">
        <v>894</v>
      </c>
      <c r="F18" s="444">
        <v>15</v>
      </c>
      <c r="G18" s="444">
        <v>4275</v>
      </c>
      <c r="H18" s="444">
        <v>0.6696428571428571</v>
      </c>
      <c r="I18" s="444">
        <v>285</v>
      </c>
      <c r="J18" s="444">
        <v>21</v>
      </c>
      <c r="K18" s="444">
        <v>6384</v>
      </c>
      <c r="L18" s="444">
        <v>1</v>
      </c>
      <c r="M18" s="444">
        <v>304</v>
      </c>
      <c r="N18" s="444">
        <v>57</v>
      </c>
      <c r="O18" s="444">
        <v>17385</v>
      </c>
      <c r="P18" s="514">
        <v>2.7232142857142856</v>
      </c>
      <c r="Q18" s="445">
        <v>305</v>
      </c>
    </row>
    <row r="19" spans="1:17" ht="14.4" customHeight="1" x14ac:dyDescent="0.3">
      <c r="A19" s="439" t="s">
        <v>998</v>
      </c>
      <c r="B19" s="440" t="s">
        <v>847</v>
      </c>
      <c r="C19" s="440" t="s">
        <v>848</v>
      </c>
      <c r="D19" s="440" t="s">
        <v>895</v>
      </c>
      <c r="E19" s="440" t="s">
        <v>896</v>
      </c>
      <c r="F19" s="444"/>
      <c r="G19" s="444"/>
      <c r="H19" s="444"/>
      <c r="I19" s="444"/>
      <c r="J19" s="444">
        <v>2</v>
      </c>
      <c r="K19" s="444">
        <v>7414</v>
      </c>
      <c r="L19" s="444">
        <v>1</v>
      </c>
      <c r="M19" s="444">
        <v>3707</v>
      </c>
      <c r="N19" s="444">
        <v>4</v>
      </c>
      <c r="O19" s="444">
        <v>14848</v>
      </c>
      <c r="P19" s="514">
        <v>2.0026975991367681</v>
      </c>
      <c r="Q19" s="445">
        <v>3712</v>
      </c>
    </row>
    <row r="20" spans="1:17" ht="14.4" customHeight="1" x14ac:dyDescent="0.3">
      <c r="A20" s="439" t="s">
        <v>998</v>
      </c>
      <c r="B20" s="440" t="s">
        <v>847</v>
      </c>
      <c r="C20" s="440" t="s">
        <v>848</v>
      </c>
      <c r="D20" s="440" t="s">
        <v>897</v>
      </c>
      <c r="E20" s="440" t="s">
        <v>898</v>
      </c>
      <c r="F20" s="444">
        <v>30</v>
      </c>
      <c r="G20" s="444">
        <v>13860</v>
      </c>
      <c r="H20" s="444">
        <v>0.71940205543444413</v>
      </c>
      <c r="I20" s="444">
        <v>462</v>
      </c>
      <c r="J20" s="444">
        <v>39</v>
      </c>
      <c r="K20" s="444">
        <v>19266</v>
      </c>
      <c r="L20" s="444">
        <v>1</v>
      </c>
      <c r="M20" s="444">
        <v>494</v>
      </c>
      <c r="N20" s="444">
        <v>81</v>
      </c>
      <c r="O20" s="444">
        <v>40014</v>
      </c>
      <c r="P20" s="514">
        <v>2.0769230769230771</v>
      </c>
      <c r="Q20" s="445">
        <v>494</v>
      </c>
    </row>
    <row r="21" spans="1:17" ht="14.4" customHeight="1" x14ac:dyDescent="0.3">
      <c r="A21" s="439" t="s">
        <v>998</v>
      </c>
      <c r="B21" s="440" t="s">
        <v>847</v>
      </c>
      <c r="C21" s="440" t="s">
        <v>848</v>
      </c>
      <c r="D21" s="440" t="s">
        <v>901</v>
      </c>
      <c r="E21" s="440" t="s">
        <v>902</v>
      </c>
      <c r="F21" s="444">
        <v>42</v>
      </c>
      <c r="G21" s="444">
        <v>14952</v>
      </c>
      <c r="H21" s="444">
        <v>1.4966966966966968</v>
      </c>
      <c r="I21" s="444">
        <v>356</v>
      </c>
      <c r="J21" s="444">
        <v>27</v>
      </c>
      <c r="K21" s="444">
        <v>9990</v>
      </c>
      <c r="L21" s="444">
        <v>1</v>
      </c>
      <c r="M21" s="444">
        <v>370</v>
      </c>
      <c r="N21" s="444">
        <v>38</v>
      </c>
      <c r="O21" s="444">
        <v>14060</v>
      </c>
      <c r="P21" s="514">
        <v>1.4074074074074074</v>
      </c>
      <c r="Q21" s="445">
        <v>370</v>
      </c>
    </row>
    <row r="22" spans="1:17" ht="14.4" customHeight="1" x14ac:dyDescent="0.3">
      <c r="A22" s="439" t="s">
        <v>998</v>
      </c>
      <c r="B22" s="440" t="s">
        <v>847</v>
      </c>
      <c r="C22" s="440" t="s">
        <v>848</v>
      </c>
      <c r="D22" s="440" t="s">
        <v>907</v>
      </c>
      <c r="E22" s="440" t="s">
        <v>908</v>
      </c>
      <c r="F22" s="444">
        <v>5</v>
      </c>
      <c r="G22" s="444">
        <v>525</v>
      </c>
      <c r="H22" s="444">
        <v>4.7297297297297298</v>
      </c>
      <c r="I22" s="444">
        <v>105</v>
      </c>
      <c r="J22" s="444">
        <v>1</v>
      </c>
      <c r="K22" s="444">
        <v>111</v>
      </c>
      <c r="L22" s="444">
        <v>1</v>
      </c>
      <c r="M22" s="444">
        <v>111</v>
      </c>
      <c r="N22" s="444"/>
      <c r="O22" s="444"/>
      <c r="P22" s="514"/>
      <c r="Q22" s="445"/>
    </row>
    <row r="23" spans="1:17" ht="14.4" customHeight="1" x14ac:dyDescent="0.3">
      <c r="A23" s="439" t="s">
        <v>998</v>
      </c>
      <c r="B23" s="440" t="s">
        <v>847</v>
      </c>
      <c r="C23" s="440" t="s">
        <v>848</v>
      </c>
      <c r="D23" s="440" t="s">
        <v>909</v>
      </c>
      <c r="E23" s="440" t="s">
        <v>910</v>
      </c>
      <c r="F23" s="444"/>
      <c r="G23" s="444"/>
      <c r="H23" s="444"/>
      <c r="I23" s="444"/>
      <c r="J23" s="444">
        <v>1</v>
      </c>
      <c r="K23" s="444">
        <v>125</v>
      </c>
      <c r="L23" s="444">
        <v>1</v>
      </c>
      <c r="M23" s="444">
        <v>125</v>
      </c>
      <c r="N23" s="444"/>
      <c r="O23" s="444"/>
      <c r="P23" s="514"/>
      <c r="Q23" s="445"/>
    </row>
    <row r="24" spans="1:17" ht="14.4" customHeight="1" x14ac:dyDescent="0.3">
      <c r="A24" s="439" t="s">
        <v>998</v>
      </c>
      <c r="B24" s="440" t="s">
        <v>847</v>
      </c>
      <c r="C24" s="440" t="s">
        <v>848</v>
      </c>
      <c r="D24" s="440" t="s">
        <v>911</v>
      </c>
      <c r="E24" s="440" t="s">
        <v>912</v>
      </c>
      <c r="F24" s="444">
        <v>2</v>
      </c>
      <c r="G24" s="444">
        <v>926</v>
      </c>
      <c r="H24" s="444">
        <v>1.8707070707070708</v>
      </c>
      <c r="I24" s="444">
        <v>463</v>
      </c>
      <c r="J24" s="444">
        <v>1</v>
      </c>
      <c r="K24" s="444">
        <v>495</v>
      </c>
      <c r="L24" s="444">
        <v>1</v>
      </c>
      <c r="M24" s="444">
        <v>495</v>
      </c>
      <c r="N24" s="444"/>
      <c r="O24" s="444"/>
      <c r="P24" s="514"/>
      <c r="Q24" s="445"/>
    </row>
    <row r="25" spans="1:17" ht="14.4" customHeight="1" x14ac:dyDescent="0.3">
      <c r="A25" s="439" t="s">
        <v>998</v>
      </c>
      <c r="B25" s="440" t="s">
        <v>847</v>
      </c>
      <c r="C25" s="440" t="s">
        <v>848</v>
      </c>
      <c r="D25" s="440" t="s">
        <v>915</v>
      </c>
      <c r="E25" s="440" t="s">
        <v>916</v>
      </c>
      <c r="F25" s="444">
        <v>28</v>
      </c>
      <c r="G25" s="444">
        <v>12236</v>
      </c>
      <c r="H25" s="444">
        <v>1.2777777777777777</v>
      </c>
      <c r="I25" s="444">
        <v>437</v>
      </c>
      <c r="J25" s="444">
        <v>21</v>
      </c>
      <c r="K25" s="444">
        <v>9576</v>
      </c>
      <c r="L25" s="444">
        <v>1</v>
      </c>
      <c r="M25" s="444">
        <v>456</v>
      </c>
      <c r="N25" s="444">
        <v>29</v>
      </c>
      <c r="O25" s="444">
        <v>13224</v>
      </c>
      <c r="P25" s="514">
        <v>1.3809523809523809</v>
      </c>
      <c r="Q25" s="445">
        <v>456</v>
      </c>
    </row>
    <row r="26" spans="1:17" ht="14.4" customHeight="1" x14ac:dyDescent="0.3">
      <c r="A26" s="439" t="s">
        <v>998</v>
      </c>
      <c r="B26" s="440" t="s">
        <v>847</v>
      </c>
      <c r="C26" s="440" t="s">
        <v>848</v>
      </c>
      <c r="D26" s="440" t="s">
        <v>917</v>
      </c>
      <c r="E26" s="440" t="s">
        <v>918</v>
      </c>
      <c r="F26" s="444">
        <v>64</v>
      </c>
      <c r="G26" s="444">
        <v>3456</v>
      </c>
      <c r="H26" s="444">
        <v>0.50496785505552311</v>
      </c>
      <c r="I26" s="444">
        <v>54</v>
      </c>
      <c r="J26" s="444">
        <v>118</v>
      </c>
      <c r="K26" s="444">
        <v>6844</v>
      </c>
      <c r="L26" s="444">
        <v>1</v>
      </c>
      <c r="M26" s="444">
        <v>58</v>
      </c>
      <c r="N26" s="444">
        <v>145</v>
      </c>
      <c r="O26" s="444">
        <v>8410</v>
      </c>
      <c r="P26" s="514">
        <v>1.228813559322034</v>
      </c>
      <c r="Q26" s="445">
        <v>58</v>
      </c>
    </row>
    <row r="27" spans="1:17" ht="14.4" customHeight="1" x14ac:dyDescent="0.3">
      <c r="A27" s="439" t="s">
        <v>998</v>
      </c>
      <c r="B27" s="440" t="s">
        <v>847</v>
      </c>
      <c r="C27" s="440" t="s">
        <v>848</v>
      </c>
      <c r="D27" s="440" t="s">
        <v>925</v>
      </c>
      <c r="E27" s="440" t="s">
        <v>926</v>
      </c>
      <c r="F27" s="444">
        <v>36</v>
      </c>
      <c r="G27" s="444">
        <v>6084</v>
      </c>
      <c r="H27" s="444">
        <v>0.33110204081632655</v>
      </c>
      <c r="I27" s="444">
        <v>169</v>
      </c>
      <c r="J27" s="444">
        <v>105</v>
      </c>
      <c r="K27" s="444">
        <v>18375</v>
      </c>
      <c r="L27" s="444">
        <v>1</v>
      </c>
      <c r="M27" s="444">
        <v>175</v>
      </c>
      <c r="N27" s="444">
        <v>200</v>
      </c>
      <c r="O27" s="444">
        <v>35200</v>
      </c>
      <c r="P27" s="514">
        <v>1.9156462585034013</v>
      </c>
      <c r="Q27" s="445">
        <v>176</v>
      </c>
    </row>
    <row r="28" spans="1:17" ht="14.4" customHeight="1" x14ac:dyDescent="0.3">
      <c r="A28" s="439" t="s">
        <v>998</v>
      </c>
      <c r="B28" s="440" t="s">
        <v>847</v>
      </c>
      <c r="C28" s="440" t="s">
        <v>848</v>
      </c>
      <c r="D28" s="440" t="s">
        <v>927</v>
      </c>
      <c r="E28" s="440" t="s">
        <v>928</v>
      </c>
      <c r="F28" s="444">
        <v>20</v>
      </c>
      <c r="G28" s="444">
        <v>1620</v>
      </c>
      <c r="H28" s="444">
        <v>0.82864450127877243</v>
      </c>
      <c r="I28" s="444">
        <v>81</v>
      </c>
      <c r="J28" s="444">
        <v>23</v>
      </c>
      <c r="K28" s="444">
        <v>1955</v>
      </c>
      <c r="L28" s="444">
        <v>1</v>
      </c>
      <c r="M28" s="444">
        <v>85</v>
      </c>
      <c r="N28" s="444">
        <v>24</v>
      </c>
      <c r="O28" s="444">
        <v>2040</v>
      </c>
      <c r="P28" s="514">
        <v>1.0434782608695652</v>
      </c>
      <c r="Q28" s="445">
        <v>85</v>
      </c>
    </row>
    <row r="29" spans="1:17" ht="14.4" customHeight="1" x14ac:dyDescent="0.3">
      <c r="A29" s="439" t="s">
        <v>998</v>
      </c>
      <c r="B29" s="440" t="s">
        <v>847</v>
      </c>
      <c r="C29" s="440" t="s">
        <v>848</v>
      </c>
      <c r="D29" s="440" t="s">
        <v>931</v>
      </c>
      <c r="E29" s="440" t="s">
        <v>932</v>
      </c>
      <c r="F29" s="444"/>
      <c r="G29" s="444"/>
      <c r="H29" s="444"/>
      <c r="I29" s="444"/>
      <c r="J29" s="444"/>
      <c r="K29" s="444"/>
      <c r="L29" s="444"/>
      <c r="M29" s="444"/>
      <c r="N29" s="444">
        <v>1</v>
      </c>
      <c r="O29" s="444">
        <v>170</v>
      </c>
      <c r="P29" s="514"/>
      <c r="Q29" s="445">
        <v>170</v>
      </c>
    </row>
    <row r="30" spans="1:17" ht="14.4" customHeight="1" x14ac:dyDescent="0.3">
      <c r="A30" s="439" t="s">
        <v>998</v>
      </c>
      <c r="B30" s="440" t="s">
        <v>847</v>
      </c>
      <c r="C30" s="440" t="s">
        <v>848</v>
      </c>
      <c r="D30" s="440" t="s">
        <v>937</v>
      </c>
      <c r="E30" s="440" t="s">
        <v>938</v>
      </c>
      <c r="F30" s="444">
        <v>1</v>
      </c>
      <c r="G30" s="444">
        <v>170</v>
      </c>
      <c r="H30" s="444">
        <v>0.96590909090909094</v>
      </c>
      <c r="I30" s="444">
        <v>170</v>
      </c>
      <c r="J30" s="444">
        <v>1</v>
      </c>
      <c r="K30" s="444">
        <v>176</v>
      </c>
      <c r="L30" s="444">
        <v>1</v>
      </c>
      <c r="M30" s="444">
        <v>176</v>
      </c>
      <c r="N30" s="444">
        <v>2</v>
      </c>
      <c r="O30" s="444">
        <v>352</v>
      </c>
      <c r="P30" s="514">
        <v>2</v>
      </c>
      <c r="Q30" s="445">
        <v>176</v>
      </c>
    </row>
    <row r="31" spans="1:17" ht="14.4" customHeight="1" x14ac:dyDescent="0.3">
      <c r="A31" s="439" t="s">
        <v>998</v>
      </c>
      <c r="B31" s="440" t="s">
        <v>847</v>
      </c>
      <c r="C31" s="440" t="s">
        <v>848</v>
      </c>
      <c r="D31" s="440" t="s">
        <v>941</v>
      </c>
      <c r="E31" s="440" t="s">
        <v>942</v>
      </c>
      <c r="F31" s="444">
        <v>7</v>
      </c>
      <c r="G31" s="444">
        <v>1729</v>
      </c>
      <c r="H31" s="444">
        <v>0.82176806083650189</v>
      </c>
      <c r="I31" s="444">
        <v>247</v>
      </c>
      <c r="J31" s="444">
        <v>8</v>
      </c>
      <c r="K31" s="444">
        <v>2104</v>
      </c>
      <c r="L31" s="444">
        <v>1</v>
      </c>
      <c r="M31" s="444">
        <v>263</v>
      </c>
      <c r="N31" s="444">
        <v>7</v>
      </c>
      <c r="O31" s="444">
        <v>1848</v>
      </c>
      <c r="P31" s="514">
        <v>0.87832699619771859</v>
      </c>
      <c r="Q31" s="445">
        <v>264</v>
      </c>
    </row>
    <row r="32" spans="1:17" ht="14.4" customHeight="1" x14ac:dyDescent="0.3">
      <c r="A32" s="439" t="s">
        <v>998</v>
      </c>
      <c r="B32" s="440" t="s">
        <v>847</v>
      </c>
      <c r="C32" s="440" t="s">
        <v>848</v>
      </c>
      <c r="D32" s="440" t="s">
        <v>947</v>
      </c>
      <c r="E32" s="440" t="s">
        <v>948</v>
      </c>
      <c r="F32" s="444">
        <v>1</v>
      </c>
      <c r="G32" s="444">
        <v>418</v>
      </c>
      <c r="H32" s="444">
        <v>0.32939322301024426</v>
      </c>
      <c r="I32" s="444">
        <v>418</v>
      </c>
      <c r="J32" s="444">
        <v>3</v>
      </c>
      <c r="K32" s="444">
        <v>1269</v>
      </c>
      <c r="L32" s="444">
        <v>1</v>
      </c>
      <c r="M32" s="444">
        <v>423</v>
      </c>
      <c r="N32" s="444">
        <v>4</v>
      </c>
      <c r="O32" s="444">
        <v>1696</v>
      </c>
      <c r="P32" s="514">
        <v>1.3364854215918045</v>
      </c>
      <c r="Q32" s="445">
        <v>424</v>
      </c>
    </row>
    <row r="33" spans="1:17" ht="14.4" customHeight="1" x14ac:dyDescent="0.3">
      <c r="A33" s="439" t="s">
        <v>998</v>
      </c>
      <c r="B33" s="440" t="s">
        <v>847</v>
      </c>
      <c r="C33" s="440" t="s">
        <v>848</v>
      </c>
      <c r="D33" s="440" t="s">
        <v>949</v>
      </c>
      <c r="E33" s="440" t="s">
        <v>950</v>
      </c>
      <c r="F33" s="444">
        <v>1</v>
      </c>
      <c r="G33" s="444">
        <v>812</v>
      </c>
      <c r="H33" s="444"/>
      <c r="I33" s="444">
        <v>812</v>
      </c>
      <c r="J33" s="444"/>
      <c r="K33" s="444"/>
      <c r="L33" s="444"/>
      <c r="M33" s="444"/>
      <c r="N33" s="444"/>
      <c r="O33" s="444"/>
      <c r="P33" s="514"/>
      <c r="Q33" s="445"/>
    </row>
    <row r="34" spans="1:17" ht="14.4" customHeight="1" x14ac:dyDescent="0.3">
      <c r="A34" s="439" t="s">
        <v>998</v>
      </c>
      <c r="B34" s="440" t="s">
        <v>847</v>
      </c>
      <c r="C34" s="440" t="s">
        <v>848</v>
      </c>
      <c r="D34" s="440" t="s">
        <v>958</v>
      </c>
      <c r="E34" s="440" t="s">
        <v>959</v>
      </c>
      <c r="F34" s="444">
        <v>1</v>
      </c>
      <c r="G34" s="444">
        <v>1050</v>
      </c>
      <c r="H34" s="444">
        <v>0.95802919708029199</v>
      </c>
      <c r="I34" s="444">
        <v>1050</v>
      </c>
      <c r="J34" s="444">
        <v>1</v>
      </c>
      <c r="K34" s="444">
        <v>1096</v>
      </c>
      <c r="L34" s="444">
        <v>1</v>
      </c>
      <c r="M34" s="444">
        <v>1096</v>
      </c>
      <c r="N34" s="444">
        <v>4</v>
      </c>
      <c r="O34" s="444">
        <v>4392</v>
      </c>
      <c r="P34" s="514">
        <v>4.007299270072993</v>
      </c>
      <c r="Q34" s="445">
        <v>1098</v>
      </c>
    </row>
    <row r="35" spans="1:17" ht="14.4" customHeight="1" x14ac:dyDescent="0.3">
      <c r="A35" s="439" t="s">
        <v>998</v>
      </c>
      <c r="B35" s="440" t="s">
        <v>847</v>
      </c>
      <c r="C35" s="440" t="s">
        <v>848</v>
      </c>
      <c r="D35" s="440" t="s">
        <v>999</v>
      </c>
      <c r="E35" s="440" t="s">
        <v>1000</v>
      </c>
      <c r="F35" s="444"/>
      <c r="G35" s="444"/>
      <c r="H35" s="444"/>
      <c r="I35" s="444"/>
      <c r="J35" s="444">
        <v>1</v>
      </c>
      <c r="K35" s="444">
        <v>234</v>
      </c>
      <c r="L35" s="444">
        <v>1</v>
      </c>
      <c r="M35" s="444">
        <v>234</v>
      </c>
      <c r="N35" s="444"/>
      <c r="O35" s="444"/>
      <c r="P35" s="514"/>
      <c r="Q35" s="445"/>
    </row>
    <row r="36" spans="1:17" ht="14.4" customHeight="1" x14ac:dyDescent="0.3">
      <c r="A36" s="439" t="s">
        <v>1001</v>
      </c>
      <c r="B36" s="440" t="s">
        <v>847</v>
      </c>
      <c r="C36" s="440" t="s">
        <v>848</v>
      </c>
      <c r="D36" s="440" t="s">
        <v>853</v>
      </c>
      <c r="E36" s="440" t="s">
        <v>854</v>
      </c>
      <c r="F36" s="444">
        <v>70</v>
      </c>
      <c r="G36" s="444">
        <v>3780</v>
      </c>
      <c r="H36" s="444">
        <v>1.0511679644048944</v>
      </c>
      <c r="I36" s="444">
        <v>54</v>
      </c>
      <c r="J36" s="444">
        <v>62</v>
      </c>
      <c r="K36" s="444">
        <v>3596</v>
      </c>
      <c r="L36" s="444">
        <v>1</v>
      </c>
      <c r="M36" s="444">
        <v>58</v>
      </c>
      <c r="N36" s="444">
        <v>31</v>
      </c>
      <c r="O36" s="444">
        <v>1798</v>
      </c>
      <c r="P36" s="514">
        <v>0.5</v>
      </c>
      <c r="Q36" s="445">
        <v>58</v>
      </c>
    </row>
    <row r="37" spans="1:17" ht="14.4" customHeight="1" x14ac:dyDescent="0.3">
      <c r="A37" s="439" t="s">
        <v>1001</v>
      </c>
      <c r="B37" s="440" t="s">
        <v>847</v>
      </c>
      <c r="C37" s="440" t="s">
        <v>848</v>
      </c>
      <c r="D37" s="440" t="s">
        <v>855</v>
      </c>
      <c r="E37" s="440" t="s">
        <v>856</v>
      </c>
      <c r="F37" s="444"/>
      <c r="G37" s="444"/>
      <c r="H37" s="444"/>
      <c r="I37" s="444"/>
      <c r="J37" s="444"/>
      <c r="K37" s="444"/>
      <c r="L37" s="444"/>
      <c r="M37" s="444"/>
      <c r="N37" s="444">
        <v>1</v>
      </c>
      <c r="O37" s="444">
        <v>131</v>
      </c>
      <c r="P37" s="514"/>
      <c r="Q37" s="445">
        <v>131</v>
      </c>
    </row>
    <row r="38" spans="1:17" ht="14.4" customHeight="1" x14ac:dyDescent="0.3">
      <c r="A38" s="439" t="s">
        <v>1001</v>
      </c>
      <c r="B38" s="440" t="s">
        <v>847</v>
      </c>
      <c r="C38" s="440" t="s">
        <v>848</v>
      </c>
      <c r="D38" s="440" t="s">
        <v>863</v>
      </c>
      <c r="E38" s="440" t="s">
        <v>864</v>
      </c>
      <c r="F38" s="444">
        <v>134</v>
      </c>
      <c r="G38" s="444">
        <v>23048</v>
      </c>
      <c r="H38" s="444">
        <v>2.145996275605214</v>
      </c>
      <c r="I38" s="444">
        <v>172</v>
      </c>
      <c r="J38" s="444">
        <v>60</v>
      </c>
      <c r="K38" s="444">
        <v>10740</v>
      </c>
      <c r="L38" s="444">
        <v>1</v>
      </c>
      <c r="M38" s="444">
        <v>179</v>
      </c>
      <c r="N38" s="444">
        <v>91</v>
      </c>
      <c r="O38" s="444">
        <v>16380</v>
      </c>
      <c r="P38" s="514">
        <v>1.5251396648044693</v>
      </c>
      <c r="Q38" s="445">
        <v>180</v>
      </c>
    </row>
    <row r="39" spans="1:17" ht="14.4" customHeight="1" x14ac:dyDescent="0.3">
      <c r="A39" s="439" t="s">
        <v>1001</v>
      </c>
      <c r="B39" s="440" t="s">
        <v>847</v>
      </c>
      <c r="C39" s="440" t="s">
        <v>848</v>
      </c>
      <c r="D39" s="440" t="s">
        <v>865</v>
      </c>
      <c r="E39" s="440" t="s">
        <v>866</v>
      </c>
      <c r="F39" s="444">
        <v>1</v>
      </c>
      <c r="G39" s="444">
        <v>533</v>
      </c>
      <c r="H39" s="444"/>
      <c r="I39" s="444">
        <v>533</v>
      </c>
      <c r="J39" s="444"/>
      <c r="K39" s="444"/>
      <c r="L39" s="444"/>
      <c r="M39" s="444"/>
      <c r="N39" s="444"/>
      <c r="O39" s="444"/>
      <c r="P39" s="514"/>
      <c r="Q39" s="445"/>
    </row>
    <row r="40" spans="1:17" ht="14.4" customHeight="1" x14ac:dyDescent="0.3">
      <c r="A40" s="439" t="s">
        <v>1001</v>
      </c>
      <c r="B40" s="440" t="s">
        <v>847</v>
      </c>
      <c r="C40" s="440" t="s">
        <v>848</v>
      </c>
      <c r="D40" s="440" t="s">
        <v>867</v>
      </c>
      <c r="E40" s="440" t="s">
        <v>868</v>
      </c>
      <c r="F40" s="444">
        <v>90</v>
      </c>
      <c r="G40" s="444">
        <v>28980</v>
      </c>
      <c r="H40" s="444">
        <v>1.7654584221748402</v>
      </c>
      <c r="I40" s="444">
        <v>322</v>
      </c>
      <c r="J40" s="444">
        <v>49</v>
      </c>
      <c r="K40" s="444">
        <v>16415</v>
      </c>
      <c r="L40" s="444">
        <v>1</v>
      </c>
      <c r="M40" s="444">
        <v>335</v>
      </c>
      <c r="N40" s="444">
        <v>87</v>
      </c>
      <c r="O40" s="444">
        <v>29232</v>
      </c>
      <c r="P40" s="514">
        <v>1.7808102345415777</v>
      </c>
      <c r="Q40" s="445">
        <v>336</v>
      </c>
    </row>
    <row r="41" spans="1:17" ht="14.4" customHeight="1" x14ac:dyDescent="0.3">
      <c r="A41" s="439" t="s">
        <v>1001</v>
      </c>
      <c r="B41" s="440" t="s">
        <v>847</v>
      </c>
      <c r="C41" s="440" t="s">
        <v>848</v>
      </c>
      <c r="D41" s="440" t="s">
        <v>869</v>
      </c>
      <c r="E41" s="440" t="s">
        <v>870</v>
      </c>
      <c r="F41" s="444">
        <v>1</v>
      </c>
      <c r="G41" s="444">
        <v>439</v>
      </c>
      <c r="H41" s="444"/>
      <c r="I41" s="444">
        <v>439</v>
      </c>
      <c r="J41" s="444"/>
      <c r="K41" s="444"/>
      <c r="L41" s="444"/>
      <c r="M41" s="444"/>
      <c r="N41" s="444"/>
      <c r="O41" s="444"/>
      <c r="P41" s="514"/>
      <c r="Q41" s="445"/>
    </row>
    <row r="42" spans="1:17" ht="14.4" customHeight="1" x14ac:dyDescent="0.3">
      <c r="A42" s="439" t="s">
        <v>1001</v>
      </c>
      <c r="B42" s="440" t="s">
        <v>847</v>
      </c>
      <c r="C42" s="440" t="s">
        <v>848</v>
      </c>
      <c r="D42" s="440" t="s">
        <v>871</v>
      </c>
      <c r="E42" s="440" t="s">
        <v>872</v>
      </c>
      <c r="F42" s="444">
        <v>157</v>
      </c>
      <c r="G42" s="444">
        <v>53537</v>
      </c>
      <c r="H42" s="444">
        <v>1.1116025082014866</v>
      </c>
      <c r="I42" s="444">
        <v>341</v>
      </c>
      <c r="J42" s="444">
        <v>138</v>
      </c>
      <c r="K42" s="444">
        <v>48162</v>
      </c>
      <c r="L42" s="444">
        <v>1</v>
      </c>
      <c r="M42" s="444">
        <v>349</v>
      </c>
      <c r="N42" s="444">
        <v>174</v>
      </c>
      <c r="O42" s="444">
        <v>60726</v>
      </c>
      <c r="P42" s="514">
        <v>1.2608695652173914</v>
      </c>
      <c r="Q42" s="445">
        <v>349</v>
      </c>
    </row>
    <row r="43" spans="1:17" ht="14.4" customHeight="1" x14ac:dyDescent="0.3">
      <c r="A43" s="439" t="s">
        <v>1001</v>
      </c>
      <c r="B43" s="440" t="s">
        <v>847</v>
      </c>
      <c r="C43" s="440" t="s">
        <v>848</v>
      </c>
      <c r="D43" s="440" t="s">
        <v>881</v>
      </c>
      <c r="E43" s="440" t="s">
        <v>882</v>
      </c>
      <c r="F43" s="444">
        <v>1</v>
      </c>
      <c r="G43" s="444">
        <v>47</v>
      </c>
      <c r="H43" s="444">
        <v>0.13702623906705538</v>
      </c>
      <c r="I43" s="444">
        <v>47</v>
      </c>
      <c r="J43" s="444">
        <v>7</v>
      </c>
      <c r="K43" s="444">
        <v>343</v>
      </c>
      <c r="L43" s="444">
        <v>1</v>
      </c>
      <c r="M43" s="444">
        <v>49</v>
      </c>
      <c r="N43" s="444">
        <v>1</v>
      </c>
      <c r="O43" s="444">
        <v>49</v>
      </c>
      <c r="P43" s="514">
        <v>0.14285714285714285</v>
      </c>
      <c r="Q43" s="445">
        <v>49</v>
      </c>
    </row>
    <row r="44" spans="1:17" ht="14.4" customHeight="1" x14ac:dyDescent="0.3">
      <c r="A44" s="439" t="s">
        <v>1001</v>
      </c>
      <c r="B44" s="440" t="s">
        <v>847</v>
      </c>
      <c r="C44" s="440" t="s">
        <v>848</v>
      </c>
      <c r="D44" s="440" t="s">
        <v>883</v>
      </c>
      <c r="E44" s="440" t="s">
        <v>884</v>
      </c>
      <c r="F44" s="444">
        <v>18</v>
      </c>
      <c r="G44" s="444">
        <v>6768</v>
      </c>
      <c r="H44" s="444">
        <v>0.79492600422832982</v>
      </c>
      <c r="I44" s="444">
        <v>376</v>
      </c>
      <c r="J44" s="444">
        <v>22</v>
      </c>
      <c r="K44" s="444">
        <v>8514</v>
      </c>
      <c r="L44" s="444">
        <v>1</v>
      </c>
      <c r="M44" s="444">
        <v>387</v>
      </c>
      <c r="N44" s="444">
        <v>20</v>
      </c>
      <c r="O44" s="444">
        <v>7820</v>
      </c>
      <c r="P44" s="514">
        <v>0.91848719755696495</v>
      </c>
      <c r="Q44" s="445">
        <v>391</v>
      </c>
    </row>
    <row r="45" spans="1:17" ht="14.4" customHeight="1" x14ac:dyDescent="0.3">
      <c r="A45" s="439" t="s">
        <v>1001</v>
      </c>
      <c r="B45" s="440" t="s">
        <v>847</v>
      </c>
      <c r="C45" s="440" t="s">
        <v>848</v>
      </c>
      <c r="D45" s="440" t="s">
        <v>885</v>
      </c>
      <c r="E45" s="440" t="s">
        <v>886</v>
      </c>
      <c r="F45" s="444">
        <v>10</v>
      </c>
      <c r="G45" s="444">
        <v>370</v>
      </c>
      <c r="H45" s="444">
        <v>1.6228070175438596</v>
      </c>
      <c r="I45" s="444">
        <v>37</v>
      </c>
      <c r="J45" s="444">
        <v>6</v>
      </c>
      <c r="K45" s="444">
        <v>228</v>
      </c>
      <c r="L45" s="444">
        <v>1</v>
      </c>
      <c r="M45" s="444">
        <v>38</v>
      </c>
      <c r="N45" s="444">
        <v>8</v>
      </c>
      <c r="O45" s="444">
        <v>304</v>
      </c>
      <c r="P45" s="514">
        <v>1.3333333333333333</v>
      </c>
      <c r="Q45" s="445">
        <v>38</v>
      </c>
    </row>
    <row r="46" spans="1:17" ht="14.4" customHeight="1" x14ac:dyDescent="0.3">
      <c r="A46" s="439" t="s">
        <v>1001</v>
      </c>
      <c r="B46" s="440" t="s">
        <v>847</v>
      </c>
      <c r="C46" s="440" t="s">
        <v>848</v>
      </c>
      <c r="D46" s="440" t="s">
        <v>887</v>
      </c>
      <c r="E46" s="440" t="s">
        <v>888</v>
      </c>
      <c r="F46" s="444"/>
      <c r="G46" s="444"/>
      <c r="H46" s="444"/>
      <c r="I46" s="444"/>
      <c r="J46" s="444">
        <v>4</v>
      </c>
      <c r="K46" s="444">
        <v>1056</v>
      </c>
      <c r="L46" s="444">
        <v>1</v>
      </c>
      <c r="M46" s="444">
        <v>264</v>
      </c>
      <c r="N46" s="444"/>
      <c r="O46" s="444"/>
      <c r="P46" s="514"/>
      <c r="Q46" s="445"/>
    </row>
    <row r="47" spans="1:17" ht="14.4" customHeight="1" x14ac:dyDescent="0.3">
      <c r="A47" s="439" t="s">
        <v>1001</v>
      </c>
      <c r="B47" s="440" t="s">
        <v>847</v>
      </c>
      <c r="C47" s="440" t="s">
        <v>848</v>
      </c>
      <c r="D47" s="440" t="s">
        <v>889</v>
      </c>
      <c r="E47" s="440" t="s">
        <v>890</v>
      </c>
      <c r="F47" s="444">
        <v>26</v>
      </c>
      <c r="G47" s="444">
        <v>17576</v>
      </c>
      <c r="H47" s="444">
        <v>0.89163961038961037</v>
      </c>
      <c r="I47" s="444">
        <v>676</v>
      </c>
      <c r="J47" s="444">
        <v>28</v>
      </c>
      <c r="K47" s="444">
        <v>19712</v>
      </c>
      <c r="L47" s="444">
        <v>1</v>
      </c>
      <c r="M47" s="444">
        <v>704</v>
      </c>
      <c r="N47" s="444">
        <v>22</v>
      </c>
      <c r="O47" s="444">
        <v>15510</v>
      </c>
      <c r="P47" s="514">
        <v>0.7868303571428571</v>
      </c>
      <c r="Q47" s="445">
        <v>705</v>
      </c>
    </row>
    <row r="48" spans="1:17" ht="14.4" customHeight="1" x14ac:dyDescent="0.3">
      <c r="A48" s="439" t="s">
        <v>1001</v>
      </c>
      <c r="B48" s="440" t="s">
        <v>847</v>
      </c>
      <c r="C48" s="440" t="s">
        <v>848</v>
      </c>
      <c r="D48" s="440" t="s">
        <v>891</v>
      </c>
      <c r="E48" s="440" t="s">
        <v>892</v>
      </c>
      <c r="F48" s="444">
        <v>2</v>
      </c>
      <c r="G48" s="444">
        <v>276</v>
      </c>
      <c r="H48" s="444"/>
      <c r="I48" s="444">
        <v>138</v>
      </c>
      <c r="J48" s="444"/>
      <c r="K48" s="444"/>
      <c r="L48" s="444"/>
      <c r="M48" s="444"/>
      <c r="N48" s="444"/>
      <c r="O48" s="444"/>
      <c r="P48" s="514"/>
      <c r="Q48" s="445"/>
    </row>
    <row r="49" spans="1:17" ht="14.4" customHeight="1" x14ac:dyDescent="0.3">
      <c r="A49" s="439" t="s">
        <v>1001</v>
      </c>
      <c r="B49" s="440" t="s">
        <v>847</v>
      </c>
      <c r="C49" s="440" t="s">
        <v>848</v>
      </c>
      <c r="D49" s="440" t="s">
        <v>893</v>
      </c>
      <c r="E49" s="440" t="s">
        <v>894</v>
      </c>
      <c r="F49" s="444">
        <v>2</v>
      </c>
      <c r="G49" s="444">
        <v>570</v>
      </c>
      <c r="H49" s="444">
        <v>1.875</v>
      </c>
      <c r="I49" s="444">
        <v>285</v>
      </c>
      <c r="J49" s="444">
        <v>1</v>
      </c>
      <c r="K49" s="444">
        <v>304</v>
      </c>
      <c r="L49" s="444">
        <v>1</v>
      </c>
      <c r="M49" s="444">
        <v>304</v>
      </c>
      <c r="N49" s="444">
        <v>5</v>
      </c>
      <c r="O49" s="444">
        <v>1525</v>
      </c>
      <c r="P49" s="514">
        <v>5.0164473684210522</v>
      </c>
      <c r="Q49" s="445">
        <v>305</v>
      </c>
    </row>
    <row r="50" spans="1:17" ht="14.4" customHeight="1" x14ac:dyDescent="0.3">
      <c r="A50" s="439" t="s">
        <v>1001</v>
      </c>
      <c r="B50" s="440" t="s">
        <v>847</v>
      </c>
      <c r="C50" s="440" t="s">
        <v>848</v>
      </c>
      <c r="D50" s="440" t="s">
        <v>895</v>
      </c>
      <c r="E50" s="440" t="s">
        <v>896</v>
      </c>
      <c r="F50" s="444"/>
      <c r="G50" s="444"/>
      <c r="H50" s="444"/>
      <c r="I50" s="444"/>
      <c r="J50" s="444"/>
      <c r="K50" s="444"/>
      <c r="L50" s="444"/>
      <c r="M50" s="444"/>
      <c r="N50" s="444">
        <v>4</v>
      </c>
      <c r="O50" s="444">
        <v>14848</v>
      </c>
      <c r="P50" s="514"/>
      <c r="Q50" s="445">
        <v>3712</v>
      </c>
    </row>
    <row r="51" spans="1:17" ht="14.4" customHeight="1" x14ac:dyDescent="0.3">
      <c r="A51" s="439" t="s">
        <v>1001</v>
      </c>
      <c r="B51" s="440" t="s">
        <v>847</v>
      </c>
      <c r="C51" s="440" t="s">
        <v>848</v>
      </c>
      <c r="D51" s="440" t="s">
        <v>897</v>
      </c>
      <c r="E51" s="440" t="s">
        <v>898</v>
      </c>
      <c r="F51" s="444">
        <v>496</v>
      </c>
      <c r="G51" s="444">
        <v>229152</v>
      </c>
      <c r="H51" s="444">
        <v>1.5258896228425314</v>
      </c>
      <c r="I51" s="444">
        <v>462</v>
      </c>
      <c r="J51" s="444">
        <v>304</v>
      </c>
      <c r="K51" s="444">
        <v>150176</v>
      </c>
      <c r="L51" s="444">
        <v>1</v>
      </c>
      <c r="M51" s="444">
        <v>494</v>
      </c>
      <c r="N51" s="444">
        <v>231</v>
      </c>
      <c r="O51" s="444">
        <v>114114</v>
      </c>
      <c r="P51" s="514">
        <v>0.75986842105263153</v>
      </c>
      <c r="Q51" s="445">
        <v>494</v>
      </c>
    </row>
    <row r="52" spans="1:17" ht="14.4" customHeight="1" x14ac:dyDescent="0.3">
      <c r="A52" s="439" t="s">
        <v>1001</v>
      </c>
      <c r="B52" s="440" t="s">
        <v>847</v>
      </c>
      <c r="C52" s="440" t="s">
        <v>848</v>
      </c>
      <c r="D52" s="440" t="s">
        <v>901</v>
      </c>
      <c r="E52" s="440" t="s">
        <v>902</v>
      </c>
      <c r="F52" s="444">
        <v>346</v>
      </c>
      <c r="G52" s="444">
        <v>123176</v>
      </c>
      <c r="H52" s="444">
        <v>1.5271014133399454</v>
      </c>
      <c r="I52" s="444">
        <v>356</v>
      </c>
      <c r="J52" s="444">
        <v>218</v>
      </c>
      <c r="K52" s="444">
        <v>80660</v>
      </c>
      <c r="L52" s="444">
        <v>1</v>
      </c>
      <c r="M52" s="444">
        <v>370</v>
      </c>
      <c r="N52" s="444">
        <v>168</v>
      </c>
      <c r="O52" s="444">
        <v>62160</v>
      </c>
      <c r="P52" s="514">
        <v>0.77064220183486243</v>
      </c>
      <c r="Q52" s="445">
        <v>370</v>
      </c>
    </row>
    <row r="53" spans="1:17" ht="14.4" customHeight="1" x14ac:dyDescent="0.3">
      <c r="A53" s="439" t="s">
        <v>1001</v>
      </c>
      <c r="B53" s="440" t="s">
        <v>847</v>
      </c>
      <c r="C53" s="440" t="s">
        <v>848</v>
      </c>
      <c r="D53" s="440" t="s">
        <v>903</v>
      </c>
      <c r="E53" s="440" t="s">
        <v>904</v>
      </c>
      <c r="F53" s="444"/>
      <c r="G53" s="444"/>
      <c r="H53" s="444"/>
      <c r="I53" s="444"/>
      <c r="J53" s="444"/>
      <c r="K53" s="444"/>
      <c r="L53" s="444"/>
      <c r="M53" s="444"/>
      <c r="N53" s="444">
        <v>1</v>
      </c>
      <c r="O53" s="444">
        <v>3108</v>
      </c>
      <c r="P53" s="514"/>
      <c r="Q53" s="445">
        <v>3108</v>
      </c>
    </row>
    <row r="54" spans="1:17" ht="14.4" customHeight="1" x14ac:dyDescent="0.3">
      <c r="A54" s="439" t="s">
        <v>1001</v>
      </c>
      <c r="B54" s="440" t="s">
        <v>847</v>
      </c>
      <c r="C54" s="440" t="s">
        <v>848</v>
      </c>
      <c r="D54" s="440" t="s">
        <v>905</v>
      </c>
      <c r="E54" s="440" t="s">
        <v>906</v>
      </c>
      <c r="F54" s="444"/>
      <c r="G54" s="444"/>
      <c r="H54" s="444"/>
      <c r="I54" s="444"/>
      <c r="J54" s="444"/>
      <c r="K54" s="444"/>
      <c r="L54" s="444"/>
      <c r="M54" s="444"/>
      <c r="N54" s="444">
        <v>1</v>
      </c>
      <c r="O54" s="444">
        <v>12794</v>
      </c>
      <c r="P54" s="514"/>
      <c r="Q54" s="445">
        <v>12794</v>
      </c>
    </row>
    <row r="55" spans="1:17" ht="14.4" customHeight="1" x14ac:dyDescent="0.3">
      <c r="A55" s="439" t="s">
        <v>1001</v>
      </c>
      <c r="B55" s="440" t="s">
        <v>847</v>
      </c>
      <c r="C55" s="440" t="s">
        <v>848</v>
      </c>
      <c r="D55" s="440" t="s">
        <v>907</v>
      </c>
      <c r="E55" s="440" t="s">
        <v>908</v>
      </c>
      <c r="F55" s="444">
        <v>96</v>
      </c>
      <c r="G55" s="444">
        <v>10080</v>
      </c>
      <c r="H55" s="444">
        <v>1.1793611793611793</v>
      </c>
      <c r="I55" s="444">
        <v>105</v>
      </c>
      <c r="J55" s="444">
        <v>77</v>
      </c>
      <c r="K55" s="444">
        <v>8547</v>
      </c>
      <c r="L55" s="444">
        <v>1</v>
      </c>
      <c r="M55" s="444">
        <v>111</v>
      </c>
      <c r="N55" s="444">
        <v>65</v>
      </c>
      <c r="O55" s="444">
        <v>7215</v>
      </c>
      <c r="P55" s="514">
        <v>0.8441558441558441</v>
      </c>
      <c r="Q55" s="445">
        <v>111</v>
      </c>
    </row>
    <row r="56" spans="1:17" ht="14.4" customHeight="1" x14ac:dyDescent="0.3">
      <c r="A56" s="439" t="s">
        <v>1001</v>
      </c>
      <c r="B56" s="440" t="s">
        <v>847</v>
      </c>
      <c r="C56" s="440" t="s">
        <v>848</v>
      </c>
      <c r="D56" s="440" t="s">
        <v>911</v>
      </c>
      <c r="E56" s="440" t="s">
        <v>912</v>
      </c>
      <c r="F56" s="444">
        <v>24</v>
      </c>
      <c r="G56" s="444">
        <v>11112</v>
      </c>
      <c r="H56" s="444">
        <v>1.4030303030303031</v>
      </c>
      <c r="I56" s="444">
        <v>463</v>
      </c>
      <c r="J56" s="444">
        <v>16</v>
      </c>
      <c r="K56" s="444">
        <v>7920</v>
      </c>
      <c r="L56" s="444">
        <v>1</v>
      </c>
      <c r="M56" s="444">
        <v>495</v>
      </c>
      <c r="N56" s="444">
        <v>9</v>
      </c>
      <c r="O56" s="444">
        <v>4455</v>
      </c>
      <c r="P56" s="514">
        <v>0.5625</v>
      </c>
      <c r="Q56" s="445">
        <v>495</v>
      </c>
    </row>
    <row r="57" spans="1:17" ht="14.4" customHeight="1" x14ac:dyDescent="0.3">
      <c r="A57" s="439" t="s">
        <v>1001</v>
      </c>
      <c r="B57" s="440" t="s">
        <v>847</v>
      </c>
      <c r="C57" s="440" t="s">
        <v>848</v>
      </c>
      <c r="D57" s="440" t="s">
        <v>913</v>
      </c>
      <c r="E57" s="440" t="s">
        <v>914</v>
      </c>
      <c r="F57" s="444"/>
      <c r="G57" s="444"/>
      <c r="H57" s="444"/>
      <c r="I57" s="444"/>
      <c r="J57" s="444">
        <v>1</v>
      </c>
      <c r="K57" s="444">
        <v>1283</v>
      </c>
      <c r="L57" s="444">
        <v>1</v>
      </c>
      <c r="M57" s="444">
        <v>1283</v>
      </c>
      <c r="N57" s="444"/>
      <c r="O57" s="444"/>
      <c r="P57" s="514"/>
      <c r="Q57" s="445"/>
    </row>
    <row r="58" spans="1:17" ht="14.4" customHeight="1" x14ac:dyDescent="0.3">
      <c r="A58" s="439" t="s">
        <v>1001</v>
      </c>
      <c r="B58" s="440" t="s">
        <v>847</v>
      </c>
      <c r="C58" s="440" t="s">
        <v>848</v>
      </c>
      <c r="D58" s="440" t="s">
        <v>915</v>
      </c>
      <c r="E58" s="440" t="s">
        <v>916</v>
      </c>
      <c r="F58" s="444">
        <v>124</v>
      </c>
      <c r="G58" s="444">
        <v>54188</v>
      </c>
      <c r="H58" s="444">
        <v>1.1003086419753085</v>
      </c>
      <c r="I58" s="444">
        <v>437</v>
      </c>
      <c r="J58" s="444">
        <v>108</v>
      </c>
      <c r="K58" s="444">
        <v>49248</v>
      </c>
      <c r="L58" s="444">
        <v>1</v>
      </c>
      <c r="M58" s="444">
        <v>456</v>
      </c>
      <c r="N58" s="444">
        <v>90</v>
      </c>
      <c r="O58" s="444">
        <v>41040</v>
      </c>
      <c r="P58" s="514">
        <v>0.83333333333333337</v>
      </c>
      <c r="Q58" s="445">
        <v>456</v>
      </c>
    </row>
    <row r="59" spans="1:17" ht="14.4" customHeight="1" x14ac:dyDescent="0.3">
      <c r="A59" s="439" t="s">
        <v>1001</v>
      </c>
      <c r="B59" s="440" t="s">
        <v>847</v>
      </c>
      <c r="C59" s="440" t="s">
        <v>848</v>
      </c>
      <c r="D59" s="440" t="s">
        <v>917</v>
      </c>
      <c r="E59" s="440" t="s">
        <v>918</v>
      </c>
      <c r="F59" s="444">
        <v>1403</v>
      </c>
      <c r="G59" s="444">
        <v>75762</v>
      </c>
      <c r="H59" s="444">
        <v>1.566236665839742</v>
      </c>
      <c r="I59" s="444">
        <v>54</v>
      </c>
      <c r="J59" s="444">
        <v>834</v>
      </c>
      <c r="K59" s="444">
        <v>48372</v>
      </c>
      <c r="L59" s="444">
        <v>1</v>
      </c>
      <c r="M59" s="444">
        <v>58</v>
      </c>
      <c r="N59" s="444">
        <v>307</v>
      </c>
      <c r="O59" s="444">
        <v>17806</v>
      </c>
      <c r="P59" s="514">
        <v>0.36810551558752996</v>
      </c>
      <c r="Q59" s="445">
        <v>58</v>
      </c>
    </row>
    <row r="60" spans="1:17" ht="14.4" customHeight="1" x14ac:dyDescent="0.3">
      <c r="A60" s="439" t="s">
        <v>1001</v>
      </c>
      <c r="B60" s="440" t="s">
        <v>847</v>
      </c>
      <c r="C60" s="440" t="s">
        <v>848</v>
      </c>
      <c r="D60" s="440" t="s">
        <v>919</v>
      </c>
      <c r="E60" s="440" t="s">
        <v>920</v>
      </c>
      <c r="F60" s="444"/>
      <c r="G60" s="444"/>
      <c r="H60" s="444"/>
      <c r="I60" s="444"/>
      <c r="J60" s="444"/>
      <c r="K60" s="444"/>
      <c r="L60" s="444"/>
      <c r="M60" s="444"/>
      <c r="N60" s="444">
        <v>3</v>
      </c>
      <c r="O60" s="444">
        <v>6519</v>
      </c>
      <c r="P60" s="514"/>
      <c r="Q60" s="445">
        <v>2173</v>
      </c>
    </row>
    <row r="61" spans="1:17" ht="14.4" customHeight="1" x14ac:dyDescent="0.3">
      <c r="A61" s="439" t="s">
        <v>1001</v>
      </c>
      <c r="B61" s="440" t="s">
        <v>847</v>
      </c>
      <c r="C61" s="440" t="s">
        <v>848</v>
      </c>
      <c r="D61" s="440" t="s">
        <v>923</v>
      </c>
      <c r="E61" s="440" t="s">
        <v>924</v>
      </c>
      <c r="F61" s="444"/>
      <c r="G61" s="444"/>
      <c r="H61" s="444"/>
      <c r="I61" s="444"/>
      <c r="J61" s="444">
        <v>2</v>
      </c>
      <c r="K61" s="444">
        <v>504</v>
      </c>
      <c r="L61" s="444">
        <v>1</v>
      </c>
      <c r="M61" s="444">
        <v>252</v>
      </c>
      <c r="N61" s="444"/>
      <c r="O61" s="444"/>
      <c r="P61" s="514"/>
      <c r="Q61" s="445"/>
    </row>
    <row r="62" spans="1:17" ht="14.4" customHeight="1" x14ac:dyDescent="0.3">
      <c r="A62" s="439" t="s">
        <v>1001</v>
      </c>
      <c r="B62" s="440" t="s">
        <v>847</v>
      </c>
      <c r="C62" s="440" t="s">
        <v>848</v>
      </c>
      <c r="D62" s="440" t="s">
        <v>925</v>
      </c>
      <c r="E62" s="440" t="s">
        <v>926</v>
      </c>
      <c r="F62" s="444">
        <v>260</v>
      </c>
      <c r="G62" s="444">
        <v>43940</v>
      </c>
      <c r="H62" s="444">
        <v>1.6199078341013824</v>
      </c>
      <c r="I62" s="444">
        <v>169</v>
      </c>
      <c r="J62" s="444">
        <v>155</v>
      </c>
      <c r="K62" s="444">
        <v>27125</v>
      </c>
      <c r="L62" s="444">
        <v>1</v>
      </c>
      <c r="M62" s="444">
        <v>175</v>
      </c>
      <c r="N62" s="444">
        <v>171</v>
      </c>
      <c r="O62" s="444">
        <v>30096</v>
      </c>
      <c r="P62" s="514">
        <v>1.1095299539170507</v>
      </c>
      <c r="Q62" s="445">
        <v>176</v>
      </c>
    </row>
    <row r="63" spans="1:17" ht="14.4" customHeight="1" x14ac:dyDescent="0.3">
      <c r="A63" s="439" t="s">
        <v>1001</v>
      </c>
      <c r="B63" s="440" t="s">
        <v>847</v>
      </c>
      <c r="C63" s="440" t="s">
        <v>848</v>
      </c>
      <c r="D63" s="440" t="s">
        <v>927</v>
      </c>
      <c r="E63" s="440" t="s">
        <v>928</v>
      </c>
      <c r="F63" s="444">
        <v>191</v>
      </c>
      <c r="G63" s="444">
        <v>15471</v>
      </c>
      <c r="H63" s="444">
        <v>1.348235294117647</v>
      </c>
      <c r="I63" s="444">
        <v>81</v>
      </c>
      <c r="J63" s="444">
        <v>135</v>
      </c>
      <c r="K63" s="444">
        <v>11475</v>
      </c>
      <c r="L63" s="444">
        <v>1</v>
      </c>
      <c r="M63" s="444">
        <v>85</v>
      </c>
      <c r="N63" s="444">
        <v>66</v>
      </c>
      <c r="O63" s="444">
        <v>5610</v>
      </c>
      <c r="P63" s="514">
        <v>0.48888888888888887</v>
      </c>
      <c r="Q63" s="445">
        <v>85</v>
      </c>
    </row>
    <row r="64" spans="1:17" ht="14.4" customHeight="1" x14ac:dyDescent="0.3">
      <c r="A64" s="439" t="s">
        <v>1001</v>
      </c>
      <c r="B64" s="440" t="s">
        <v>847</v>
      </c>
      <c r="C64" s="440" t="s">
        <v>848</v>
      </c>
      <c r="D64" s="440" t="s">
        <v>931</v>
      </c>
      <c r="E64" s="440" t="s">
        <v>932</v>
      </c>
      <c r="F64" s="444">
        <v>1</v>
      </c>
      <c r="G64" s="444">
        <v>163</v>
      </c>
      <c r="H64" s="444">
        <v>0.48224852071005919</v>
      </c>
      <c r="I64" s="444">
        <v>163</v>
      </c>
      <c r="J64" s="444">
        <v>2</v>
      </c>
      <c r="K64" s="444">
        <v>338</v>
      </c>
      <c r="L64" s="444">
        <v>1</v>
      </c>
      <c r="M64" s="444">
        <v>169</v>
      </c>
      <c r="N64" s="444">
        <v>2</v>
      </c>
      <c r="O64" s="444">
        <v>340</v>
      </c>
      <c r="P64" s="514">
        <v>1.0059171597633136</v>
      </c>
      <c r="Q64" s="445">
        <v>170</v>
      </c>
    </row>
    <row r="65" spans="1:17" ht="14.4" customHeight="1" x14ac:dyDescent="0.3">
      <c r="A65" s="439" t="s">
        <v>1001</v>
      </c>
      <c r="B65" s="440" t="s">
        <v>847</v>
      </c>
      <c r="C65" s="440" t="s">
        <v>848</v>
      </c>
      <c r="D65" s="440" t="s">
        <v>933</v>
      </c>
      <c r="E65" s="440" t="s">
        <v>934</v>
      </c>
      <c r="F65" s="444"/>
      <c r="G65" s="444"/>
      <c r="H65" s="444"/>
      <c r="I65" s="444"/>
      <c r="J65" s="444">
        <v>6</v>
      </c>
      <c r="K65" s="444">
        <v>174</v>
      </c>
      <c r="L65" s="444">
        <v>1</v>
      </c>
      <c r="M65" s="444">
        <v>29</v>
      </c>
      <c r="N65" s="444">
        <v>8</v>
      </c>
      <c r="O65" s="444">
        <v>232</v>
      </c>
      <c r="P65" s="514">
        <v>1.3333333333333333</v>
      </c>
      <c r="Q65" s="445">
        <v>29</v>
      </c>
    </row>
    <row r="66" spans="1:17" ht="14.4" customHeight="1" x14ac:dyDescent="0.3">
      <c r="A66" s="439" t="s">
        <v>1001</v>
      </c>
      <c r="B66" s="440" t="s">
        <v>847</v>
      </c>
      <c r="C66" s="440" t="s">
        <v>848</v>
      </c>
      <c r="D66" s="440" t="s">
        <v>935</v>
      </c>
      <c r="E66" s="440" t="s">
        <v>936</v>
      </c>
      <c r="F66" s="444"/>
      <c r="G66" s="444"/>
      <c r="H66" s="444"/>
      <c r="I66" s="444"/>
      <c r="J66" s="444">
        <v>9</v>
      </c>
      <c r="K66" s="444">
        <v>9099</v>
      </c>
      <c r="L66" s="444">
        <v>1</v>
      </c>
      <c r="M66" s="444">
        <v>1011</v>
      </c>
      <c r="N66" s="444"/>
      <c r="O66" s="444"/>
      <c r="P66" s="514"/>
      <c r="Q66" s="445"/>
    </row>
    <row r="67" spans="1:17" ht="14.4" customHeight="1" x14ac:dyDescent="0.3">
      <c r="A67" s="439" t="s">
        <v>1001</v>
      </c>
      <c r="B67" s="440" t="s">
        <v>847</v>
      </c>
      <c r="C67" s="440" t="s">
        <v>848</v>
      </c>
      <c r="D67" s="440" t="s">
        <v>937</v>
      </c>
      <c r="E67" s="440" t="s">
        <v>938</v>
      </c>
      <c r="F67" s="444">
        <v>20</v>
      </c>
      <c r="G67" s="444">
        <v>3400</v>
      </c>
      <c r="H67" s="444">
        <v>3.8636363636363638</v>
      </c>
      <c r="I67" s="444">
        <v>170</v>
      </c>
      <c r="J67" s="444">
        <v>5</v>
      </c>
      <c r="K67" s="444">
        <v>880</v>
      </c>
      <c r="L67" s="444">
        <v>1</v>
      </c>
      <c r="M67" s="444">
        <v>176</v>
      </c>
      <c r="N67" s="444">
        <v>1</v>
      </c>
      <c r="O67" s="444">
        <v>176</v>
      </c>
      <c r="P67" s="514">
        <v>0.2</v>
      </c>
      <c r="Q67" s="445">
        <v>176</v>
      </c>
    </row>
    <row r="68" spans="1:17" ht="14.4" customHeight="1" x14ac:dyDescent="0.3">
      <c r="A68" s="439" t="s">
        <v>1001</v>
      </c>
      <c r="B68" s="440" t="s">
        <v>847</v>
      </c>
      <c r="C68" s="440" t="s">
        <v>848</v>
      </c>
      <c r="D68" s="440" t="s">
        <v>939</v>
      </c>
      <c r="E68" s="440" t="s">
        <v>940</v>
      </c>
      <c r="F68" s="444"/>
      <c r="G68" s="444"/>
      <c r="H68" s="444"/>
      <c r="I68" s="444"/>
      <c r="J68" s="444">
        <v>9</v>
      </c>
      <c r="K68" s="444">
        <v>20646</v>
      </c>
      <c r="L68" s="444">
        <v>1</v>
      </c>
      <c r="M68" s="444">
        <v>2294</v>
      </c>
      <c r="N68" s="444"/>
      <c r="O68" s="444"/>
      <c r="P68" s="514"/>
      <c r="Q68" s="445"/>
    </row>
    <row r="69" spans="1:17" ht="14.4" customHeight="1" x14ac:dyDescent="0.3">
      <c r="A69" s="439" t="s">
        <v>1001</v>
      </c>
      <c r="B69" s="440" t="s">
        <v>847</v>
      </c>
      <c r="C69" s="440" t="s">
        <v>848</v>
      </c>
      <c r="D69" s="440" t="s">
        <v>941</v>
      </c>
      <c r="E69" s="440" t="s">
        <v>942</v>
      </c>
      <c r="F69" s="444">
        <v>29</v>
      </c>
      <c r="G69" s="444">
        <v>7163</v>
      </c>
      <c r="H69" s="444">
        <v>0.97270505160238996</v>
      </c>
      <c r="I69" s="444">
        <v>247</v>
      </c>
      <c r="J69" s="444">
        <v>28</v>
      </c>
      <c r="K69" s="444">
        <v>7364</v>
      </c>
      <c r="L69" s="444">
        <v>1</v>
      </c>
      <c r="M69" s="444">
        <v>263</v>
      </c>
      <c r="N69" s="444">
        <v>22</v>
      </c>
      <c r="O69" s="444">
        <v>5808</v>
      </c>
      <c r="P69" s="514">
        <v>0.78870179250407391</v>
      </c>
      <c r="Q69" s="445">
        <v>264</v>
      </c>
    </row>
    <row r="70" spans="1:17" ht="14.4" customHeight="1" x14ac:dyDescent="0.3">
      <c r="A70" s="439" t="s">
        <v>1001</v>
      </c>
      <c r="B70" s="440" t="s">
        <v>847</v>
      </c>
      <c r="C70" s="440" t="s">
        <v>848</v>
      </c>
      <c r="D70" s="440" t="s">
        <v>943</v>
      </c>
      <c r="E70" s="440" t="s">
        <v>944</v>
      </c>
      <c r="F70" s="444">
        <v>2</v>
      </c>
      <c r="G70" s="444">
        <v>4024</v>
      </c>
      <c r="H70" s="444">
        <v>1.8892018779342723</v>
      </c>
      <c r="I70" s="444">
        <v>2012</v>
      </c>
      <c r="J70" s="444">
        <v>1</v>
      </c>
      <c r="K70" s="444">
        <v>2130</v>
      </c>
      <c r="L70" s="444">
        <v>1</v>
      </c>
      <c r="M70" s="444">
        <v>2130</v>
      </c>
      <c r="N70" s="444">
        <v>9</v>
      </c>
      <c r="O70" s="444">
        <v>19179</v>
      </c>
      <c r="P70" s="514">
        <v>9.0042253521126767</v>
      </c>
      <c r="Q70" s="445">
        <v>2131</v>
      </c>
    </row>
    <row r="71" spans="1:17" ht="14.4" customHeight="1" x14ac:dyDescent="0.3">
      <c r="A71" s="439" t="s">
        <v>1001</v>
      </c>
      <c r="B71" s="440" t="s">
        <v>847</v>
      </c>
      <c r="C71" s="440" t="s">
        <v>848</v>
      </c>
      <c r="D71" s="440" t="s">
        <v>947</v>
      </c>
      <c r="E71" s="440" t="s">
        <v>948</v>
      </c>
      <c r="F71" s="444"/>
      <c r="G71" s="444"/>
      <c r="H71" s="444"/>
      <c r="I71" s="444"/>
      <c r="J71" s="444"/>
      <c r="K71" s="444"/>
      <c r="L71" s="444"/>
      <c r="M71" s="444"/>
      <c r="N71" s="444">
        <v>4</v>
      </c>
      <c r="O71" s="444">
        <v>1696</v>
      </c>
      <c r="P71" s="514"/>
      <c r="Q71" s="445">
        <v>424</v>
      </c>
    </row>
    <row r="72" spans="1:17" ht="14.4" customHeight="1" x14ac:dyDescent="0.3">
      <c r="A72" s="439" t="s">
        <v>1001</v>
      </c>
      <c r="B72" s="440" t="s">
        <v>847</v>
      </c>
      <c r="C72" s="440" t="s">
        <v>848</v>
      </c>
      <c r="D72" s="440" t="s">
        <v>956</v>
      </c>
      <c r="E72" s="440" t="s">
        <v>957</v>
      </c>
      <c r="F72" s="444">
        <v>2</v>
      </c>
      <c r="G72" s="444">
        <v>538</v>
      </c>
      <c r="H72" s="444"/>
      <c r="I72" s="444">
        <v>269</v>
      </c>
      <c r="J72" s="444"/>
      <c r="K72" s="444"/>
      <c r="L72" s="444"/>
      <c r="M72" s="444"/>
      <c r="N72" s="444">
        <v>1</v>
      </c>
      <c r="O72" s="444">
        <v>289</v>
      </c>
      <c r="P72" s="514"/>
      <c r="Q72" s="445">
        <v>289</v>
      </c>
    </row>
    <row r="73" spans="1:17" ht="14.4" customHeight="1" x14ac:dyDescent="0.3">
      <c r="A73" s="439" t="s">
        <v>1001</v>
      </c>
      <c r="B73" s="440" t="s">
        <v>847</v>
      </c>
      <c r="C73" s="440" t="s">
        <v>848</v>
      </c>
      <c r="D73" s="440" t="s">
        <v>958</v>
      </c>
      <c r="E73" s="440" t="s">
        <v>959</v>
      </c>
      <c r="F73" s="444"/>
      <c r="G73" s="444"/>
      <c r="H73" s="444"/>
      <c r="I73" s="444"/>
      <c r="J73" s="444"/>
      <c r="K73" s="444"/>
      <c r="L73" s="444"/>
      <c r="M73" s="444"/>
      <c r="N73" s="444">
        <v>5</v>
      </c>
      <c r="O73" s="444">
        <v>5490</v>
      </c>
      <c r="P73" s="514"/>
      <c r="Q73" s="445">
        <v>1098</v>
      </c>
    </row>
    <row r="74" spans="1:17" ht="14.4" customHeight="1" x14ac:dyDescent="0.3">
      <c r="A74" s="439" t="s">
        <v>1001</v>
      </c>
      <c r="B74" s="440" t="s">
        <v>847</v>
      </c>
      <c r="C74" s="440" t="s">
        <v>848</v>
      </c>
      <c r="D74" s="440" t="s">
        <v>960</v>
      </c>
      <c r="E74" s="440" t="s">
        <v>961</v>
      </c>
      <c r="F74" s="444"/>
      <c r="G74" s="444"/>
      <c r="H74" s="444"/>
      <c r="I74" s="444"/>
      <c r="J74" s="444">
        <v>2</v>
      </c>
      <c r="K74" s="444">
        <v>214</v>
      </c>
      <c r="L74" s="444">
        <v>1</v>
      </c>
      <c r="M74" s="444">
        <v>107</v>
      </c>
      <c r="N74" s="444"/>
      <c r="O74" s="444"/>
      <c r="P74" s="514"/>
      <c r="Q74" s="445"/>
    </row>
    <row r="75" spans="1:17" ht="14.4" customHeight="1" x14ac:dyDescent="0.3">
      <c r="A75" s="439" t="s">
        <v>1001</v>
      </c>
      <c r="B75" s="440" t="s">
        <v>847</v>
      </c>
      <c r="C75" s="440" t="s">
        <v>848</v>
      </c>
      <c r="D75" s="440" t="s">
        <v>964</v>
      </c>
      <c r="E75" s="440" t="s">
        <v>965</v>
      </c>
      <c r="F75" s="444"/>
      <c r="G75" s="444"/>
      <c r="H75" s="444"/>
      <c r="I75" s="444"/>
      <c r="J75" s="444"/>
      <c r="K75" s="444"/>
      <c r="L75" s="444"/>
      <c r="M75" s="444"/>
      <c r="N75" s="444">
        <v>2</v>
      </c>
      <c r="O75" s="444">
        <v>0</v>
      </c>
      <c r="P75" s="514"/>
      <c r="Q75" s="445">
        <v>0</v>
      </c>
    </row>
    <row r="76" spans="1:17" ht="14.4" customHeight="1" x14ac:dyDescent="0.3">
      <c r="A76" s="439" t="s">
        <v>1002</v>
      </c>
      <c r="B76" s="440" t="s">
        <v>847</v>
      </c>
      <c r="C76" s="440" t="s">
        <v>848</v>
      </c>
      <c r="D76" s="440" t="s">
        <v>853</v>
      </c>
      <c r="E76" s="440" t="s">
        <v>854</v>
      </c>
      <c r="F76" s="444">
        <v>164</v>
      </c>
      <c r="G76" s="444">
        <v>8856</v>
      </c>
      <c r="H76" s="444">
        <v>0.86755485893416928</v>
      </c>
      <c r="I76" s="444">
        <v>54</v>
      </c>
      <c r="J76" s="444">
        <v>176</v>
      </c>
      <c r="K76" s="444">
        <v>10208</v>
      </c>
      <c r="L76" s="444">
        <v>1</v>
      </c>
      <c r="M76" s="444">
        <v>58</v>
      </c>
      <c r="N76" s="444">
        <v>64</v>
      </c>
      <c r="O76" s="444">
        <v>3712</v>
      </c>
      <c r="P76" s="514">
        <v>0.36363636363636365</v>
      </c>
      <c r="Q76" s="445">
        <v>58</v>
      </c>
    </row>
    <row r="77" spans="1:17" ht="14.4" customHeight="1" x14ac:dyDescent="0.3">
      <c r="A77" s="439" t="s">
        <v>1002</v>
      </c>
      <c r="B77" s="440" t="s">
        <v>847</v>
      </c>
      <c r="C77" s="440" t="s">
        <v>848</v>
      </c>
      <c r="D77" s="440" t="s">
        <v>855</v>
      </c>
      <c r="E77" s="440" t="s">
        <v>856</v>
      </c>
      <c r="F77" s="444">
        <v>2</v>
      </c>
      <c r="G77" s="444">
        <v>246</v>
      </c>
      <c r="H77" s="444">
        <v>0.93893129770992367</v>
      </c>
      <c r="I77" s="444">
        <v>123</v>
      </c>
      <c r="J77" s="444">
        <v>2</v>
      </c>
      <c r="K77" s="444">
        <v>262</v>
      </c>
      <c r="L77" s="444">
        <v>1</v>
      </c>
      <c r="M77" s="444">
        <v>131</v>
      </c>
      <c r="N77" s="444">
        <v>1</v>
      </c>
      <c r="O77" s="444">
        <v>131</v>
      </c>
      <c r="P77" s="514">
        <v>0.5</v>
      </c>
      <c r="Q77" s="445">
        <v>131</v>
      </c>
    </row>
    <row r="78" spans="1:17" ht="14.4" customHeight="1" x14ac:dyDescent="0.3">
      <c r="A78" s="439" t="s">
        <v>1002</v>
      </c>
      <c r="B78" s="440" t="s">
        <v>847</v>
      </c>
      <c r="C78" s="440" t="s">
        <v>848</v>
      </c>
      <c r="D78" s="440" t="s">
        <v>857</v>
      </c>
      <c r="E78" s="440" t="s">
        <v>858</v>
      </c>
      <c r="F78" s="444">
        <v>1</v>
      </c>
      <c r="G78" s="444">
        <v>177</v>
      </c>
      <c r="H78" s="444"/>
      <c r="I78" s="444">
        <v>177</v>
      </c>
      <c r="J78" s="444"/>
      <c r="K78" s="444"/>
      <c r="L78" s="444"/>
      <c r="M78" s="444"/>
      <c r="N78" s="444">
        <v>2</v>
      </c>
      <c r="O78" s="444">
        <v>378</v>
      </c>
      <c r="P78" s="514"/>
      <c r="Q78" s="445">
        <v>189</v>
      </c>
    </row>
    <row r="79" spans="1:17" ht="14.4" customHeight="1" x14ac:dyDescent="0.3">
      <c r="A79" s="439" t="s">
        <v>1002</v>
      </c>
      <c r="B79" s="440" t="s">
        <v>847</v>
      </c>
      <c r="C79" s="440" t="s">
        <v>848</v>
      </c>
      <c r="D79" s="440" t="s">
        <v>861</v>
      </c>
      <c r="E79" s="440" t="s">
        <v>862</v>
      </c>
      <c r="F79" s="444">
        <v>2</v>
      </c>
      <c r="G79" s="444">
        <v>768</v>
      </c>
      <c r="H79" s="444"/>
      <c r="I79" s="444">
        <v>384</v>
      </c>
      <c r="J79" s="444"/>
      <c r="K79" s="444"/>
      <c r="L79" s="444"/>
      <c r="M79" s="444"/>
      <c r="N79" s="444"/>
      <c r="O79" s="444"/>
      <c r="P79" s="514"/>
      <c r="Q79" s="445"/>
    </row>
    <row r="80" spans="1:17" ht="14.4" customHeight="1" x14ac:dyDescent="0.3">
      <c r="A80" s="439" t="s">
        <v>1002</v>
      </c>
      <c r="B80" s="440" t="s">
        <v>847</v>
      </c>
      <c r="C80" s="440" t="s">
        <v>848</v>
      </c>
      <c r="D80" s="440" t="s">
        <v>863</v>
      </c>
      <c r="E80" s="440" t="s">
        <v>864</v>
      </c>
      <c r="F80" s="444">
        <v>103</v>
      </c>
      <c r="G80" s="444">
        <v>17716</v>
      </c>
      <c r="H80" s="444">
        <v>0.89974606399187407</v>
      </c>
      <c r="I80" s="444">
        <v>172</v>
      </c>
      <c r="J80" s="444">
        <v>110</v>
      </c>
      <c r="K80" s="444">
        <v>19690</v>
      </c>
      <c r="L80" s="444">
        <v>1</v>
      </c>
      <c r="M80" s="444">
        <v>179</v>
      </c>
      <c r="N80" s="444">
        <v>84</v>
      </c>
      <c r="O80" s="444">
        <v>15120</v>
      </c>
      <c r="P80" s="514">
        <v>0.76790248857287968</v>
      </c>
      <c r="Q80" s="445">
        <v>180</v>
      </c>
    </row>
    <row r="81" spans="1:17" ht="14.4" customHeight="1" x14ac:dyDescent="0.3">
      <c r="A81" s="439" t="s">
        <v>1002</v>
      </c>
      <c r="B81" s="440" t="s">
        <v>847</v>
      </c>
      <c r="C81" s="440" t="s">
        <v>848</v>
      </c>
      <c r="D81" s="440" t="s">
        <v>865</v>
      </c>
      <c r="E81" s="440" t="s">
        <v>866</v>
      </c>
      <c r="F81" s="444">
        <v>44</v>
      </c>
      <c r="G81" s="444">
        <v>23452</v>
      </c>
      <c r="H81" s="444">
        <v>0.71062359856978363</v>
      </c>
      <c r="I81" s="444">
        <v>533</v>
      </c>
      <c r="J81" s="444">
        <v>58</v>
      </c>
      <c r="K81" s="444">
        <v>33002</v>
      </c>
      <c r="L81" s="444">
        <v>1</v>
      </c>
      <c r="M81" s="444">
        <v>569</v>
      </c>
      <c r="N81" s="444">
        <v>45</v>
      </c>
      <c r="O81" s="444">
        <v>25605</v>
      </c>
      <c r="P81" s="514">
        <v>0.77586206896551724</v>
      </c>
      <c r="Q81" s="445">
        <v>569</v>
      </c>
    </row>
    <row r="82" spans="1:17" ht="14.4" customHeight="1" x14ac:dyDescent="0.3">
      <c r="A82" s="439" t="s">
        <v>1002</v>
      </c>
      <c r="B82" s="440" t="s">
        <v>847</v>
      </c>
      <c r="C82" s="440" t="s">
        <v>848</v>
      </c>
      <c r="D82" s="440" t="s">
        <v>867</v>
      </c>
      <c r="E82" s="440" t="s">
        <v>868</v>
      </c>
      <c r="F82" s="444">
        <v>231</v>
      </c>
      <c r="G82" s="444">
        <v>74382</v>
      </c>
      <c r="H82" s="444">
        <v>0.88460486412558725</v>
      </c>
      <c r="I82" s="444">
        <v>322</v>
      </c>
      <c r="J82" s="444">
        <v>251</v>
      </c>
      <c r="K82" s="444">
        <v>84085</v>
      </c>
      <c r="L82" s="444">
        <v>1</v>
      </c>
      <c r="M82" s="444">
        <v>335</v>
      </c>
      <c r="N82" s="444">
        <v>175</v>
      </c>
      <c r="O82" s="444">
        <v>58800</v>
      </c>
      <c r="P82" s="514">
        <v>0.69929238270797411</v>
      </c>
      <c r="Q82" s="445">
        <v>336</v>
      </c>
    </row>
    <row r="83" spans="1:17" ht="14.4" customHeight="1" x14ac:dyDescent="0.3">
      <c r="A83" s="439" t="s">
        <v>1002</v>
      </c>
      <c r="B83" s="440" t="s">
        <v>847</v>
      </c>
      <c r="C83" s="440" t="s">
        <v>848</v>
      </c>
      <c r="D83" s="440" t="s">
        <v>869</v>
      </c>
      <c r="E83" s="440" t="s">
        <v>870</v>
      </c>
      <c r="F83" s="444">
        <v>9</v>
      </c>
      <c r="G83" s="444">
        <v>3951</v>
      </c>
      <c r="H83" s="444">
        <v>2.8755458515283845</v>
      </c>
      <c r="I83" s="444">
        <v>439</v>
      </c>
      <c r="J83" s="444">
        <v>3</v>
      </c>
      <c r="K83" s="444">
        <v>1374</v>
      </c>
      <c r="L83" s="444">
        <v>1</v>
      </c>
      <c r="M83" s="444">
        <v>458</v>
      </c>
      <c r="N83" s="444">
        <v>4</v>
      </c>
      <c r="O83" s="444">
        <v>1836</v>
      </c>
      <c r="P83" s="514">
        <v>1.3362445414847162</v>
      </c>
      <c r="Q83" s="445">
        <v>459</v>
      </c>
    </row>
    <row r="84" spans="1:17" ht="14.4" customHeight="1" x14ac:dyDescent="0.3">
      <c r="A84" s="439" t="s">
        <v>1002</v>
      </c>
      <c r="B84" s="440" t="s">
        <v>847</v>
      </c>
      <c r="C84" s="440" t="s">
        <v>848</v>
      </c>
      <c r="D84" s="440" t="s">
        <v>871</v>
      </c>
      <c r="E84" s="440" t="s">
        <v>872</v>
      </c>
      <c r="F84" s="444">
        <v>403</v>
      </c>
      <c r="G84" s="444">
        <v>137423</v>
      </c>
      <c r="H84" s="444">
        <v>0.98687262569030021</v>
      </c>
      <c r="I84" s="444">
        <v>341</v>
      </c>
      <c r="J84" s="444">
        <v>399</v>
      </c>
      <c r="K84" s="444">
        <v>139251</v>
      </c>
      <c r="L84" s="444">
        <v>1</v>
      </c>
      <c r="M84" s="444">
        <v>349</v>
      </c>
      <c r="N84" s="444">
        <v>362</v>
      </c>
      <c r="O84" s="444">
        <v>126338</v>
      </c>
      <c r="P84" s="514">
        <v>0.90726817042606511</v>
      </c>
      <c r="Q84" s="445">
        <v>349</v>
      </c>
    </row>
    <row r="85" spans="1:17" ht="14.4" customHeight="1" x14ac:dyDescent="0.3">
      <c r="A85" s="439" t="s">
        <v>1002</v>
      </c>
      <c r="B85" s="440" t="s">
        <v>847</v>
      </c>
      <c r="C85" s="440" t="s">
        <v>848</v>
      </c>
      <c r="D85" s="440" t="s">
        <v>873</v>
      </c>
      <c r="E85" s="440" t="s">
        <v>874</v>
      </c>
      <c r="F85" s="444">
        <v>16</v>
      </c>
      <c r="G85" s="444">
        <v>25568</v>
      </c>
      <c r="H85" s="444">
        <v>0.67250585233698945</v>
      </c>
      <c r="I85" s="444">
        <v>1598</v>
      </c>
      <c r="J85" s="444">
        <v>23</v>
      </c>
      <c r="K85" s="444">
        <v>38019</v>
      </c>
      <c r="L85" s="444">
        <v>1</v>
      </c>
      <c r="M85" s="444">
        <v>1653</v>
      </c>
      <c r="N85" s="444">
        <v>23</v>
      </c>
      <c r="O85" s="444">
        <v>38019</v>
      </c>
      <c r="P85" s="514">
        <v>1</v>
      </c>
      <c r="Q85" s="445">
        <v>1653</v>
      </c>
    </row>
    <row r="86" spans="1:17" ht="14.4" customHeight="1" x14ac:dyDescent="0.3">
      <c r="A86" s="439" t="s">
        <v>1002</v>
      </c>
      <c r="B86" s="440" t="s">
        <v>847</v>
      </c>
      <c r="C86" s="440" t="s">
        <v>848</v>
      </c>
      <c r="D86" s="440" t="s">
        <v>877</v>
      </c>
      <c r="E86" s="440" t="s">
        <v>878</v>
      </c>
      <c r="F86" s="444">
        <v>5</v>
      </c>
      <c r="G86" s="444">
        <v>29665</v>
      </c>
      <c r="H86" s="444">
        <v>0.79411607238462367</v>
      </c>
      <c r="I86" s="444">
        <v>5933</v>
      </c>
      <c r="J86" s="444">
        <v>6</v>
      </c>
      <c r="K86" s="444">
        <v>37356</v>
      </c>
      <c r="L86" s="444">
        <v>1</v>
      </c>
      <c r="M86" s="444">
        <v>6226</v>
      </c>
      <c r="N86" s="444">
        <v>8</v>
      </c>
      <c r="O86" s="444">
        <v>49848</v>
      </c>
      <c r="P86" s="514">
        <v>1.3344041117892709</v>
      </c>
      <c r="Q86" s="445">
        <v>6231</v>
      </c>
    </row>
    <row r="87" spans="1:17" ht="14.4" customHeight="1" x14ac:dyDescent="0.3">
      <c r="A87" s="439" t="s">
        <v>1002</v>
      </c>
      <c r="B87" s="440" t="s">
        <v>847</v>
      </c>
      <c r="C87" s="440" t="s">
        <v>848</v>
      </c>
      <c r="D87" s="440" t="s">
        <v>881</v>
      </c>
      <c r="E87" s="440" t="s">
        <v>882</v>
      </c>
      <c r="F87" s="444"/>
      <c r="G87" s="444"/>
      <c r="H87" s="444"/>
      <c r="I87" s="444"/>
      <c r="J87" s="444">
        <v>57</v>
      </c>
      <c r="K87" s="444">
        <v>2793</v>
      </c>
      <c r="L87" s="444">
        <v>1</v>
      </c>
      <c r="M87" s="444">
        <v>49</v>
      </c>
      <c r="N87" s="444">
        <v>10</v>
      </c>
      <c r="O87" s="444">
        <v>490</v>
      </c>
      <c r="P87" s="514">
        <v>0.17543859649122806</v>
      </c>
      <c r="Q87" s="445">
        <v>49</v>
      </c>
    </row>
    <row r="88" spans="1:17" ht="14.4" customHeight="1" x14ac:dyDescent="0.3">
      <c r="A88" s="439" t="s">
        <v>1002</v>
      </c>
      <c r="B88" s="440" t="s">
        <v>847</v>
      </c>
      <c r="C88" s="440" t="s">
        <v>848</v>
      </c>
      <c r="D88" s="440" t="s">
        <v>883</v>
      </c>
      <c r="E88" s="440" t="s">
        <v>884</v>
      </c>
      <c r="F88" s="444">
        <v>24</v>
      </c>
      <c r="G88" s="444">
        <v>9024</v>
      </c>
      <c r="H88" s="444">
        <v>0.86362331323571628</v>
      </c>
      <c r="I88" s="444">
        <v>376</v>
      </c>
      <c r="J88" s="444">
        <v>27</v>
      </c>
      <c r="K88" s="444">
        <v>10449</v>
      </c>
      <c r="L88" s="444">
        <v>1</v>
      </c>
      <c r="M88" s="444">
        <v>387</v>
      </c>
      <c r="N88" s="444">
        <v>19</v>
      </c>
      <c r="O88" s="444">
        <v>7429</v>
      </c>
      <c r="P88" s="514">
        <v>0.7109771269977988</v>
      </c>
      <c r="Q88" s="445">
        <v>391</v>
      </c>
    </row>
    <row r="89" spans="1:17" ht="14.4" customHeight="1" x14ac:dyDescent="0.3">
      <c r="A89" s="439" t="s">
        <v>1002</v>
      </c>
      <c r="B89" s="440" t="s">
        <v>847</v>
      </c>
      <c r="C89" s="440" t="s">
        <v>848</v>
      </c>
      <c r="D89" s="440" t="s">
        <v>885</v>
      </c>
      <c r="E89" s="440" t="s">
        <v>886</v>
      </c>
      <c r="F89" s="444"/>
      <c r="G89" s="444"/>
      <c r="H89" s="444"/>
      <c r="I89" s="444"/>
      <c r="J89" s="444">
        <v>2</v>
      </c>
      <c r="K89" s="444">
        <v>76</v>
      </c>
      <c r="L89" s="444">
        <v>1</v>
      </c>
      <c r="M89" s="444">
        <v>38</v>
      </c>
      <c r="N89" s="444">
        <v>2</v>
      </c>
      <c r="O89" s="444">
        <v>76</v>
      </c>
      <c r="P89" s="514">
        <v>1</v>
      </c>
      <c r="Q89" s="445">
        <v>38</v>
      </c>
    </row>
    <row r="90" spans="1:17" ht="14.4" customHeight="1" x14ac:dyDescent="0.3">
      <c r="A90" s="439" t="s">
        <v>1002</v>
      </c>
      <c r="B90" s="440" t="s">
        <v>847</v>
      </c>
      <c r="C90" s="440" t="s">
        <v>848</v>
      </c>
      <c r="D90" s="440" t="s">
        <v>887</v>
      </c>
      <c r="E90" s="440" t="s">
        <v>888</v>
      </c>
      <c r="F90" s="444"/>
      <c r="G90" s="444"/>
      <c r="H90" s="444"/>
      <c r="I90" s="444"/>
      <c r="J90" s="444">
        <v>8</v>
      </c>
      <c r="K90" s="444">
        <v>2112</v>
      </c>
      <c r="L90" s="444">
        <v>1</v>
      </c>
      <c r="M90" s="444">
        <v>264</v>
      </c>
      <c r="N90" s="444">
        <v>2</v>
      </c>
      <c r="O90" s="444">
        <v>530</v>
      </c>
      <c r="P90" s="514">
        <v>0.25094696969696972</v>
      </c>
      <c r="Q90" s="445">
        <v>265</v>
      </c>
    </row>
    <row r="91" spans="1:17" ht="14.4" customHeight="1" x14ac:dyDescent="0.3">
      <c r="A91" s="439" t="s">
        <v>1002</v>
      </c>
      <c r="B91" s="440" t="s">
        <v>847</v>
      </c>
      <c r="C91" s="440" t="s">
        <v>848</v>
      </c>
      <c r="D91" s="440" t="s">
        <v>889</v>
      </c>
      <c r="E91" s="440" t="s">
        <v>890</v>
      </c>
      <c r="F91" s="444">
        <v>38</v>
      </c>
      <c r="G91" s="444">
        <v>25688</v>
      </c>
      <c r="H91" s="444">
        <v>1.0425324675324674</v>
      </c>
      <c r="I91" s="444">
        <v>676</v>
      </c>
      <c r="J91" s="444">
        <v>35</v>
      </c>
      <c r="K91" s="444">
        <v>24640</v>
      </c>
      <c r="L91" s="444">
        <v>1</v>
      </c>
      <c r="M91" s="444">
        <v>704</v>
      </c>
      <c r="N91" s="444">
        <v>22</v>
      </c>
      <c r="O91" s="444">
        <v>15510</v>
      </c>
      <c r="P91" s="514">
        <v>0.6294642857142857</v>
      </c>
      <c r="Q91" s="445">
        <v>705</v>
      </c>
    </row>
    <row r="92" spans="1:17" ht="14.4" customHeight="1" x14ac:dyDescent="0.3">
      <c r="A92" s="439" t="s">
        <v>1002</v>
      </c>
      <c r="B92" s="440" t="s">
        <v>847</v>
      </c>
      <c r="C92" s="440" t="s">
        <v>848</v>
      </c>
      <c r="D92" s="440" t="s">
        <v>891</v>
      </c>
      <c r="E92" s="440" t="s">
        <v>892</v>
      </c>
      <c r="F92" s="444">
        <v>5</v>
      </c>
      <c r="G92" s="444">
        <v>690</v>
      </c>
      <c r="H92" s="444">
        <v>2.3469387755102042</v>
      </c>
      <c r="I92" s="444">
        <v>138</v>
      </c>
      <c r="J92" s="444">
        <v>2</v>
      </c>
      <c r="K92" s="444">
        <v>294</v>
      </c>
      <c r="L92" s="444">
        <v>1</v>
      </c>
      <c r="M92" s="444">
        <v>147</v>
      </c>
      <c r="N92" s="444"/>
      <c r="O92" s="444"/>
      <c r="P92" s="514"/>
      <c r="Q92" s="445"/>
    </row>
    <row r="93" spans="1:17" ht="14.4" customHeight="1" x14ac:dyDescent="0.3">
      <c r="A93" s="439" t="s">
        <v>1002</v>
      </c>
      <c r="B93" s="440" t="s">
        <v>847</v>
      </c>
      <c r="C93" s="440" t="s">
        <v>848</v>
      </c>
      <c r="D93" s="440" t="s">
        <v>893</v>
      </c>
      <c r="E93" s="440" t="s">
        <v>894</v>
      </c>
      <c r="F93" s="444">
        <v>13</v>
      </c>
      <c r="G93" s="444">
        <v>3705</v>
      </c>
      <c r="H93" s="444">
        <v>0.8125</v>
      </c>
      <c r="I93" s="444">
        <v>285</v>
      </c>
      <c r="J93" s="444">
        <v>15</v>
      </c>
      <c r="K93" s="444">
        <v>4560</v>
      </c>
      <c r="L93" s="444">
        <v>1</v>
      </c>
      <c r="M93" s="444">
        <v>304</v>
      </c>
      <c r="N93" s="444">
        <v>22</v>
      </c>
      <c r="O93" s="444">
        <v>6710</v>
      </c>
      <c r="P93" s="514">
        <v>1.4714912280701755</v>
      </c>
      <c r="Q93" s="445">
        <v>305</v>
      </c>
    </row>
    <row r="94" spans="1:17" ht="14.4" customHeight="1" x14ac:dyDescent="0.3">
      <c r="A94" s="439" t="s">
        <v>1002</v>
      </c>
      <c r="B94" s="440" t="s">
        <v>847</v>
      </c>
      <c r="C94" s="440" t="s">
        <v>848</v>
      </c>
      <c r="D94" s="440" t="s">
        <v>895</v>
      </c>
      <c r="E94" s="440" t="s">
        <v>896</v>
      </c>
      <c r="F94" s="444"/>
      <c r="G94" s="444"/>
      <c r="H94" s="444"/>
      <c r="I94" s="444"/>
      <c r="J94" s="444"/>
      <c r="K94" s="444"/>
      <c r="L94" s="444"/>
      <c r="M94" s="444"/>
      <c r="N94" s="444">
        <v>4</v>
      </c>
      <c r="O94" s="444">
        <v>14848</v>
      </c>
      <c r="P94" s="514"/>
      <c r="Q94" s="445">
        <v>3712</v>
      </c>
    </row>
    <row r="95" spans="1:17" ht="14.4" customHeight="1" x14ac:dyDescent="0.3">
      <c r="A95" s="439" t="s">
        <v>1002</v>
      </c>
      <c r="B95" s="440" t="s">
        <v>847</v>
      </c>
      <c r="C95" s="440" t="s">
        <v>848</v>
      </c>
      <c r="D95" s="440" t="s">
        <v>897</v>
      </c>
      <c r="E95" s="440" t="s">
        <v>898</v>
      </c>
      <c r="F95" s="444">
        <v>127</v>
      </c>
      <c r="G95" s="444">
        <v>58674</v>
      </c>
      <c r="H95" s="444">
        <v>0.742332995951417</v>
      </c>
      <c r="I95" s="444">
        <v>462</v>
      </c>
      <c r="J95" s="444">
        <v>160</v>
      </c>
      <c r="K95" s="444">
        <v>79040</v>
      </c>
      <c r="L95" s="444">
        <v>1</v>
      </c>
      <c r="M95" s="444">
        <v>494</v>
      </c>
      <c r="N95" s="444">
        <v>111</v>
      </c>
      <c r="O95" s="444">
        <v>54834</v>
      </c>
      <c r="P95" s="514">
        <v>0.69374999999999998</v>
      </c>
      <c r="Q95" s="445">
        <v>494</v>
      </c>
    </row>
    <row r="96" spans="1:17" ht="14.4" customHeight="1" x14ac:dyDescent="0.3">
      <c r="A96" s="439" t="s">
        <v>1002</v>
      </c>
      <c r="B96" s="440" t="s">
        <v>847</v>
      </c>
      <c r="C96" s="440" t="s">
        <v>848</v>
      </c>
      <c r="D96" s="440" t="s">
        <v>901</v>
      </c>
      <c r="E96" s="440" t="s">
        <v>902</v>
      </c>
      <c r="F96" s="444">
        <v>124</v>
      </c>
      <c r="G96" s="444">
        <v>44144</v>
      </c>
      <c r="H96" s="444">
        <v>0.78492176386913226</v>
      </c>
      <c r="I96" s="444">
        <v>356</v>
      </c>
      <c r="J96" s="444">
        <v>152</v>
      </c>
      <c r="K96" s="444">
        <v>56240</v>
      </c>
      <c r="L96" s="444">
        <v>1</v>
      </c>
      <c r="M96" s="444">
        <v>370</v>
      </c>
      <c r="N96" s="444">
        <v>127</v>
      </c>
      <c r="O96" s="444">
        <v>46990</v>
      </c>
      <c r="P96" s="514">
        <v>0.83552631578947367</v>
      </c>
      <c r="Q96" s="445">
        <v>370</v>
      </c>
    </row>
    <row r="97" spans="1:17" ht="14.4" customHeight="1" x14ac:dyDescent="0.3">
      <c r="A97" s="439" t="s">
        <v>1002</v>
      </c>
      <c r="B97" s="440" t="s">
        <v>847</v>
      </c>
      <c r="C97" s="440" t="s">
        <v>848</v>
      </c>
      <c r="D97" s="440" t="s">
        <v>903</v>
      </c>
      <c r="E97" s="440" t="s">
        <v>904</v>
      </c>
      <c r="F97" s="444"/>
      <c r="G97" s="444"/>
      <c r="H97" s="444"/>
      <c r="I97" s="444"/>
      <c r="J97" s="444"/>
      <c r="K97" s="444"/>
      <c r="L97" s="444"/>
      <c r="M97" s="444"/>
      <c r="N97" s="444">
        <v>1</v>
      </c>
      <c r="O97" s="444">
        <v>3108</v>
      </c>
      <c r="P97" s="514"/>
      <c r="Q97" s="445">
        <v>3108</v>
      </c>
    </row>
    <row r="98" spans="1:17" ht="14.4" customHeight="1" x14ac:dyDescent="0.3">
      <c r="A98" s="439" t="s">
        <v>1002</v>
      </c>
      <c r="B98" s="440" t="s">
        <v>847</v>
      </c>
      <c r="C98" s="440" t="s">
        <v>848</v>
      </c>
      <c r="D98" s="440" t="s">
        <v>1003</v>
      </c>
      <c r="E98" s="440" t="s">
        <v>1004</v>
      </c>
      <c r="F98" s="444"/>
      <c r="G98" s="444"/>
      <c r="H98" s="444"/>
      <c r="I98" s="444"/>
      <c r="J98" s="444">
        <v>1</v>
      </c>
      <c r="K98" s="444">
        <v>4659</v>
      </c>
      <c r="L98" s="444">
        <v>1</v>
      </c>
      <c r="M98" s="444">
        <v>4659</v>
      </c>
      <c r="N98" s="444"/>
      <c r="O98" s="444"/>
      <c r="P98" s="514"/>
      <c r="Q98" s="445"/>
    </row>
    <row r="99" spans="1:17" ht="14.4" customHeight="1" x14ac:dyDescent="0.3">
      <c r="A99" s="439" t="s">
        <v>1002</v>
      </c>
      <c r="B99" s="440" t="s">
        <v>847</v>
      </c>
      <c r="C99" s="440" t="s">
        <v>848</v>
      </c>
      <c r="D99" s="440" t="s">
        <v>907</v>
      </c>
      <c r="E99" s="440" t="s">
        <v>908</v>
      </c>
      <c r="F99" s="444">
        <v>27</v>
      </c>
      <c r="G99" s="444">
        <v>2835</v>
      </c>
      <c r="H99" s="444">
        <v>0.85135135135135132</v>
      </c>
      <c r="I99" s="444">
        <v>105</v>
      </c>
      <c r="J99" s="444">
        <v>30</v>
      </c>
      <c r="K99" s="444">
        <v>3330</v>
      </c>
      <c r="L99" s="444">
        <v>1</v>
      </c>
      <c r="M99" s="444">
        <v>111</v>
      </c>
      <c r="N99" s="444">
        <v>29</v>
      </c>
      <c r="O99" s="444">
        <v>3219</v>
      </c>
      <c r="P99" s="514">
        <v>0.96666666666666667</v>
      </c>
      <c r="Q99" s="445">
        <v>111</v>
      </c>
    </row>
    <row r="100" spans="1:17" ht="14.4" customHeight="1" x14ac:dyDescent="0.3">
      <c r="A100" s="439" t="s">
        <v>1002</v>
      </c>
      <c r="B100" s="440" t="s">
        <v>847</v>
      </c>
      <c r="C100" s="440" t="s">
        <v>848</v>
      </c>
      <c r="D100" s="440" t="s">
        <v>909</v>
      </c>
      <c r="E100" s="440" t="s">
        <v>910</v>
      </c>
      <c r="F100" s="444">
        <v>1</v>
      </c>
      <c r="G100" s="444">
        <v>117</v>
      </c>
      <c r="H100" s="444">
        <v>0.46800000000000003</v>
      </c>
      <c r="I100" s="444">
        <v>117</v>
      </c>
      <c r="J100" s="444">
        <v>2</v>
      </c>
      <c r="K100" s="444">
        <v>250</v>
      </c>
      <c r="L100" s="444">
        <v>1</v>
      </c>
      <c r="M100" s="444">
        <v>125</v>
      </c>
      <c r="N100" s="444">
        <v>2</v>
      </c>
      <c r="O100" s="444">
        <v>250</v>
      </c>
      <c r="P100" s="514">
        <v>1</v>
      </c>
      <c r="Q100" s="445">
        <v>125</v>
      </c>
    </row>
    <row r="101" spans="1:17" ht="14.4" customHeight="1" x14ac:dyDescent="0.3">
      <c r="A101" s="439" t="s">
        <v>1002</v>
      </c>
      <c r="B101" s="440" t="s">
        <v>847</v>
      </c>
      <c r="C101" s="440" t="s">
        <v>848</v>
      </c>
      <c r="D101" s="440" t="s">
        <v>911</v>
      </c>
      <c r="E101" s="440" t="s">
        <v>912</v>
      </c>
      <c r="F101" s="444">
        <v>23</v>
      </c>
      <c r="G101" s="444">
        <v>10649</v>
      </c>
      <c r="H101" s="444">
        <v>1.0244348244348245</v>
      </c>
      <c r="I101" s="444">
        <v>463</v>
      </c>
      <c r="J101" s="444">
        <v>21</v>
      </c>
      <c r="K101" s="444">
        <v>10395</v>
      </c>
      <c r="L101" s="444">
        <v>1</v>
      </c>
      <c r="M101" s="444">
        <v>495</v>
      </c>
      <c r="N101" s="444">
        <v>7</v>
      </c>
      <c r="O101" s="444">
        <v>3465</v>
      </c>
      <c r="P101" s="514">
        <v>0.33333333333333331</v>
      </c>
      <c r="Q101" s="445">
        <v>495</v>
      </c>
    </row>
    <row r="102" spans="1:17" ht="14.4" customHeight="1" x14ac:dyDescent="0.3">
      <c r="A102" s="439" t="s">
        <v>1002</v>
      </c>
      <c r="B102" s="440" t="s">
        <v>847</v>
      </c>
      <c r="C102" s="440" t="s">
        <v>848</v>
      </c>
      <c r="D102" s="440" t="s">
        <v>913</v>
      </c>
      <c r="E102" s="440" t="s">
        <v>914</v>
      </c>
      <c r="F102" s="444">
        <v>1</v>
      </c>
      <c r="G102" s="444">
        <v>1268</v>
      </c>
      <c r="H102" s="444">
        <v>0.98830865159781767</v>
      </c>
      <c r="I102" s="444">
        <v>1268</v>
      </c>
      <c r="J102" s="444">
        <v>1</v>
      </c>
      <c r="K102" s="444">
        <v>1283</v>
      </c>
      <c r="L102" s="444">
        <v>1</v>
      </c>
      <c r="M102" s="444">
        <v>1283</v>
      </c>
      <c r="N102" s="444"/>
      <c r="O102" s="444"/>
      <c r="P102" s="514"/>
      <c r="Q102" s="445"/>
    </row>
    <row r="103" spans="1:17" ht="14.4" customHeight="1" x14ac:dyDescent="0.3">
      <c r="A103" s="439" t="s">
        <v>1002</v>
      </c>
      <c r="B103" s="440" t="s">
        <v>847</v>
      </c>
      <c r="C103" s="440" t="s">
        <v>848</v>
      </c>
      <c r="D103" s="440" t="s">
        <v>915</v>
      </c>
      <c r="E103" s="440" t="s">
        <v>916</v>
      </c>
      <c r="F103" s="444">
        <v>135</v>
      </c>
      <c r="G103" s="444">
        <v>58995</v>
      </c>
      <c r="H103" s="444">
        <v>0.9241071428571429</v>
      </c>
      <c r="I103" s="444">
        <v>437</v>
      </c>
      <c r="J103" s="444">
        <v>140</v>
      </c>
      <c r="K103" s="444">
        <v>63840</v>
      </c>
      <c r="L103" s="444">
        <v>1</v>
      </c>
      <c r="M103" s="444">
        <v>456</v>
      </c>
      <c r="N103" s="444">
        <v>180</v>
      </c>
      <c r="O103" s="444">
        <v>82080</v>
      </c>
      <c r="P103" s="514">
        <v>1.2857142857142858</v>
      </c>
      <c r="Q103" s="445">
        <v>456</v>
      </c>
    </row>
    <row r="104" spans="1:17" ht="14.4" customHeight="1" x14ac:dyDescent="0.3">
      <c r="A104" s="439" t="s">
        <v>1002</v>
      </c>
      <c r="B104" s="440" t="s">
        <v>847</v>
      </c>
      <c r="C104" s="440" t="s">
        <v>848</v>
      </c>
      <c r="D104" s="440" t="s">
        <v>917</v>
      </c>
      <c r="E104" s="440" t="s">
        <v>918</v>
      </c>
      <c r="F104" s="444">
        <v>126</v>
      </c>
      <c r="G104" s="444">
        <v>6804</v>
      </c>
      <c r="H104" s="444">
        <v>0.51451905626134298</v>
      </c>
      <c r="I104" s="444">
        <v>54</v>
      </c>
      <c r="J104" s="444">
        <v>228</v>
      </c>
      <c r="K104" s="444">
        <v>13224</v>
      </c>
      <c r="L104" s="444">
        <v>1</v>
      </c>
      <c r="M104" s="444">
        <v>58</v>
      </c>
      <c r="N104" s="444">
        <v>81</v>
      </c>
      <c r="O104" s="444">
        <v>4698</v>
      </c>
      <c r="P104" s="514">
        <v>0.35526315789473684</v>
      </c>
      <c r="Q104" s="445">
        <v>58</v>
      </c>
    </row>
    <row r="105" spans="1:17" ht="14.4" customHeight="1" x14ac:dyDescent="0.3">
      <c r="A105" s="439" t="s">
        <v>1002</v>
      </c>
      <c r="B105" s="440" t="s">
        <v>847</v>
      </c>
      <c r="C105" s="440" t="s">
        <v>848</v>
      </c>
      <c r="D105" s="440" t="s">
        <v>921</v>
      </c>
      <c r="E105" s="440" t="s">
        <v>922</v>
      </c>
      <c r="F105" s="444"/>
      <c r="G105" s="444"/>
      <c r="H105" s="444"/>
      <c r="I105" s="444"/>
      <c r="J105" s="444"/>
      <c r="K105" s="444"/>
      <c r="L105" s="444"/>
      <c r="M105" s="444"/>
      <c r="N105" s="444">
        <v>0</v>
      </c>
      <c r="O105" s="444">
        <v>0</v>
      </c>
      <c r="P105" s="514"/>
      <c r="Q105" s="445"/>
    </row>
    <row r="106" spans="1:17" ht="14.4" customHeight="1" x14ac:dyDescent="0.3">
      <c r="A106" s="439" t="s">
        <v>1002</v>
      </c>
      <c r="B106" s="440" t="s">
        <v>847</v>
      </c>
      <c r="C106" s="440" t="s">
        <v>848</v>
      </c>
      <c r="D106" s="440" t="s">
        <v>925</v>
      </c>
      <c r="E106" s="440" t="s">
        <v>926</v>
      </c>
      <c r="F106" s="444">
        <v>24</v>
      </c>
      <c r="G106" s="444">
        <v>4056</v>
      </c>
      <c r="H106" s="444">
        <v>0.68168067226890761</v>
      </c>
      <c r="I106" s="444">
        <v>169</v>
      </c>
      <c r="J106" s="444">
        <v>34</v>
      </c>
      <c r="K106" s="444">
        <v>5950</v>
      </c>
      <c r="L106" s="444">
        <v>1</v>
      </c>
      <c r="M106" s="444">
        <v>175</v>
      </c>
      <c r="N106" s="444">
        <v>65</v>
      </c>
      <c r="O106" s="444">
        <v>11440</v>
      </c>
      <c r="P106" s="514">
        <v>1.9226890756302522</v>
      </c>
      <c r="Q106" s="445">
        <v>176</v>
      </c>
    </row>
    <row r="107" spans="1:17" ht="14.4" customHeight="1" x14ac:dyDescent="0.3">
      <c r="A107" s="439" t="s">
        <v>1002</v>
      </c>
      <c r="B107" s="440" t="s">
        <v>847</v>
      </c>
      <c r="C107" s="440" t="s">
        <v>848</v>
      </c>
      <c r="D107" s="440" t="s">
        <v>927</v>
      </c>
      <c r="E107" s="440" t="s">
        <v>928</v>
      </c>
      <c r="F107" s="444">
        <v>443</v>
      </c>
      <c r="G107" s="444">
        <v>35883</v>
      </c>
      <c r="H107" s="444">
        <v>1.1629557608167234</v>
      </c>
      <c r="I107" s="444">
        <v>81</v>
      </c>
      <c r="J107" s="444">
        <v>363</v>
      </c>
      <c r="K107" s="444">
        <v>30855</v>
      </c>
      <c r="L107" s="444">
        <v>1</v>
      </c>
      <c r="M107" s="444">
        <v>85</v>
      </c>
      <c r="N107" s="444">
        <v>112</v>
      </c>
      <c r="O107" s="444">
        <v>9520</v>
      </c>
      <c r="P107" s="514">
        <v>0.30853994490358128</v>
      </c>
      <c r="Q107" s="445">
        <v>85</v>
      </c>
    </row>
    <row r="108" spans="1:17" ht="14.4" customHeight="1" x14ac:dyDescent="0.3">
      <c r="A108" s="439" t="s">
        <v>1002</v>
      </c>
      <c r="B108" s="440" t="s">
        <v>847</v>
      </c>
      <c r="C108" s="440" t="s">
        <v>848</v>
      </c>
      <c r="D108" s="440" t="s">
        <v>931</v>
      </c>
      <c r="E108" s="440" t="s">
        <v>932</v>
      </c>
      <c r="F108" s="444">
        <v>7</v>
      </c>
      <c r="G108" s="444">
        <v>1141</v>
      </c>
      <c r="H108" s="444">
        <v>6.7514792899408285</v>
      </c>
      <c r="I108" s="444">
        <v>163</v>
      </c>
      <c r="J108" s="444">
        <v>1</v>
      </c>
      <c r="K108" s="444">
        <v>169</v>
      </c>
      <c r="L108" s="444">
        <v>1</v>
      </c>
      <c r="M108" s="444">
        <v>169</v>
      </c>
      <c r="N108" s="444">
        <v>5</v>
      </c>
      <c r="O108" s="444">
        <v>850</v>
      </c>
      <c r="P108" s="514">
        <v>5.0295857988165684</v>
      </c>
      <c r="Q108" s="445">
        <v>170</v>
      </c>
    </row>
    <row r="109" spans="1:17" ht="14.4" customHeight="1" x14ac:dyDescent="0.3">
      <c r="A109" s="439" t="s">
        <v>1002</v>
      </c>
      <c r="B109" s="440" t="s">
        <v>847</v>
      </c>
      <c r="C109" s="440" t="s">
        <v>848</v>
      </c>
      <c r="D109" s="440" t="s">
        <v>933</v>
      </c>
      <c r="E109" s="440" t="s">
        <v>934</v>
      </c>
      <c r="F109" s="444"/>
      <c r="G109" s="444"/>
      <c r="H109" s="444"/>
      <c r="I109" s="444"/>
      <c r="J109" s="444">
        <v>2</v>
      </c>
      <c r="K109" s="444">
        <v>58</v>
      </c>
      <c r="L109" s="444">
        <v>1</v>
      </c>
      <c r="M109" s="444">
        <v>29</v>
      </c>
      <c r="N109" s="444"/>
      <c r="O109" s="444"/>
      <c r="P109" s="514"/>
      <c r="Q109" s="445"/>
    </row>
    <row r="110" spans="1:17" ht="14.4" customHeight="1" x14ac:dyDescent="0.3">
      <c r="A110" s="439" t="s">
        <v>1002</v>
      </c>
      <c r="B110" s="440" t="s">
        <v>847</v>
      </c>
      <c r="C110" s="440" t="s">
        <v>848</v>
      </c>
      <c r="D110" s="440" t="s">
        <v>935</v>
      </c>
      <c r="E110" s="440" t="s">
        <v>936</v>
      </c>
      <c r="F110" s="444">
        <v>4</v>
      </c>
      <c r="G110" s="444">
        <v>4032</v>
      </c>
      <c r="H110" s="444">
        <v>0.49851632047477745</v>
      </c>
      <c r="I110" s="444">
        <v>1008</v>
      </c>
      <c r="J110" s="444">
        <v>8</v>
      </c>
      <c r="K110" s="444">
        <v>8088</v>
      </c>
      <c r="L110" s="444">
        <v>1</v>
      </c>
      <c r="M110" s="444">
        <v>1011</v>
      </c>
      <c r="N110" s="444"/>
      <c r="O110" s="444"/>
      <c r="P110" s="514"/>
      <c r="Q110" s="445"/>
    </row>
    <row r="111" spans="1:17" ht="14.4" customHeight="1" x14ac:dyDescent="0.3">
      <c r="A111" s="439" t="s">
        <v>1002</v>
      </c>
      <c r="B111" s="440" t="s">
        <v>847</v>
      </c>
      <c r="C111" s="440" t="s">
        <v>848</v>
      </c>
      <c r="D111" s="440" t="s">
        <v>937</v>
      </c>
      <c r="E111" s="440" t="s">
        <v>938</v>
      </c>
      <c r="F111" s="444">
        <v>86</v>
      </c>
      <c r="G111" s="444">
        <v>14620</v>
      </c>
      <c r="H111" s="444">
        <v>1.4573365231259967</v>
      </c>
      <c r="I111" s="444">
        <v>170</v>
      </c>
      <c r="J111" s="444">
        <v>57</v>
      </c>
      <c r="K111" s="444">
        <v>10032</v>
      </c>
      <c r="L111" s="444">
        <v>1</v>
      </c>
      <c r="M111" s="444">
        <v>176</v>
      </c>
      <c r="N111" s="444">
        <v>11</v>
      </c>
      <c r="O111" s="444">
        <v>1936</v>
      </c>
      <c r="P111" s="514">
        <v>0.19298245614035087</v>
      </c>
      <c r="Q111" s="445">
        <v>176</v>
      </c>
    </row>
    <row r="112" spans="1:17" ht="14.4" customHeight="1" x14ac:dyDescent="0.3">
      <c r="A112" s="439" t="s">
        <v>1002</v>
      </c>
      <c r="B112" s="440" t="s">
        <v>847</v>
      </c>
      <c r="C112" s="440" t="s">
        <v>848</v>
      </c>
      <c r="D112" s="440" t="s">
        <v>939</v>
      </c>
      <c r="E112" s="440" t="s">
        <v>940</v>
      </c>
      <c r="F112" s="444">
        <v>4</v>
      </c>
      <c r="G112" s="444">
        <v>9056</v>
      </c>
      <c r="H112" s="444">
        <v>0.56395566072985426</v>
      </c>
      <c r="I112" s="444">
        <v>2264</v>
      </c>
      <c r="J112" s="444">
        <v>7</v>
      </c>
      <c r="K112" s="444">
        <v>16058</v>
      </c>
      <c r="L112" s="444">
        <v>1</v>
      </c>
      <c r="M112" s="444">
        <v>2294</v>
      </c>
      <c r="N112" s="444"/>
      <c r="O112" s="444"/>
      <c r="P112" s="514"/>
      <c r="Q112" s="445"/>
    </row>
    <row r="113" spans="1:17" ht="14.4" customHeight="1" x14ac:dyDescent="0.3">
      <c r="A113" s="439" t="s">
        <v>1002</v>
      </c>
      <c r="B113" s="440" t="s">
        <v>847</v>
      </c>
      <c r="C113" s="440" t="s">
        <v>848</v>
      </c>
      <c r="D113" s="440" t="s">
        <v>941</v>
      </c>
      <c r="E113" s="440" t="s">
        <v>942</v>
      </c>
      <c r="F113" s="444">
        <v>91</v>
      </c>
      <c r="G113" s="444">
        <v>22477</v>
      </c>
      <c r="H113" s="444">
        <v>1.0422424186219048</v>
      </c>
      <c r="I113" s="444">
        <v>247</v>
      </c>
      <c r="J113" s="444">
        <v>82</v>
      </c>
      <c r="K113" s="444">
        <v>21566</v>
      </c>
      <c r="L113" s="444">
        <v>1</v>
      </c>
      <c r="M113" s="444">
        <v>263</v>
      </c>
      <c r="N113" s="444">
        <v>38</v>
      </c>
      <c r="O113" s="444">
        <v>10032</v>
      </c>
      <c r="P113" s="514">
        <v>0.46517666697579524</v>
      </c>
      <c r="Q113" s="445">
        <v>264</v>
      </c>
    </row>
    <row r="114" spans="1:17" ht="14.4" customHeight="1" x14ac:dyDescent="0.3">
      <c r="A114" s="439" t="s">
        <v>1002</v>
      </c>
      <c r="B114" s="440" t="s">
        <v>847</v>
      </c>
      <c r="C114" s="440" t="s">
        <v>848</v>
      </c>
      <c r="D114" s="440" t="s">
        <v>943</v>
      </c>
      <c r="E114" s="440" t="s">
        <v>944</v>
      </c>
      <c r="F114" s="444">
        <v>4</v>
      </c>
      <c r="G114" s="444">
        <v>8048</v>
      </c>
      <c r="H114" s="444">
        <v>1.8892018779342723</v>
      </c>
      <c r="I114" s="444">
        <v>2012</v>
      </c>
      <c r="J114" s="444">
        <v>2</v>
      </c>
      <c r="K114" s="444">
        <v>4260</v>
      </c>
      <c r="L114" s="444">
        <v>1</v>
      </c>
      <c r="M114" s="444">
        <v>2130</v>
      </c>
      <c r="N114" s="444">
        <v>0</v>
      </c>
      <c r="O114" s="444">
        <v>0</v>
      </c>
      <c r="P114" s="514">
        <v>0</v>
      </c>
      <c r="Q114" s="445"/>
    </row>
    <row r="115" spans="1:17" ht="14.4" customHeight="1" x14ac:dyDescent="0.3">
      <c r="A115" s="439" t="s">
        <v>1002</v>
      </c>
      <c r="B115" s="440" t="s">
        <v>847</v>
      </c>
      <c r="C115" s="440" t="s">
        <v>848</v>
      </c>
      <c r="D115" s="440" t="s">
        <v>947</v>
      </c>
      <c r="E115" s="440" t="s">
        <v>948</v>
      </c>
      <c r="F115" s="444"/>
      <c r="G115" s="444"/>
      <c r="H115" s="444"/>
      <c r="I115" s="444"/>
      <c r="J115" s="444"/>
      <c r="K115" s="444"/>
      <c r="L115" s="444"/>
      <c r="M115" s="444"/>
      <c r="N115" s="444">
        <v>4</v>
      </c>
      <c r="O115" s="444">
        <v>1696</v>
      </c>
      <c r="P115" s="514"/>
      <c r="Q115" s="445">
        <v>424</v>
      </c>
    </row>
    <row r="116" spans="1:17" ht="14.4" customHeight="1" x14ac:dyDescent="0.3">
      <c r="A116" s="439" t="s">
        <v>1002</v>
      </c>
      <c r="B116" s="440" t="s">
        <v>847</v>
      </c>
      <c r="C116" s="440" t="s">
        <v>848</v>
      </c>
      <c r="D116" s="440" t="s">
        <v>952</v>
      </c>
      <c r="E116" s="440" t="s">
        <v>953</v>
      </c>
      <c r="F116" s="444">
        <v>7</v>
      </c>
      <c r="G116" s="444">
        <v>35623</v>
      </c>
      <c r="H116" s="444">
        <v>0.85369536042944782</v>
      </c>
      <c r="I116" s="444">
        <v>5089</v>
      </c>
      <c r="J116" s="444">
        <v>8</v>
      </c>
      <c r="K116" s="444">
        <v>41728</v>
      </c>
      <c r="L116" s="444">
        <v>1</v>
      </c>
      <c r="M116" s="444">
        <v>5216</v>
      </c>
      <c r="N116" s="444">
        <v>11</v>
      </c>
      <c r="O116" s="444">
        <v>57420</v>
      </c>
      <c r="P116" s="514">
        <v>1.3760544478527608</v>
      </c>
      <c r="Q116" s="445">
        <v>5220</v>
      </c>
    </row>
    <row r="117" spans="1:17" ht="14.4" customHeight="1" x14ac:dyDescent="0.3">
      <c r="A117" s="439" t="s">
        <v>1002</v>
      </c>
      <c r="B117" s="440" t="s">
        <v>847</v>
      </c>
      <c r="C117" s="440" t="s">
        <v>848</v>
      </c>
      <c r="D117" s="440" t="s">
        <v>956</v>
      </c>
      <c r="E117" s="440" t="s">
        <v>957</v>
      </c>
      <c r="F117" s="444">
        <v>4</v>
      </c>
      <c r="G117" s="444">
        <v>1076</v>
      </c>
      <c r="H117" s="444">
        <v>0.62268518518518523</v>
      </c>
      <c r="I117" s="444">
        <v>269</v>
      </c>
      <c r="J117" s="444">
        <v>6</v>
      </c>
      <c r="K117" s="444">
        <v>1728</v>
      </c>
      <c r="L117" s="444">
        <v>1</v>
      </c>
      <c r="M117" s="444">
        <v>288</v>
      </c>
      <c r="N117" s="444">
        <v>4</v>
      </c>
      <c r="O117" s="444">
        <v>1156</v>
      </c>
      <c r="P117" s="514">
        <v>0.66898148148148151</v>
      </c>
      <c r="Q117" s="445">
        <v>289</v>
      </c>
    </row>
    <row r="118" spans="1:17" ht="14.4" customHeight="1" x14ac:dyDescent="0.3">
      <c r="A118" s="439" t="s">
        <v>1002</v>
      </c>
      <c r="B118" s="440" t="s">
        <v>847</v>
      </c>
      <c r="C118" s="440" t="s">
        <v>848</v>
      </c>
      <c r="D118" s="440" t="s">
        <v>958</v>
      </c>
      <c r="E118" s="440" t="s">
        <v>959</v>
      </c>
      <c r="F118" s="444"/>
      <c r="G118" s="444"/>
      <c r="H118" s="444"/>
      <c r="I118" s="444"/>
      <c r="J118" s="444"/>
      <c r="K118" s="444"/>
      <c r="L118" s="444"/>
      <c r="M118" s="444"/>
      <c r="N118" s="444">
        <v>4</v>
      </c>
      <c r="O118" s="444">
        <v>4392</v>
      </c>
      <c r="P118" s="514"/>
      <c r="Q118" s="445">
        <v>1098</v>
      </c>
    </row>
    <row r="119" spans="1:17" ht="14.4" customHeight="1" x14ac:dyDescent="0.3">
      <c r="A119" s="439" t="s">
        <v>1002</v>
      </c>
      <c r="B119" s="440" t="s">
        <v>847</v>
      </c>
      <c r="C119" s="440" t="s">
        <v>848</v>
      </c>
      <c r="D119" s="440" t="s">
        <v>960</v>
      </c>
      <c r="E119" s="440" t="s">
        <v>961</v>
      </c>
      <c r="F119" s="444"/>
      <c r="G119" s="444"/>
      <c r="H119" s="444"/>
      <c r="I119" s="444"/>
      <c r="J119" s="444">
        <v>9</v>
      </c>
      <c r="K119" s="444">
        <v>963</v>
      </c>
      <c r="L119" s="444">
        <v>1</v>
      </c>
      <c r="M119" s="444">
        <v>107</v>
      </c>
      <c r="N119" s="444">
        <v>6</v>
      </c>
      <c r="O119" s="444">
        <v>642</v>
      </c>
      <c r="P119" s="514">
        <v>0.66666666666666663</v>
      </c>
      <c r="Q119" s="445">
        <v>107</v>
      </c>
    </row>
    <row r="120" spans="1:17" ht="14.4" customHeight="1" x14ac:dyDescent="0.3">
      <c r="A120" s="439" t="s">
        <v>1002</v>
      </c>
      <c r="B120" s="440" t="s">
        <v>847</v>
      </c>
      <c r="C120" s="440" t="s">
        <v>848</v>
      </c>
      <c r="D120" s="440" t="s">
        <v>962</v>
      </c>
      <c r="E120" s="440" t="s">
        <v>963</v>
      </c>
      <c r="F120" s="444">
        <v>12</v>
      </c>
      <c r="G120" s="444">
        <v>3672</v>
      </c>
      <c r="H120" s="444">
        <v>1.2993630573248407</v>
      </c>
      <c r="I120" s="444">
        <v>306</v>
      </c>
      <c r="J120" s="444">
        <v>9</v>
      </c>
      <c r="K120" s="444">
        <v>2826</v>
      </c>
      <c r="L120" s="444">
        <v>1</v>
      </c>
      <c r="M120" s="444">
        <v>314</v>
      </c>
      <c r="N120" s="444">
        <v>2</v>
      </c>
      <c r="O120" s="444">
        <v>628</v>
      </c>
      <c r="P120" s="514">
        <v>0.22222222222222221</v>
      </c>
      <c r="Q120" s="445">
        <v>314</v>
      </c>
    </row>
    <row r="121" spans="1:17" ht="14.4" customHeight="1" x14ac:dyDescent="0.3">
      <c r="A121" s="439" t="s">
        <v>1005</v>
      </c>
      <c r="B121" s="440" t="s">
        <v>847</v>
      </c>
      <c r="C121" s="440" t="s">
        <v>848</v>
      </c>
      <c r="D121" s="440" t="s">
        <v>851</v>
      </c>
      <c r="E121" s="440" t="s">
        <v>852</v>
      </c>
      <c r="F121" s="444"/>
      <c r="G121" s="444"/>
      <c r="H121" s="444"/>
      <c r="I121" s="444"/>
      <c r="J121" s="444">
        <v>1</v>
      </c>
      <c r="K121" s="444">
        <v>231</v>
      </c>
      <c r="L121" s="444">
        <v>1</v>
      </c>
      <c r="M121" s="444">
        <v>231</v>
      </c>
      <c r="N121" s="444"/>
      <c r="O121" s="444"/>
      <c r="P121" s="514"/>
      <c r="Q121" s="445"/>
    </row>
    <row r="122" spans="1:17" ht="14.4" customHeight="1" x14ac:dyDescent="0.3">
      <c r="A122" s="439" t="s">
        <v>1005</v>
      </c>
      <c r="B122" s="440" t="s">
        <v>847</v>
      </c>
      <c r="C122" s="440" t="s">
        <v>848</v>
      </c>
      <c r="D122" s="440" t="s">
        <v>853</v>
      </c>
      <c r="E122" s="440" t="s">
        <v>854</v>
      </c>
      <c r="F122" s="444">
        <v>3160</v>
      </c>
      <c r="G122" s="444">
        <v>170640</v>
      </c>
      <c r="H122" s="444">
        <v>0.82828518173345755</v>
      </c>
      <c r="I122" s="444">
        <v>54</v>
      </c>
      <c r="J122" s="444">
        <v>3552</v>
      </c>
      <c r="K122" s="444">
        <v>206016</v>
      </c>
      <c r="L122" s="444">
        <v>1</v>
      </c>
      <c r="M122" s="444">
        <v>58</v>
      </c>
      <c r="N122" s="444">
        <v>1919</v>
      </c>
      <c r="O122" s="444">
        <v>111302</v>
      </c>
      <c r="P122" s="514">
        <v>0.54025900900900903</v>
      </c>
      <c r="Q122" s="445">
        <v>58</v>
      </c>
    </row>
    <row r="123" spans="1:17" ht="14.4" customHeight="1" x14ac:dyDescent="0.3">
      <c r="A123" s="439" t="s">
        <v>1005</v>
      </c>
      <c r="B123" s="440" t="s">
        <v>847</v>
      </c>
      <c r="C123" s="440" t="s">
        <v>848</v>
      </c>
      <c r="D123" s="440" t="s">
        <v>855</v>
      </c>
      <c r="E123" s="440" t="s">
        <v>856</v>
      </c>
      <c r="F123" s="444">
        <v>2380</v>
      </c>
      <c r="G123" s="444">
        <v>292740</v>
      </c>
      <c r="H123" s="444">
        <v>0.99984630360161897</v>
      </c>
      <c r="I123" s="444">
        <v>123</v>
      </c>
      <c r="J123" s="444">
        <v>2235</v>
      </c>
      <c r="K123" s="444">
        <v>292785</v>
      </c>
      <c r="L123" s="444">
        <v>1</v>
      </c>
      <c r="M123" s="444">
        <v>131</v>
      </c>
      <c r="N123" s="444">
        <v>1443</v>
      </c>
      <c r="O123" s="444">
        <v>189033</v>
      </c>
      <c r="P123" s="514">
        <v>0.64563758389261749</v>
      </c>
      <c r="Q123" s="445">
        <v>131</v>
      </c>
    </row>
    <row r="124" spans="1:17" ht="14.4" customHeight="1" x14ac:dyDescent="0.3">
      <c r="A124" s="439" t="s">
        <v>1005</v>
      </c>
      <c r="B124" s="440" t="s">
        <v>847</v>
      </c>
      <c r="C124" s="440" t="s">
        <v>848</v>
      </c>
      <c r="D124" s="440" t="s">
        <v>857</v>
      </c>
      <c r="E124" s="440" t="s">
        <v>858</v>
      </c>
      <c r="F124" s="444">
        <v>50</v>
      </c>
      <c r="G124" s="444">
        <v>8850</v>
      </c>
      <c r="H124" s="444">
        <v>0.86713697824808933</v>
      </c>
      <c r="I124" s="444">
        <v>177</v>
      </c>
      <c r="J124" s="444">
        <v>54</v>
      </c>
      <c r="K124" s="444">
        <v>10206</v>
      </c>
      <c r="L124" s="444">
        <v>1</v>
      </c>
      <c r="M124" s="444">
        <v>189</v>
      </c>
      <c r="N124" s="444">
        <v>72</v>
      </c>
      <c r="O124" s="444">
        <v>13608</v>
      </c>
      <c r="P124" s="514">
        <v>1.3333333333333333</v>
      </c>
      <c r="Q124" s="445">
        <v>189</v>
      </c>
    </row>
    <row r="125" spans="1:17" ht="14.4" customHeight="1" x14ac:dyDescent="0.3">
      <c r="A125" s="439" t="s">
        <v>1005</v>
      </c>
      <c r="B125" s="440" t="s">
        <v>847</v>
      </c>
      <c r="C125" s="440" t="s">
        <v>848</v>
      </c>
      <c r="D125" s="440" t="s">
        <v>861</v>
      </c>
      <c r="E125" s="440" t="s">
        <v>862</v>
      </c>
      <c r="F125" s="444">
        <v>729</v>
      </c>
      <c r="G125" s="444">
        <v>279936</v>
      </c>
      <c r="H125" s="444">
        <v>0.8728470048267003</v>
      </c>
      <c r="I125" s="444">
        <v>384</v>
      </c>
      <c r="J125" s="444">
        <v>788</v>
      </c>
      <c r="K125" s="444">
        <v>320716</v>
      </c>
      <c r="L125" s="444">
        <v>1</v>
      </c>
      <c r="M125" s="444">
        <v>407</v>
      </c>
      <c r="N125" s="444">
        <v>683</v>
      </c>
      <c r="O125" s="444">
        <v>278664</v>
      </c>
      <c r="P125" s="514">
        <v>0.86888087903316324</v>
      </c>
      <c r="Q125" s="445">
        <v>408</v>
      </c>
    </row>
    <row r="126" spans="1:17" ht="14.4" customHeight="1" x14ac:dyDescent="0.3">
      <c r="A126" s="439" t="s">
        <v>1005</v>
      </c>
      <c r="B126" s="440" t="s">
        <v>847</v>
      </c>
      <c r="C126" s="440" t="s">
        <v>848</v>
      </c>
      <c r="D126" s="440" t="s">
        <v>863</v>
      </c>
      <c r="E126" s="440" t="s">
        <v>864</v>
      </c>
      <c r="F126" s="444">
        <v>605</v>
      </c>
      <c r="G126" s="444">
        <v>104060</v>
      </c>
      <c r="H126" s="444">
        <v>1.3152506382871154</v>
      </c>
      <c r="I126" s="444">
        <v>172</v>
      </c>
      <c r="J126" s="444">
        <v>442</v>
      </c>
      <c r="K126" s="444">
        <v>79118</v>
      </c>
      <c r="L126" s="444">
        <v>1</v>
      </c>
      <c r="M126" s="444">
        <v>179</v>
      </c>
      <c r="N126" s="444">
        <v>545</v>
      </c>
      <c r="O126" s="444">
        <v>98100</v>
      </c>
      <c r="P126" s="514">
        <v>1.2399201193154528</v>
      </c>
      <c r="Q126" s="445">
        <v>180</v>
      </c>
    </row>
    <row r="127" spans="1:17" ht="14.4" customHeight="1" x14ac:dyDescent="0.3">
      <c r="A127" s="439" t="s">
        <v>1005</v>
      </c>
      <c r="B127" s="440" t="s">
        <v>847</v>
      </c>
      <c r="C127" s="440" t="s">
        <v>848</v>
      </c>
      <c r="D127" s="440" t="s">
        <v>867</v>
      </c>
      <c r="E127" s="440" t="s">
        <v>868</v>
      </c>
      <c r="F127" s="444">
        <v>231</v>
      </c>
      <c r="G127" s="444">
        <v>74382</v>
      </c>
      <c r="H127" s="444">
        <v>2.3874819451131439</v>
      </c>
      <c r="I127" s="444">
        <v>322</v>
      </c>
      <c r="J127" s="444">
        <v>93</v>
      </c>
      <c r="K127" s="444">
        <v>31155</v>
      </c>
      <c r="L127" s="444">
        <v>1</v>
      </c>
      <c r="M127" s="444">
        <v>335</v>
      </c>
      <c r="N127" s="444">
        <v>161</v>
      </c>
      <c r="O127" s="444">
        <v>54096</v>
      </c>
      <c r="P127" s="514">
        <v>1.736350505536832</v>
      </c>
      <c r="Q127" s="445">
        <v>336</v>
      </c>
    </row>
    <row r="128" spans="1:17" ht="14.4" customHeight="1" x14ac:dyDescent="0.3">
      <c r="A128" s="439" t="s">
        <v>1005</v>
      </c>
      <c r="B128" s="440" t="s">
        <v>847</v>
      </c>
      <c r="C128" s="440" t="s">
        <v>848</v>
      </c>
      <c r="D128" s="440" t="s">
        <v>869</v>
      </c>
      <c r="E128" s="440" t="s">
        <v>870</v>
      </c>
      <c r="F128" s="444"/>
      <c r="G128" s="444"/>
      <c r="H128" s="444"/>
      <c r="I128" s="444"/>
      <c r="J128" s="444"/>
      <c r="K128" s="444"/>
      <c r="L128" s="444"/>
      <c r="M128" s="444"/>
      <c r="N128" s="444">
        <v>1</v>
      </c>
      <c r="O128" s="444">
        <v>459</v>
      </c>
      <c r="P128" s="514"/>
      <c r="Q128" s="445">
        <v>459</v>
      </c>
    </row>
    <row r="129" spans="1:17" ht="14.4" customHeight="1" x14ac:dyDescent="0.3">
      <c r="A129" s="439" t="s">
        <v>1005</v>
      </c>
      <c r="B129" s="440" t="s">
        <v>847</v>
      </c>
      <c r="C129" s="440" t="s">
        <v>848</v>
      </c>
      <c r="D129" s="440" t="s">
        <v>871</v>
      </c>
      <c r="E129" s="440" t="s">
        <v>872</v>
      </c>
      <c r="F129" s="444">
        <v>2385</v>
      </c>
      <c r="G129" s="444">
        <v>813285</v>
      </c>
      <c r="H129" s="444">
        <v>1.2329785782507845</v>
      </c>
      <c r="I129" s="444">
        <v>341</v>
      </c>
      <c r="J129" s="444">
        <v>1890</v>
      </c>
      <c r="K129" s="444">
        <v>659610</v>
      </c>
      <c r="L129" s="444">
        <v>1</v>
      </c>
      <c r="M129" s="444">
        <v>349</v>
      </c>
      <c r="N129" s="444">
        <v>2233</v>
      </c>
      <c r="O129" s="444">
        <v>779317</v>
      </c>
      <c r="P129" s="514">
        <v>1.1814814814814816</v>
      </c>
      <c r="Q129" s="445">
        <v>349</v>
      </c>
    </row>
    <row r="130" spans="1:17" ht="14.4" customHeight="1" x14ac:dyDescent="0.3">
      <c r="A130" s="439" t="s">
        <v>1005</v>
      </c>
      <c r="B130" s="440" t="s">
        <v>847</v>
      </c>
      <c r="C130" s="440" t="s">
        <v>848</v>
      </c>
      <c r="D130" s="440" t="s">
        <v>873</v>
      </c>
      <c r="E130" s="440" t="s">
        <v>874</v>
      </c>
      <c r="F130" s="444">
        <v>5</v>
      </c>
      <c r="G130" s="444">
        <v>7990</v>
      </c>
      <c r="H130" s="444"/>
      <c r="I130" s="444">
        <v>1598</v>
      </c>
      <c r="J130" s="444"/>
      <c r="K130" s="444"/>
      <c r="L130" s="444"/>
      <c r="M130" s="444"/>
      <c r="N130" s="444"/>
      <c r="O130" s="444"/>
      <c r="P130" s="514"/>
      <c r="Q130" s="445"/>
    </row>
    <row r="131" spans="1:17" ht="14.4" customHeight="1" x14ac:dyDescent="0.3">
      <c r="A131" s="439" t="s">
        <v>1005</v>
      </c>
      <c r="B131" s="440" t="s">
        <v>847</v>
      </c>
      <c r="C131" s="440" t="s">
        <v>848</v>
      </c>
      <c r="D131" s="440" t="s">
        <v>879</v>
      </c>
      <c r="E131" s="440" t="s">
        <v>880</v>
      </c>
      <c r="F131" s="444">
        <v>243</v>
      </c>
      <c r="G131" s="444">
        <v>26487</v>
      </c>
      <c r="H131" s="444">
        <v>0.79712892741061758</v>
      </c>
      <c r="I131" s="444">
        <v>109</v>
      </c>
      <c r="J131" s="444">
        <v>284</v>
      </c>
      <c r="K131" s="444">
        <v>33228</v>
      </c>
      <c r="L131" s="444">
        <v>1</v>
      </c>
      <c r="M131" s="444">
        <v>117</v>
      </c>
      <c r="N131" s="444">
        <v>216</v>
      </c>
      <c r="O131" s="444">
        <v>25272</v>
      </c>
      <c r="P131" s="514">
        <v>0.76056338028169013</v>
      </c>
      <c r="Q131" s="445">
        <v>117</v>
      </c>
    </row>
    <row r="132" spans="1:17" ht="14.4" customHeight="1" x14ac:dyDescent="0.3">
      <c r="A132" s="439" t="s">
        <v>1005</v>
      </c>
      <c r="B132" s="440" t="s">
        <v>847</v>
      </c>
      <c r="C132" s="440" t="s">
        <v>848</v>
      </c>
      <c r="D132" s="440" t="s">
        <v>883</v>
      </c>
      <c r="E132" s="440" t="s">
        <v>884</v>
      </c>
      <c r="F132" s="444">
        <v>14</v>
      </c>
      <c r="G132" s="444">
        <v>5264</v>
      </c>
      <c r="H132" s="444">
        <v>0.9715762273901809</v>
      </c>
      <c r="I132" s="444">
        <v>376</v>
      </c>
      <c r="J132" s="444">
        <v>14</v>
      </c>
      <c r="K132" s="444">
        <v>5418</v>
      </c>
      <c r="L132" s="444">
        <v>1</v>
      </c>
      <c r="M132" s="444">
        <v>387</v>
      </c>
      <c r="N132" s="444">
        <v>7</v>
      </c>
      <c r="O132" s="444">
        <v>2737</v>
      </c>
      <c r="P132" s="514">
        <v>0.5051679586563308</v>
      </c>
      <c r="Q132" s="445">
        <v>391</v>
      </c>
    </row>
    <row r="133" spans="1:17" ht="14.4" customHeight="1" x14ac:dyDescent="0.3">
      <c r="A133" s="439" t="s">
        <v>1005</v>
      </c>
      <c r="B133" s="440" t="s">
        <v>847</v>
      </c>
      <c r="C133" s="440" t="s">
        <v>848</v>
      </c>
      <c r="D133" s="440" t="s">
        <v>885</v>
      </c>
      <c r="E133" s="440" t="s">
        <v>886</v>
      </c>
      <c r="F133" s="444">
        <v>205</v>
      </c>
      <c r="G133" s="444">
        <v>7585</v>
      </c>
      <c r="H133" s="444">
        <v>0.86036751361161523</v>
      </c>
      <c r="I133" s="444">
        <v>37</v>
      </c>
      <c r="J133" s="444">
        <v>232</v>
      </c>
      <c r="K133" s="444">
        <v>8816</v>
      </c>
      <c r="L133" s="444">
        <v>1</v>
      </c>
      <c r="M133" s="444">
        <v>38</v>
      </c>
      <c r="N133" s="444">
        <v>205</v>
      </c>
      <c r="O133" s="444">
        <v>7790</v>
      </c>
      <c r="P133" s="514">
        <v>0.88362068965517238</v>
      </c>
      <c r="Q133" s="445">
        <v>38</v>
      </c>
    </row>
    <row r="134" spans="1:17" ht="14.4" customHeight="1" x14ac:dyDescent="0.3">
      <c r="A134" s="439" t="s">
        <v>1005</v>
      </c>
      <c r="B134" s="440" t="s">
        <v>847</v>
      </c>
      <c r="C134" s="440" t="s">
        <v>848</v>
      </c>
      <c r="D134" s="440" t="s">
        <v>1006</v>
      </c>
      <c r="E134" s="440" t="s">
        <v>1007</v>
      </c>
      <c r="F134" s="444"/>
      <c r="G134" s="444"/>
      <c r="H134" s="444"/>
      <c r="I134" s="444"/>
      <c r="J134" s="444">
        <v>1</v>
      </c>
      <c r="K134" s="444">
        <v>744</v>
      </c>
      <c r="L134" s="444">
        <v>1</v>
      </c>
      <c r="M134" s="444">
        <v>744</v>
      </c>
      <c r="N134" s="444"/>
      <c r="O134" s="444"/>
      <c r="P134" s="514"/>
      <c r="Q134" s="445"/>
    </row>
    <row r="135" spans="1:17" ht="14.4" customHeight="1" x14ac:dyDescent="0.3">
      <c r="A135" s="439" t="s">
        <v>1005</v>
      </c>
      <c r="B135" s="440" t="s">
        <v>847</v>
      </c>
      <c r="C135" s="440" t="s">
        <v>848</v>
      </c>
      <c r="D135" s="440" t="s">
        <v>889</v>
      </c>
      <c r="E135" s="440" t="s">
        <v>890</v>
      </c>
      <c r="F135" s="444">
        <v>13</v>
      </c>
      <c r="G135" s="444">
        <v>8788</v>
      </c>
      <c r="H135" s="444">
        <v>0.78018465909090906</v>
      </c>
      <c r="I135" s="444">
        <v>676</v>
      </c>
      <c r="J135" s="444">
        <v>16</v>
      </c>
      <c r="K135" s="444">
        <v>11264</v>
      </c>
      <c r="L135" s="444">
        <v>1</v>
      </c>
      <c r="M135" s="444">
        <v>704</v>
      </c>
      <c r="N135" s="444">
        <v>6</v>
      </c>
      <c r="O135" s="444">
        <v>4230</v>
      </c>
      <c r="P135" s="514">
        <v>0.37553267045454547</v>
      </c>
      <c r="Q135" s="445">
        <v>705</v>
      </c>
    </row>
    <row r="136" spans="1:17" ht="14.4" customHeight="1" x14ac:dyDescent="0.3">
      <c r="A136" s="439" t="s">
        <v>1005</v>
      </c>
      <c r="B136" s="440" t="s">
        <v>847</v>
      </c>
      <c r="C136" s="440" t="s">
        <v>848</v>
      </c>
      <c r="D136" s="440" t="s">
        <v>891</v>
      </c>
      <c r="E136" s="440" t="s">
        <v>892</v>
      </c>
      <c r="F136" s="444"/>
      <c r="G136" s="444"/>
      <c r="H136" s="444"/>
      <c r="I136" s="444"/>
      <c r="J136" s="444">
        <v>2</v>
      </c>
      <c r="K136" s="444">
        <v>294</v>
      </c>
      <c r="L136" s="444">
        <v>1</v>
      </c>
      <c r="M136" s="444">
        <v>147</v>
      </c>
      <c r="N136" s="444"/>
      <c r="O136" s="444"/>
      <c r="P136" s="514"/>
      <c r="Q136" s="445"/>
    </row>
    <row r="137" spans="1:17" ht="14.4" customHeight="1" x14ac:dyDescent="0.3">
      <c r="A137" s="439" t="s">
        <v>1005</v>
      </c>
      <c r="B137" s="440" t="s">
        <v>847</v>
      </c>
      <c r="C137" s="440" t="s">
        <v>848</v>
      </c>
      <c r="D137" s="440" t="s">
        <v>893</v>
      </c>
      <c r="E137" s="440" t="s">
        <v>894</v>
      </c>
      <c r="F137" s="444">
        <v>1280</v>
      </c>
      <c r="G137" s="444">
        <v>364800</v>
      </c>
      <c r="H137" s="444">
        <v>0.8708272859216255</v>
      </c>
      <c r="I137" s="444">
        <v>285</v>
      </c>
      <c r="J137" s="444">
        <v>1378</v>
      </c>
      <c r="K137" s="444">
        <v>418912</v>
      </c>
      <c r="L137" s="444">
        <v>1</v>
      </c>
      <c r="M137" s="444">
        <v>304</v>
      </c>
      <c r="N137" s="444">
        <v>1748</v>
      </c>
      <c r="O137" s="444">
        <v>533140</v>
      </c>
      <c r="P137" s="514">
        <v>1.2726777939042091</v>
      </c>
      <c r="Q137" s="445">
        <v>305</v>
      </c>
    </row>
    <row r="138" spans="1:17" ht="14.4" customHeight="1" x14ac:dyDescent="0.3">
      <c r="A138" s="439" t="s">
        <v>1005</v>
      </c>
      <c r="B138" s="440" t="s">
        <v>847</v>
      </c>
      <c r="C138" s="440" t="s">
        <v>848</v>
      </c>
      <c r="D138" s="440" t="s">
        <v>895</v>
      </c>
      <c r="E138" s="440" t="s">
        <v>896</v>
      </c>
      <c r="F138" s="444"/>
      <c r="G138" s="444"/>
      <c r="H138" s="444"/>
      <c r="I138" s="444"/>
      <c r="J138" s="444">
        <v>1</v>
      </c>
      <c r="K138" s="444">
        <v>3707</v>
      </c>
      <c r="L138" s="444">
        <v>1</v>
      </c>
      <c r="M138" s="444">
        <v>3707</v>
      </c>
      <c r="N138" s="444"/>
      <c r="O138" s="444"/>
      <c r="P138" s="514"/>
      <c r="Q138" s="445"/>
    </row>
    <row r="139" spans="1:17" ht="14.4" customHeight="1" x14ac:dyDescent="0.3">
      <c r="A139" s="439" t="s">
        <v>1005</v>
      </c>
      <c r="B139" s="440" t="s">
        <v>847</v>
      </c>
      <c r="C139" s="440" t="s">
        <v>848</v>
      </c>
      <c r="D139" s="440" t="s">
        <v>897</v>
      </c>
      <c r="E139" s="440" t="s">
        <v>898</v>
      </c>
      <c r="F139" s="444">
        <v>1300</v>
      </c>
      <c r="G139" s="444">
        <v>600600</v>
      </c>
      <c r="H139" s="444">
        <v>0.92596304164829435</v>
      </c>
      <c r="I139" s="444">
        <v>462</v>
      </c>
      <c r="J139" s="444">
        <v>1313</v>
      </c>
      <c r="K139" s="444">
        <v>648622</v>
      </c>
      <c r="L139" s="444">
        <v>1</v>
      </c>
      <c r="M139" s="444">
        <v>494</v>
      </c>
      <c r="N139" s="444">
        <v>1303</v>
      </c>
      <c r="O139" s="444">
        <v>643682</v>
      </c>
      <c r="P139" s="514">
        <v>0.99238385376999239</v>
      </c>
      <c r="Q139" s="445">
        <v>494</v>
      </c>
    </row>
    <row r="140" spans="1:17" ht="14.4" customHeight="1" x14ac:dyDescent="0.3">
      <c r="A140" s="439" t="s">
        <v>1005</v>
      </c>
      <c r="B140" s="440" t="s">
        <v>847</v>
      </c>
      <c r="C140" s="440" t="s">
        <v>848</v>
      </c>
      <c r="D140" s="440" t="s">
        <v>901</v>
      </c>
      <c r="E140" s="440" t="s">
        <v>902</v>
      </c>
      <c r="F140" s="444">
        <v>2147</v>
      </c>
      <c r="G140" s="444">
        <v>764332</v>
      </c>
      <c r="H140" s="444">
        <v>0.96395807847044435</v>
      </c>
      <c r="I140" s="444">
        <v>356</v>
      </c>
      <c r="J140" s="444">
        <v>2143</v>
      </c>
      <c r="K140" s="444">
        <v>792910</v>
      </c>
      <c r="L140" s="444">
        <v>1</v>
      </c>
      <c r="M140" s="444">
        <v>370</v>
      </c>
      <c r="N140" s="444">
        <v>2439</v>
      </c>
      <c r="O140" s="444">
        <v>902430</v>
      </c>
      <c r="P140" s="514">
        <v>1.1381241250583294</v>
      </c>
      <c r="Q140" s="445">
        <v>370</v>
      </c>
    </row>
    <row r="141" spans="1:17" ht="14.4" customHeight="1" x14ac:dyDescent="0.3">
      <c r="A141" s="439" t="s">
        <v>1005</v>
      </c>
      <c r="B141" s="440" t="s">
        <v>847</v>
      </c>
      <c r="C141" s="440" t="s">
        <v>848</v>
      </c>
      <c r="D141" s="440" t="s">
        <v>903</v>
      </c>
      <c r="E141" s="440" t="s">
        <v>904</v>
      </c>
      <c r="F141" s="444">
        <v>4</v>
      </c>
      <c r="G141" s="444">
        <v>11668</v>
      </c>
      <c r="H141" s="444"/>
      <c r="I141" s="444">
        <v>2917</v>
      </c>
      <c r="J141" s="444"/>
      <c r="K141" s="444"/>
      <c r="L141" s="444"/>
      <c r="M141" s="444"/>
      <c r="N141" s="444">
        <v>4</v>
      </c>
      <c r="O141" s="444">
        <v>12432</v>
      </c>
      <c r="P141" s="514"/>
      <c r="Q141" s="445">
        <v>3108</v>
      </c>
    </row>
    <row r="142" spans="1:17" ht="14.4" customHeight="1" x14ac:dyDescent="0.3">
      <c r="A142" s="439" t="s">
        <v>1005</v>
      </c>
      <c r="B142" s="440" t="s">
        <v>847</v>
      </c>
      <c r="C142" s="440" t="s">
        <v>848</v>
      </c>
      <c r="D142" s="440" t="s">
        <v>905</v>
      </c>
      <c r="E142" s="440" t="s">
        <v>906</v>
      </c>
      <c r="F142" s="444"/>
      <c r="G142" s="444"/>
      <c r="H142" s="444"/>
      <c r="I142" s="444"/>
      <c r="J142" s="444">
        <v>2</v>
      </c>
      <c r="K142" s="444">
        <v>25586</v>
      </c>
      <c r="L142" s="444">
        <v>1</v>
      </c>
      <c r="M142" s="444">
        <v>12793</v>
      </c>
      <c r="N142" s="444">
        <v>1</v>
      </c>
      <c r="O142" s="444">
        <v>12794</v>
      </c>
      <c r="P142" s="514">
        <v>0.50003908387399354</v>
      </c>
      <c r="Q142" s="445">
        <v>12794</v>
      </c>
    </row>
    <row r="143" spans="1:17" ht="14.4" customHeight="1" x14ac:dyDescent="0.3">
      <c r="A143" s="439" t="s">
        <v>1005</v>
      </c>
      <c r="B143" s="440" t="s">
        <v>847</v>
      </c>
      <c r="C143" s="440" t="s">
        <v>848</v>
      </c>
      <c r="D143" s="440" t="s">
        <v>907</v>
      </c>
      <c r="E143" s="440" t="s">
        <v>908</v>
      </c>
      <c r="F143" s="444">
        <v>39</v>
      </c>
      <c r="G143" s="444">
        <v>4095</v>
      </c>
      <c r="H143" s="444">
        <v>2.0495495495495497</v>
      </c>
      <c r="I143" s="444">
        <v>105</v>
      </c>
      <c r="J143" s="444">
        <v>18</v>
      </c>
      <c r="K143" s="444">
        <v>1998</v>
      </c>
      <c r="L143" s="444">
        <v>1</v>
      </c>
      <c r="M143" s="444">
        <v>111</v>
      </c>
      <c r="N143" s="444">
        <v>26</v>
      </c>
      <c r="O143" s="444">
        <v>2886</v>
      </c>
      <c r="P143" s="514">
        <v>1.4444444444444444</v>
      </c>
      <c r="Q143" s="445">
        <v>111</v>
      </c>
    </row>
    <row r="144" spans="1:17" ht="14.4" customHeight="1" x14ac:dyDescent="0.3">
      <c r="A144" s="439" t="s">
        <v>1005</v>
      </c>
      <c r="B144" s="440" t="s">
        <v>847</v>
      </c>
      <c r="C144" s="440" t="s">
        <v>848</v>
      </c>
      <c r="D144" s="440" t="s">
        <v>909</v>
      </c>
      <c r="E144" s="440" t="s">
        <v>910</v>
      </c>
      <c r="F144" s="444">
        <v>59</v>
      </c>
      <c r="G144" s="444">
        <v>6903</v>
      </c>
      <c r="H144" s="444">
        <v>0.56931958762886603</v>
      </c>
      <c r="I144" s="444">
        <v>117</v>
      </c>
      <c r="J144" s="444">
        <v>97</v>
      </c>
      <c r="K144" s="444">
        <v>12125</v>
      </c>
      <c r="L144" s="444">
        <v>1</v>
      </c>
      <c r="M144" s="444">
        <v>125</v>
      </c>
      <c r="N144" s="444">
        <v>40</v>
      </c>
      <c r="O144" s="444">
        <v>5000</v>
      </c>
      <c r="P144" s="514">
        <v>0.41237113402061853</v>
      </c>
      <c r="Q144" s="445">
        <v>125</v>
      </c>
    </row>
    <row r="145" spans="1:17" ht="14.4" customHeight="1" x14ac:dyDescent="0.3">
      <c r="A145" s="439" t="s">
        <v>1005</v>
      </c>
      <c r="B145" s="440" t="s">
        <v>847</v>
      </c>
      <c r="C145" s="440" t="s">
        <v>848</v>
      </c>
      <c r="D145" s="440" t="s">
        <v>911</v>
      </c>
      <c r="E145" s="440" t="s">
        <v>912</v>
      </c>
      <c r="F145" s="444">
        <v>492</v>
      </c>
      <c r="G145" s="444">
        <v>227796</v>
      </c>
      <c r="H145" s="444">
        <v>0.69306316173786053</v>
      </c>
      <c r="I145" s="444">
        <v>463</v>
      </c>
      <c r="J145" s="444">
        <v>664</v>
      </c>
      <c r="K145" s="444">
        <v>328680</v>
      </c>
      <c r="L145" s="444">
        <v>1</v>
      </c>
      <c r="M145" s="444">
        <v>495</v>
      </c>
      <c r="N145" s="444">
        <v>436</v>
      </c>
      <c r="O145" s="444">
        <v>215820</v>
      </c>
      <c r="P145" s="514">
        <v>0.65662650602409633</v>
      </c>
      <c r="Q145" s="445">
        <v>495</v>
      </c>
    </row>
    <row r="146" spans="1:17" ht="14.4" customHeight="1" x14ac:dyDescent="0.3">
      <c r="A146" s="439" t="s">
        <v>1005</v>
      </c>
      <c r="B146" s="440" t="s">
        <v>847</v>
      </c>
      <c r="C146" s="440" t="s">
        <v>848</v>
      </c>
      <c r="D146" s="440" t="s">
        <v>913</v>
      </c>
      <c r="E146" s="440" t="s">
        <v>914</v>
      </c>
      <c r="F146" s="444">
        <v>12</v>
      </c>
      <c r="G146" s="444">
        <v>15216</v>
      </c>
      <c r="H146" s="444">
        <v>1.694243402739116</v>
      </c>
      <c r="I146" s="444">
        <v>1268</v>
      </c>
      <c r="J146" s="444">
        <v>7</v>
      </c>
      <c r="K146" s="444">
        <v>8981</v>
      </c>
      <c r="L146" s="444">
        <v>1</v>
      </c>
      <c r="M146" s="444">
        <v>1283</v>
      </c>
      <c r="N146" s="444">
        <v>13</v>
      </c>
      <c r="O146" s="444">
        <v>16705</v>
      </c>
      <c r="P146" s="514">
        <v>1.860037857699588</v>
      </c>
      <c r="Q146" s="445">
        <v>1285</v>
      </c>
    </row>
    <row r="147" spans="1:17" ht="14.4" customHeight="1" x14ac:dyDescent="0.3">
      <c r="A147" s="439" t="s">
        <v>1005</v>
      </c>
      <c r="B147" s="440" t="s">
        <v>847</v>
      </c>
      <c r="C147" s="440" t="s">
        <v>848</v>
      </c>
      <c r="D147" s="440" t="s">
        <v>915</v>
      </c>
      <c r="E147" s="440" t="s">
        <v>916</v>
      </c>
      <c r="F147" s="444">
        <v>109</v>
      </c>
      <c r="G147" s="444">
        <v>47633</v>
      </c>
      <c r="H147" s="444">
        <v>1.7704802259887005</v>
      </c>
      <c r="I147" s="444">
        <v>437</v>
      </c>
      <c r="J147" s="444">
        <v>59</v>
      </c>
      <c r="K147" s="444">
        <v>26904</v>
      </c>
      <c r="L147" s="444">
        <v>1</v>
      </c>
      <c r="M147" s="444">
        <v>456</v>
      </c>
      <c r="N147" s="444">
        <v>59</v>
      </c>
      <c r="O147" s="444">
        <v>26904</v>
      </c>
      <c r="P147" s="514">
        <v>1</v>
      </c>
      <c r="Q147" s="445">
        <v>456</v>
      </c>
    </row>
    <row r="148" spans="1:17" ht="14.4" customHeight="1" x14ac:dyDescent="0.3">
      <c r="A148" s="439" t="s">
        <v>1005</v>
      </c>
      <c r="B148" s="440" t="s">
        <v>847</v>
      </c>
      <c r="C148" s="440" t="s">
        <v>848</v>
      </c>
      <c r="D148" s="440" t="s">
        <v>917</v>
      </c>
      <c r="E148" s="440" t="s">
        <v>918</v>
      </c>
      <c r="F148" s="444">
        <v>214</v>
      </c>
      <c r="G148" s="444">
        <v>11556</v>
      </c>
      <c r="H148" s="444">
        <v>1.2937751903269146</v>
      </c>
      <c r="I148" s="444">
        <v>54</v>
      </c>
      <c r="J148" s="444">
        <v>154</v>
      </c>
      <c r="K148" s="444">
        <v>8932</v>
      </c>
      <c r="L148" s="444">
        <v>1</v>
      </c>
      <c r="M148" s="444">
        <v>58</v>
      </c>
      <c r="N148" s="444">
        <v>165</v>
      </c>
      <c r="O148" s="444">
        <v>9570</v>
      </c>
      <c r="P148" s="514">
        <v>1.0714285714285714</v>
      </c>
      <c r="Q148" s="445">
        <v>58</v>
      </c>
    </row>
    <row r="149" spans="1:17" ht="14.4" customHeight="1" x14ac:dyDescent="0.3">
      <c r="A149" s="439" t="s">
        <v>1005</v>
      </c>
      <c r="B149" s="440" t="s">
        <v>847</v>
      </c>
      <c r="C149" s="440" t="s">
        <v>848</v>
      </c>
      <c r="D149" s="440" t="s">
        <v>919</v>
      </c>
      <c r="E149" s="440" t="s">
        <v>920</v>
      </c>
      <c r="F149" s="444">
        <v>11</v>
      </c>
      <c r="G149" s="444">
        <v>23892</v>
      </c>
      <c r="H149" s="444">
        <v>0.18324896456511736</v>
      </c>
      <c r="I149" s="444">
        <v>2172</v>
      </c>
      <c r="J149" s="444">
        <v>60</v>
      </c>
      <c r="K149" s="444">
        <v>130380</v>
      </c>
      <c r="L149" s="444">
        <v>1</v>
      </c>
      <c r="M149" s="444">
        <v>2173</v>
      </c>
      <c r="N149" s="444">
        <v>132</v>
      </c>
      <c r="O149" s="444">
        <v>286836</v>
      </c>
      <c r="P149" s="514">
        <v>2.2000000000000002</v>
      </c>
      <c r="Q149" s="445">
        <v>2173</v>
      </c>
    </row>
    <row r="150" spans="1:17" ht="14.4" customHeight="1" x14ac:dyDescent="0.3">
      <c r="A150" s="439" t="s">
        <v>1005</v>
      </c>
      <c r="B150" s="440" t="s">
        <v>847</v>
      </c>
      <c r="C150" s="440" t="s">
        <v>848</v>
      </c>
      <c r="D150" s="440" t="s">
        <v>925</v>
      </c>
      <c r="E150" s="440" t="s">
        <v>926</v>
      </c>
      <c r="F150" s="444">
        <v>9620</v>
      </c>
      <c r="G150" s="444">
        <v>1625780</v>
      </c>
      <c r="H150" s="444">
        <v>0.98267097827072436</v>
      </c>
      <c r="I150" s="444">
        <v>169</v>
      </c>
      <c r="J150" s="444">
        <v>9454</v>
      </c>
      <c r="K150" s="444">
        <v>1654450</v>
      </c>
      <c r="L150" s="444">
        <v>1</v>
      </c>
      <c r="M150" s="444">
        <v>175</v>
      </c>
      <c r="N150" s="444">
        <v>11606</v>
      </c>
      <c r="O150" s="444">
        <v>2042656</v>
      </c>
      <c r="P150" s="514">
        <v>1.234643537127142</v>
      </c>
      <c r="Q150" s="445">
        <v>176</v>
      </c>
    </row>
    <row r="151" spans="1:17" ht="14.4" customHeight="1" x14ac:dyDescent="0.3">
      <c r="A151" s="439" t="s">
        <v>1005</v>
      </c>
      <c r="B151" s="440" t="s">
        <v>847</v>
      </c>
      <c r="C151" s="440" t="s">
        <v>848</v>
      </c>
      <c r="D151" s="440" t="s">
        <v>927</v>
      </c>
      <c r="E151" s="440" t="s">
        <v>928</v>
      </c>
      <c r="F151" s="444">
        <v>31</v>
      </c>
      <c r="G151" s="444">
        <v>2511</v>
      </c>
      <c r="H151" s="444">
        <v>0.79841017488076316</v>
      </c>
      <c r="I151" s="444">
        <v>81</v>
      </c>
      <c r="J151" s="444">
        <v>37</v>
      </c>
      <c r="K151" s="444">
        <v>3145</v>
      </c>
      <c r="L151" s="444">
        <v>1</v>
      </c>
      <c r="M151" s="444">
        <v>85</v>
      </c>
      <c r="N151" s="444">
        <v>14</v>
      </c>
      <c r="O151" s="444">
        <v>1190</v>
      </c>
      <c r="P151" s="514">
        <v>0.3783783783783784</v>
      </c>
      <c r="Q151" s="445">
        <v>85</v>
      </c>
    </row>
    <row r="152" spans="1:17" ht="14.4" customHeight="1" x14ac:dyDescent="0.3">
      <c r="A152" s="439" t="s">
        <v>1005</v>
      </c>
      <c r="B152" s="440" t="s">
        <v>847</v>
      </c>
      <c r="C152" s="440" t="s">
        <v>848</v>
      </c>
      <c r="D152" s="440" t="s">
        <v>929</v>
      </c>
      <c r="E152" s="440" t="s">
        <v>930</v>
      </c>
      <c r="F152" s="444">
        <v>136</v>
      </c>
      <c r="G152" s="444">
        <v>22576</v>
      </c>
      <c r="H152" s="444">
        <v>1.2079186730872125</v>
      </c>
      <c r="I152" s="444">
        <v>166</v>
      </c>
      <c r="J152" s="444">
        <v>105</v>
      </c>
      <c r="K152" s="444">
        <v>18690</v>
      </c>
      <c r="L152" s="444">
        <v>1</v>
      </c>
      <c r="M152" s="444">
        <v>178</v>
      </c>
      <c r="N152" s="444">
        <v>92</v>
      </c>
      <c r="O152" s="444">
        <v>16376</v>
      </c>
      <c r="P152" s="514">
        <v>0.87619047619047619</v>
      </c>
      <c r="Q152" s="445">
        <v>178</v>
      </c>
    </row>
    <row r="153" spans="1:17" ht="14.4" customHeight="1" x14ac:dyDescent="0.3">
      <c r="A153" s="439" t="s">
        <v>1005</v>
      </c>
      <c r="B153" s="440" t="s">
        <v>847</v>
      </c>
      <c r="C153" s="440" t="s">
        <v>848</v>
      </c>
      <c r="D153" s="440" t="s">
        <v>931</v>
      </c>
      <c r="E153" s="440" t="s">
        <v>932</v>
      </c>
      <c r="F153" s="444">
        <v>27</v>
      </c>
      <c r="G153" s="444">
        <v>4401</v>
      </c>
      <c r="H153" s="444">
        <v>1.4467455621301775</v>
      </c>
      <c r="I153" s="444">
        <v>163</v>
      </c>
      <c r="J153" s="444">
        <v>18</v>
      </c>
      <c r="K153" s="444">
        <v>3042</v>
      </c>
      <c r="L153" s="444">
        <v>1</v>
      </c>
      <c r="M153" s="444">
        <v>169</v>
      </c>
      <c r="N153" s="444">
        <v>16</v>
      </c>
      <c r="O153" s="444">
        <v>2720</v>
      </c>
      <c r="P153" s="514">
        <v>0.89414858645627882</v>
      </c>
      <c r="Q153" s="445">
        <v>170</v>
      </c>
    </row>
    <row r="154" spans="1:17" ht="14.4" customHeight="1" x14ac:dyDescent="0.3">
      <c r="A154" s="439" t="s">
        <v>1005</v>
      </c>
      <c r="B154" s="440" t="s">
        <v>847</v>
      </c>
      <c r="C154" s="440" t="s">
        <v>848</v>
      </c>
      <c r="D154" s="440" t="s">
        <v>933</v>
      </c>
      <c r="E154" s="440" t="s">
        <v>934</v>
      </c>
      <c r="F154" s="444">
        <v>1</v>
      </c>
      <c r="G154" s="444">
        <v>28</v>
      </c>
      <c r="H154" s="444">
        <v>0.48275862068965519</v>
      </c>
      <c r="I154" s="444">
        <v>28</v>
      </c>
      <c r="J154" s="444">
        <v>2</v>
      </c>
      <c r="K154" s="444">
        <v>58</v>
      </c>
      <c r="L154" s="444">
        <v>1</v>
      </c>
      <c r="M154" s="444">
        <v>29</v>
      </c>
      <c r="N154" s="444">
        <v>3</v>
      </c>
      <c r="O154" s="444">
        <v>87</v>
      </c>
      <c r="P154" s="514">
        <v>1.5</v>
      </c>
      <c r="Q154" s="445">
        <v>29</v>
      </c>
    </row>
    <row r="155" spans="1:17" ht="14.4" customHeight="1" x14ac:dyDescent="0.3">
      <c r="A155" s="439" t="s">
        <v>1005</v>
      </c>
      <c r="B155" s="440" t="s">
        <v>847</v>
      </c>
      <c r="C155" s="440" t="s">
        <v>848</v>
      </c>
      <c r="D155" s="440" t="s">
        <v>935</v>
      </c>
      <c r="E155" s="440" t="s">
        <v>936</v>
      </c>
      <c r="F155" s="444">
        <v>35</v>
      </c>
      <c r="G155" s="444">
        <v>35280</v>
      </c>
      <c r="H155" s="444">
        <v>0.87240356083086057</v>
      </c>
      <c r="I155" s="444">
        <v>1008</v>
      </c>
      <c r="J155" s="444">
        <v>40</v>
      </c>
      <c r="K155" s="444">
        <v>40440</v>
      </c>
      <c r="L155" s="444">
        <v>1</v>
      </c>
      <c r="M155" s="444">
        <v>1011</v>
      </c>
      <c r="N155" s="444">
        <v>48</v>
      </c>
      <c r="O155" s="444">
        <v>48576</v>
      </c>
      <c r="P155" s="514">
        <v>1.2011869436201781</v>
      </c>
      <c r="Q155" s="445">
        <v>1012</v>
      </c>
    </row>
    <row r="156" spans="1:17" ht="14.4" customHeight="1" x14ac:dyDescent="0.3">
      <c r="A156" s="439" t="s">
        <v>1005</v>
      </c>
      <c r="B156" s="440" t="s">
        <v>847</v>
      </c>
      <c r="C156" s="440" t="s">
        <v>848</v>
      </c>
      <c r="D156" s="440" t="s">
        <v>937</v>
      </c>
      <c r="E156" s="440" t="s">
        <v>938</v>
      </c>
      <c r="F156" s="444">
        <v>111</v>
      </c>
      <c r="G156" s="444">
        <v>18870</v>
      </c>
      <c r="H156" s="444">
        <v>1.1912878787878789</v>
      </c>
      <c r="I156" s="444">
        <v>170</v>
      </c>
      <c r="J156" s="444">
        <v>90</v>
      </c>
      <c r="K156" s="444">
        <v>15840</v>
      </c>
      <c r="L156" s="444">
        <v>1</v>
      </c>
      <c r="M156" s="444">
        <v>176</v>
      </c>
      <c r="N156" s="444">
        <v>94</v>
      </c>
      <c r="O156" s="444">
        <v>16544</v>
      </c>
      <c r="P156" s="514">
        <v>1.0444444444444445</v>
      </c>
      <c r="Q156" s="445">
        <v>176</v>
      </c>
    </row>
    <row r="157" spans="1:17" ht="14.4" customHeight="1" x14ac:dyDescent="0.3">
      <c r="A157" s="439" t="s">
        <v>1005</v>
      </c>
      <c r="B157" s="440" t="s">
        <v>847</v>
      </c>
      <c r="C157" s="440" t="s">
        <v>848</v>
      </c>
      <c r="D157" s="440" t="s">
        <v>939</v>
      </c>
      <c r="E157" s="440" t="s">
        <v>940</v>
      </c>
      <c r="F157" s="444">
        <v>44</v>
      </c>
      <c r="G157" s="444">
        <v>99616</v>
      </c>
      <c r="H157" s="444">
        <v>1.1736374561134806</v>
      </c>
      <c r="I157" s="444">
        <v>2264</v>
      </c>
      <c r="J157" s="444">
        <v>37</v>
      </c>
      <c r="K157" s="444">
        <v>84878</v>
      </c>
      <c r="L157" s="444">
        <v>1</v>
      </c>
      <c r="M157" s="444">
        <v>2294</v>
      </c>
      <c r="N157" s="444">
        <v>77</v>
      </c>
      <c r="O157" s="444">
        <v>176869</v>
      </c>
      <c r="P157" s="514">
        <v>2.0838026343693299</v>
      </c>
      <c r="Q157" s="445">
        <v>2297</v>
      </c>
    </row>
    <row r="158" spans="1:17" ht="14.4" customHeight="1" x14ac:dyDescent="0.3">
      <c r="A158" s="439" t="s">
        <v>1005</v>
      </c>
      <c r="B158" s="440" t="s">
        <v>847</v>
      </c>
      <c r="C158" s="440" t="s">
        <v>848</v>
      </c>
      <c r="D158" s="440" t="s">
        <v>941</v>
      </c>
      <c r="E158" s="440" t="s">
        <v>942</v>
      </c>
      <c r="F158" s="444">
        <v>12</v>
      </c>
      <c r="G158" s="444">
        <v>2964</v>
      </c>
      <c r="H158" s="444">
        <v>0.80499728408473659</v>
      </c>
      <c r="I158" s="444">
        <v>247</v>
      </c>
      <c r="J158" s="444">
        <v>14</v>
      </c>
      <c r="K158" s="444">
        <v>3682</v>
      </c>
      <c r="L158" s="444">
        <v>1</v>
      </c>
      <c r="M158" s="444">
        <v>263</v>
      </c>
      <c r="N158" s="444">
        <v>8</v>
      </c>
      <c r="O158" s="444">
        <v>2112</v>
      </c>
      <c r="P158" s="514">
        <v>0.57360130363932649</v>
      </c>
      <c r="Q158" s="445">
        <v>264</v>
      </c>
    </row>
    <row r="159" spans="1:17" ht="14.4" customHeight="1" x14ac:dyDescent="0.3">
      <c r="A159" s="439" t="s">
        <v>1005</v>
      </c>
      <c r="B159" s="440" t="s">
        <v>847</v>
      </c>
      <c r="C159" s="440" t="s">
        <v>848</v>
      </c>
      <c r="D159" s="440" t="s">
        <v>943</v>
      </c>
      <c r="E159" s="440" t="s">
        <v>944</v>
      </c>
      <c r="F159" s="444">
        <v>629</v>
      </c>
      <c r="G159" s="444">
        <v>1265548</v>
      </c>
      <c r="H159" s="444">
        <v>1.2722783524846437</v>
      </c>
      <c r="I159" s="444">
        <v>2012</v>
      </c>
      <c r="J159" s="444">
        <v>467</v>
      </c>
      <c r="K159" s="444">
        <v>994710</v>
      </c>
      <c r="L159" s="444">
        <v>1</v>
      </c>
      <c r="M159" s="444">
        <v>2130</v>
      </c>
      <c r="N159" s="444">
        <v>489</v>
      </c>
      <c r="O159" s="444">
        <v>1042059</v>
      </c>
      <c r="P159" s="514">
        <v>1.0476008082757788</v>
      </c>
      <c r="Q159" s="445">
        <v>2131</v>
      </c>
    </row>
    <row r="160" spans="1:17" ht="14.4" customHeight="1" x14ac:dyDescent="0.3">
      <c r="A160" s="439" t="s">
        <v>1005</v>
      </c>
      <c r="B160" s="440" t="s">
        <v>847</v>
      </c>
      <c r="C160" s="440" t="s">
        <v>848</v>
      </c>
      <c r="D160" s="440" t="s">
        <v>945</v>
      </c>
      <c r="E160" s="440" t="s">
        <v>946</v>
      </c>
      <c r="F160" s="444">
        <v>682</v>
      </c>
      <c r="G160" s="444">
        <v>154132</v>
      </c>
      <c r="H160" s="444">
        <v>0.86419143949673127</v>
      </c>
      <c r="I160" s="444">
        <v>226</v>
      </c>
      <c r="J160" s="444">
        <v>737</v>
      </c>
      <c r="K160" s="444">
        <v>178354</v>
      </c>
      <c r="L160" s="444">
        <v>1</v>
      </c>
      <c r="M160" s="444">
        <v>242</v>
      </c>
      <c r="N160" s="444">
        <v>653</v>
      </c>
      <c r="O160" s="444">
        <v>158026</v>
      </c>
      <c r="P160" s="514">
        <v>0.88602442333785614</v>
      </c>
      <c r="Q160" s="445">
        <v>242</v>
      </c>
    </row>
    <row r="161" spans="1:17" ht="14.4" customHeight="1" x14ac:dyDescent="0.3">
      <c r="A161" s="439" t="s">
        <v>1005</v>
      </c>
      <c r="B161" s="440" t="s">
        <v>847</v>
      </c>
      <c r="C161" s="440" t="s">
        <v>848</v>
      </c>
      <c r="D161" s="440" t="s">
        <v>947</v>
      </c>
      <c r="E161" s="440" t="s">
        <v>948</v>
      </c>
      <c r="F161" s="444"/>
      <c r="G161" s="444"/>
      <c r="H161" s="444"/>
      <c r="I161" s="444"/>
      <c r="J161" s="444">
        <v>1</v>
      </c>
      <c r="K161" s="444">
        <v>423</v>
      </c>
      <c r="L161" s="444">
        <v>1</v>
      </c>
      <c r="M161" s="444">
        <v>423</v>
      </c>
      <c r="N161" s="444"/>
      <c r="O161" s="444"/>
      <c r="P161" s="514"/>
      <c r="Q161" s="445"/>
    </row>
    <row r="162" spans="1:17" ht="14.4" customHeight="1" x14ac:dyDescent="0.3">
      <c r="A162" s="439" t="s">
        <v>1005</v>
      </c>
      <c r="B162" s="440" t="s">
        <v>847</v>
      </c>
      <c r="C162" s="440" t="s">
        <v>848</v>
      </c>
      <c r="D162" s="440" t="s">
        <v>954</v>
      </c>
      <c r="E162" s="440" t="s">
        <v>955</v>
      </c>
      <c r="F162" s="444">
        <v>38</v>
      </c>
      <c r="G162" s="444">
        <v>39710</v>
      </c>
      <c r="H162" s="444">
        <v>0.7841627172195893</v>
      </c>
      <c r="I162" s="444">
        <v>1045</v>
      </c>
      <c r="J162" s="444">
        <v>48</v>
      </c>
      <c r="K162" s="444">
        <v>50640</v>
      </c>
      <c r="L162" s="444">
        <v>1</v>
      </c>
      <c r="M162" s="444">
        <v>1055</v>
      </c>
      <c r="N162" s="444">
        <v>123</v>
      </c>
      <c r="O162" s="444">
        <v>130011</v>
      </c>
      <c r="P162" s="514">
        <v>2.5673578199052134</v>
      </c>
      <c r="Q162" s="445">
        <v>1057</v>
      </c>
    </row>
    <row r="163" spans="1:17" ht="14.4" customHeight="1" x14ac:dyDescent="0.3">
      <c r="A163" s="439" t="s">
        <v>1005</v>
      </c>
      <c r="B163" s="440" t="s">
        <v>847</v>
      </c>
      <c r="C163" s="440" t="s">
        <v>848</v>
      </c>
      <c r="D163" s="440" t="s">
        <v>956</v>
      </c>
      <c r="E163" s="440" t="s">
        <v>957</v>
      </c>
      <c r="F163" s="444">
        <v>100</v>
      </c>
      <c r="G163" s="444">
        <v>26900</v>
      </c>
      <c r="H163" s="444">
        <v>1.2453703703703705</v>
      </c>
      <c r="I163" s="444">
        <v>269</v>
      </c>
      <c r="J163" s="444">
        <v>75</v>
      </c>
      <c r="K163" s="444">
        <v>21600</v>
      </c>
      <c r="L163" s="444">
        <v>1</v>
      </c>
      <c r="M163" s="444">
        <v>288</v>
      </c>
      <c r="N163" s="444">
        <v>102</v>
      </c>
      <c r="O163" s="444">
        <v>29478</v>
      </c>
      <c r="P163" s="514">
        <v>1.3647222222222222</v>
      </c>
      <c r="Q163" s="445">
        <v>289</v>
      </c>
    </row>
    <row r="164" spans="1:17" ht="14.4" customHeight="1" x14ac:dyDescent="0.3">
      <c r="A164" s="439" t="s">
        <v>1005</v>
      </c>
      <c r="B164" s="440" t="s">
        <v>847</v>
      </c>
      <c r="C164" s="440" t="s">
        <v>848</v>
      </c>
      <c r="D164" s="440" t="s">
        <v>958</v>
      </c>
      <c r="E164" s="440" t="s">
        <v>959</v>
      </c>
      <c r="F164" s="444"/>
      <c r="G164" s="444"/>
      <c r="H164" s="444"/>
      <c r="I164" s="444"/>
      <c r="J164" s="444">
        <v>1</v>
      </c>
      <c r="K164" s="444">
        <v>1096</v>
      </c>
      <c r="L164" s="444">
        <v>1</v>
      </c>
      <c r="M164" s="444">
        <v>1096</v>
      </c>
      <c r="N164" s="444"/>
      <c r="O164" s="444"/>
      <c r="P164" s="514"/>
      <c r="Q164" s="445"/>
    </row>
    <row r="165" spans="1:17" ht="14.4" customHeight="1" x14ac:dyDescent="0.3">
      <c r="A165" s="439" t="s">
        <v>1005</v>
      </c>
      <c r="B165" s="440" t="s">
        <v>847</v>
      </c>
      <c r="C165" s="440" t="s">
        <v>848</v>
      </c>
      <c r="D165" s="440" t="s">
        <v>999</v>
      </c>
      <c r="E165" s="440" t="s">
        <v>1000</v>
      </c>
      <c r="F165" s="444"/>
      <c r="G165" s="444"/>
      <c r="H165" s="444"/>
      <c r="I165" s="444"/>
      <c r="J165" s="444">
        <v>1</v>
      </c>
      <c r="K165" s="444">
        <v>234</v>
      </c>
      <c r="L165" s="444">
        <v>1</v>
      </c>
      <c r="M165" s="444">
        <v>234</v>
      </c>
      <c r="N165" s="444"/>
      <c r="O165" s="444"/>
      <c r="P165" s="514"/>
      <c r="Q165" s="445"/>
    </row>
    <row r="166" spans="1:17" ht="14.4" customHeight="1" x14ac:dyDescent="0.3">
      <c r="A166" s="439" t="s">
        <v>1005</v>
      </c>
      <c r="B166" s="440" t="s">
        <v>847</v>
      </c>
      <c r="C166" s="440" t="s">
        <v>848</v>
      </c>
      <c r="D166" s="440" t="s">
        <v>962</v>
      </c>
      <c r="E166" s="440" t="s">
        <v>963</v>
      </c>
      <c r="F166" s="444">
        <v>2</v>
      </c>
      <c r="G166" s="444">
        <v>612</v>
      </c>
      <c r="H166" s="444">
        <v>1.9490445859872612</v>
      </c>
      <c r="I166" s="444">
        <v>306</v>
      </c>
      <c r="J166" s="444">
        <v>1</v>
      </c>
      <c r="K166" s="444">
        <v>314</v>
      </c>
      <c r="L166" s="444">
        <v>1</v>
      </c>
      <c r="M166" s="444">
        <v>314</v>
      </c>
      <c r="N166" s="444"/>
      <c r="O166" s="444"/>
      <c r="P166" s="514"/>
      <c r="Q166" s="445"/>
    </row>
    <row r="167" spans="1:17" ht="14.4" customHeight="1" x14ac:dyDescent="0.3">
      <c r="A167" s="439" t="s">
        <v>1005</v>
      </c>
      <c r="B167" s="440" t="s">
        <v>847</v>
      </c>
      <c r="C167" s="440" t="s">
        <v>848</v>
      </c>
      <c r="D167" s="440" t="s">
        <v>964</v>
      </c>
      <c r="E167" s="440" t="s">
        <v>965</v>
      </c>
      <c r="F167" s="444">
        <v>6</v>
      </c>
      <c r="G167" s="444">
        <v>0</v>
      </c>
      <c r="H167" s="444"/>
      <c r="I167" s="444">
        <v>0</v>
      </c>
      <c r="J167" s="444">
        <v>30</v>
      </c>
      <c r="K167" s="444">
        <v>0</v>
      </c>
      <c r="L167" s="444"/>
      <c r="M167" s="444">
        <v>0</v>
      </c>
      <c r="N167" s="444">
        <v>182</v>
      </c>
      <c r="O167" s="444">
        <v>0</v>
      </c>
      <c r="P167" s="514"/>
      <c r="Q167" s="445">
        <v>0</v>
      </c>
    </row>
    <row r="168" spans="1:17" ht="14.4" customHeight="1" x14ac:dyDescent="0.3">
      <c r="A168" s="439" t="s">
        <v>1005</v>
      </c>
      <c r="B168" s="440" t="s">
        <v>847</v>
      </c>
      <c r="C168" s="440" t="s">
        <v>848</v>
      </c>
      <c r="D168" s="440" t="s">
        <v>966</v>
      </c>
      <c r="E168" s="440" t="s">
        <v>967</v>
      </c>
      <c r="F168" s="444"/>
      <c r="G168" s="444"/>
      <c r="H168" s="444"/>
      <c r="I168" s="444"/>
      <c r="J168" s="444">
        <v>9</v>
      </c>
      <c r="K168" s="444">
        <v>0</v>
      </c>
      <c r="L168" s="444"/>
      <c r="M168" s="444">
        <v>0</v>
      </c>
      <c r="N168" s="444">
        <v>16</v>
      </c>
      <c r="O168" s="444">
        <v>0</v>
      </c>
      <c r="P168" s="514"/>
      <c r="Q168" s="445">
        <v>0</v>
      </c>
    </row>
    <row r="169" spans="1:17" ht="14.4" customHeight="1" x14ac:dyDescent="0.3">
      <c r="A169" s="439" t="s">
        <v>1008</v>
      </c>
      <c r="B169" s="440" t="s">
        <v>847</v>
      </c>
      <c r="C169" s="440" t="s">
        <v>848</v>
      </c>
      <c r="D169" s="440" t="s">
        <v>853</v>
      </c>
      <c r="E169" s="440" t="s">
        <v>854</v>
      </c>
      <c r="F169" s="444">
        <v>108</v>
      </c>
      <c r="G169" s="444">
        <v>5832</v>
      </c>
      <c r="H169" s="444">
        <v>0.86682520808561236</v>
      </c>
      <c r="I169" s="444">
        <v>54</v>
      </c>
      <c r="J169" s="444">
        <v>116</v>
      </c>
      <c r="K169" s="444">
        <v>6728</v>
      </c>
      <c r="L169" s="444">
        <v>1</v>
      </c>
      <c r="M169" s="444">
        <v>58</v>
      </c>
      <c r="N169" s="444">
        <v>54</v>
      </c>
      <c r="O169" s="444">
        <v>3132</v>
      </c>
      <c r="P169" s="514">
        <v>0.46551724137931033</v>
      </c>
      <c r="Q169" s="445">
        <v>58</v>
      </c>
    </row>
    <row r="170" spans="1:17" ht="14.4" customHeight="1" x14ac:dyDescent="0.3">
      <c r="A170" s="439" t="s">
        <v>1008</v>
      </c>
      <c r="B170" s="440" t="s">
        <v>847</v>
      </c>
      <c r="C170" s="440" t="s">
        <v>848</v>
      </c>
      <c r="D170" s="440" t="s">
        <v>855</v>
      </c>
      <c r="E170" s="440" t="s">
        <v>856</v>
      </c>
      <c r="F170" s="444">
        <v>728</v>
      </c>
      <c r="G170" s="444">
        <v>89544</v>
      </c>
      <c r="H170" s="444">
        <v>1.008174018779977</v>
      </c>
      <c r="I170" s="444">
        <v>123</v>
      </c>
      <c r="J170" s="444">
        <v>678</v>
      </c>
      <c r="K170" s="444">
        <v>88818</v>
      </c>
      <c r="L170" s="444">
        <v>1</v>
      </c>
      <c r="M170" s="444">
        <v>131</v>
      </c>
      <c r="N170" s="444">
        <v>341</v>
      </c>
      <c r="O170" s="444">
        <v>44671</v>
      </c>
      <c r="P170" s="514">
        <v>0.50294985250737467</v>
      </c>
      <c r="Q170" s="445">
        <v>131</v>
      </c>
    </row>
    <row r="171" spans="1:17" ht="14.4" customHeight="1" x14ac:dyDescent="0.3">
      <c r="A171" s="439" t="s">
        <v>1008</v>
      </c>
      <c r="B171" s="440" t="s">
        <v>847</v>
      </c>
      <c r="C171" s="440" t="s">
        <v>848</v>
      </c>
      <c r="D171" s="440" t="s">
        <v>857</v>
      </c>
      <c r="E171" s="440" t="s">
        <v>858</v>
      </c>
      <c r="F171" s="444">
        <v>5</v>
      </c>
      <c r="G171" s="444">
        <v>885</v>
      </c>
      <c r="H171" s="444">
        <v>1.5608465608465609</v>
      </c>
      <c r="I171" s="444">
        <v>177</v>
      </c>
      <c r="J171" s="444">
        <v>3</v>
      </c>
      <c r="K171" s="444">
        <v>567</v>
      </c>
      <c r="L171" s="444">
        <v>1</v>
      </c>
      <c r="M171" s="444">
        <v>189</v>
      </c>
      <c r="N171" s="444">
        <v>8</v>
      </c>
      <c r="O171" s="444">
        <v>1512</v>
      </c>
      <c r="P171" s="514">
        <v>2.6666666666666665</v>
      </c>
      <c r="Q171" s="445">
        <v>189</v>
      </c>
    </row>
    <row r="172" spans="1:17" ht="14.4" customHeight="1" x14ac:dyDescent="0.3">
      <c r="A172" s="439" t="s">
        <v>1008</v>
      </c>
      <c r="B172" s="440" t="s">
        <v>847</v>
      </c>
      <c r="C172" s="440" t="s">
        <v>848</v>
      </c>
      <c r="D172" s="440" t="s">
        <v>859</v>
      </c>
      <c r="E172" s="440" t="s">
        <v>860</v>
      </c>
      <c r="F172" s="444"/>
      <c r="G172" s="444"/>
      <c r="H172" s="444"/>
      <c r="I172" s="444"/>
      <c r="J172" s="444"/>
      <c r="K172" s="444"/>
      <c r="L172" s="444"/>
      <c r="M172" s="444"/>
      <c r="N172" s="444">
        <v>1</v>
      </c>
      <c r="O172" s="444">
        <v>2131</v>
      </c>
      <c r="P172" s="514"/>
      <c r="Q172" s="445">
        <v>2131</v>
      </c>
    </row>
    <row r="173" spans="1:17" ht="14.4" customHeight="1" x14ac:dyDescent="0.3">
      <c r="A173" s="439" t="s">
        <v>1008</v>
      </c>
      <c r="B173" s="440" t="s">
        <v>847</v>
      </c>
      <c r="C173" s="440" t="s">
        <v>848</v>
      </c>
      <c r="D173" s="440" t="s">
        <v>861</v>
      </c>
      <c r="E173" s="440" t="s">
        <v>862</v>
      </c>
      <c r="F173" s="444">
        <v>4</v>
      </c>
      <c r="G173" s="444">
        <v>1536</v>
      </c>
      <c r="H173" s="444">
        <v>1.257985257985258</v>
      </c>
      <c r="I173" s="444">
        <v>384</v>
      </c>
      <c r="J173" s="444">
        <v>3</v>
      </c>
      <c r="K173" s="444">
        <v>1221</v>
      </c>
      <c r="L173" s="444">
        <v>1</v>
      </c>
      <c r="M173" s="444">
        <v>407</v>
      </c>
      <c r="N173" s="444">
        <v>3</v>
      </c>
      <c r="O173" s="444">
        <v>1224</v>
      </c>
      <c r="P173" s="514">
        <v>1.0024570024570025</v>
      </c>
      <c r="Q173" s="445">
        <v>408</v>
      </c>
    </row>
    <row r="174" spans="1:17" ht="14.4" customHeight="1" x14ac:dyDescent="0.3">
      <c r="A174" s="439" t="s">
        <v>1008</v>
      </c>
      <c r="B174" s="440" t="s">
        <v>847</v>
      </c>
      <c r="C174" s="440" t="s">
        <v>848</v>
      </c>
      <c r="D174" s="440" t="s">
        <v>863</v>
      </c>
      <c r="E174" s="440" t="s">
        <v>864</v>
      </c>
      <c r="F174" s="444">
        <v>68</v>
      </c>
      <c r="G174" s="444">
        <v>11696</v>
      </c>
      <c r="H174" s="444">
        <v>2.0418994413407821</v>
      </c>
      <c r="I174" s="444">
        <v>172</v>
      </c>
      <c r="J174" s="444">
        <v>32</v>
      </c>
      <c r="K174" s="444">
        <v>5728</v>
      </c>
      <c r="L174" s="444">
        <v>1</v>
      </c>
      <c r="M174" s="444">
        <v>179</v>
      </c>
      <c r="N174" s="444">
        <v>27</v>
      </c>
      <c r="O174" s="444">
        <v>4860</v>
      </c>
      <c r="P174" s="514">
        <v>0.84846368715083798</v>
      </c>
      <c r="Q174" s="445">
        <v>180</v>
      </c>
    </row>
    <row r="175" spans="1:17" ht="14.4" customHeight="1" x14ac:dyDescent="0.3">
      <c r="A175" s="439" t="s">
        <v>1008</v>
      </c>
      <c r="B175" s="440" t="s">
        <v>847</v>
      </c>
      <c r="C175" s="440" t="s">
        <v>848</v>
      </c>
      <c r="D175" s="440" t="s">
        <v>867</v>
      </c>
      <c r="E175" s="440" t="s">
        <v>868</v>
      </c>
      <c r="F175" s="444">
        <v>15</v>
      </c>
      <c r="G175" s="444">
        <v>4830</v>
      </c>
      <c r="H175" s="444">
        <v>1.2014925373134329</v>
      </c>
      <c r="I175" s="444">
        <v>322</v>
      </c>
      <c r="J175" s="444">
        <v>12</v>
      </c>
      <c r="K175" s="444">
        <v>4020</v>
      </c>
      <c r="L175" s="444">
        <v>1</v>
      </c>
      <c r="M175" s="444">
        <v>335</v>
      </c>
      <c r="N175" s="444">
        <v>13</v>
      </c>
      <c r="O175" s="444">
        <v>4368</v>
      </c>
      <c r="P175" s="514">
        <v>1.0865671641791044</v>
      </c>
      <c r="Q175" s="445">
        <v>336</v>
      </c>
    </row>
    <row r="176" spans="1:17" ht="14.4" customHeight="1" x14ac:dyDescent="0.3">
      <c r="A176" s="439" t="s">
        <v>1008</v>
      </c>
      <c r="B176" s="440" t="s">
        <v>847</v>
      </c>
      <c r="C176" s="440" t="s">
        <v>848</v>
      </c>
      <c r="D176" s="440" t="s">
        <v>871</v>
      </c>
      <c r="E176" s="440" t="s">
        <v>872</v>
      </c>
      <c r="F176" s="444">
        <v>155</v>
      </c>
      <c r="G176" s="444">
        <v>52855</v>
      </c>
      <c r="H176" s="444">
        <v>0.89613604381071865</v>
      </c>
      <c r="I176" s="444">
        <v>341</v>
      </c>
      <c r="J176" s="444">
        <v>169</v>
      </c>
      <c r="K176" s="444">
        <v>58981</v>
      </c>
      <c r="L176" s="444">
        <v>1</v>
      </c>
      <c r="M176" s="444">
        <v>349</v>
      </c>
      <c r="N176" s="444">
        <v>152</v>
      </c>
      <c r="O176" s="444">
        <v>53048</v>
      </c>
      <c r="P176" s="514">
        <v>0.89940828402366868</v>
      </c>
      <c r="Q176" s="445">
        <v>349</v>
      </c>
    </row>
    <row r="177" spans="1:17" ht="14.4" customHeight="1" x14ac:dyDescent="0.3">
      <c r="A177" s="439" t="s">
        <v>1008</v>
      </c>
      <c r="B177" s="440" t="s">
        <v>847</v>
      </c>
      <c r="C177" s="440" t="s">
        <v>848</v>
      </c>
      <c r="D177" s="440" t="s">
        <v>879</v>
      </c>
      <c r="E177" s="440" t="s">
        <v>880</v>
      </c>
      <c r="F177" s="444">
        <v>4</v>
      </c>
      <c r="G177" s="444">
        <v>436</v>
      </c>
      <c r="H177" s="444">
        <v>1.8632478632478633</v>
      </c>
      <c r="I177" s="444">
        <v>109</v>
      </c>
      <c r="J177" s="444">
        <v>2</v>
      </c>
      <c r="K177" s="444">
        <v>234</v>
      </c>
      <c r="L177" s="444">
        <v>1</v>
      </c>
      <c r="M177" s="444">
        <v>117</v>
      </c>
      <c r="N177" s="444">
        <v>3</v>
      </c>
      <c r="O177" s="444">
        <v>351</v>
      </c>
      <c r="P177" s="514">
        <v>1.5</v>
      </c>
      <c r="Q177" s="445">
        <v>117</v>
      </c>
    </row>
    <row r="178" spans="1:17" ht="14.4" customHeight="1" x14ac:dyDescent="0.3">
      <c r="A178" s="439" t="s">
        <v>1008</v>
      </c>
      <c r="B178" s="440" t="s">
        <v>847</v>
      </c>
      <c r="C178" s="440" t="s">
        <v>848</v>
      </c>
      <c r="D178" s="440" t="s">
        <v>881</v>
      </c>
      <c r="E178" s="440" t="s">
        <v>882</v>
      </c>
      <c r="F178" s="444"/>
      <c r="G178" s="444"/>
      <c r="H178" s="444"/>
      <c r="I178" s="444"/>
      <c r="J178" s="444">
        <v>1</v>
      </c>
      <c r="K178" s="444">
        <v>49</v>
      </c>
      <c r="L178" s="444">
        <v>1</v>
      </c>
      <c r="M178" s="444">
        <v>49</v>
      </c>
      <c r="N178" s="444"/>
      <c r="O178" s="444"/>
      <c r="P178" s="514"/>
      <c r="Q178" s="445"/>
    </row>
    <row r="179" spans="1:17" ht="14.4" customHeight="1" x14ac:dyDescent="0.3">
      <c r="A179" s="439" t="s">
        <v>1008</v>
      </c>
      <c r="B179" s="440" t="s">
        <v>847</v>
      </c>
      <c r="C179" s="440" t="s">
        <v>848</v>
      </c>
      <c r="D179" s="440" t="s">
        <v>885</v>
      </c>
      <c r="E179" s="440" t="s">
        <v>886</v>
      </c>
      <c r="F179" s="444">
        <v>7</v>
      </c>
      <c r="G179" s="444">
        <v>259</v>
      </c>
      <c r="H179" s="444">
        <v>6.8157894736842106</v>
      </c>
      <c r="I179" s="444">
        <v>37</v>
      </c>
      <c r="J179" s="444">
        <v>1</v>
      </c>
      <c r="K179" s="444">
        <v>38</v>
      </c>
      <c r="L179" s="444">
        <v>1</v>
      </c>
      <c r="M179" s="444">
        <v>38</v>
      </c>
      <c r="N179" s="444">
        <v>3</v>
      </c>
      <c r="O179" s="444">
        <v>114</v>
      </c>
      <c r="P179" s="514">
        <v>3</v>
      </c>
      <c r="Q179" s="445">
        <v>38</v>
      </c>
    </row>
    <row r="180" spans="1:17" ht="14.4" customHeight="1" x14ac:dyDescent="0.3">
      <c r="A180" s="439" t="s">
        <v>1008</v>
      </c>
      <c r="B180" s="440" t="s">
        <v>847</v>
      </c>
      <c r="C180" s="440" t="s">
        <v>848</v>
      </c>
      <c r="D180" s="440" t="s">
        <v>889</v>
      </c>
      <c r="E180" s="440" t="s">
        <v>890</v>
      </c>
      <c r="F180" s="444">
        <v>1</v>
      </c>
      <c r="G180" s="444">
        <v>676</v>
      </c>
      <c r="H180" s="444"/>
      <c r="I180" s="444">
        <v>676</v>
      </c>
      <c r="J180" s="444"/>
      <c r="K180" s="444"/>
      <c r="L180" s="444"/>
      <c r="M180" s="444"/>
      <c r="N180" s="444"/>
      <c r="O180" s="444"/>
      <c r="P180" s="514"/>
      <c r="Q180" s="445"/>
    </row>
    <row r="181" spans="1:17" ht="14.4" customHeight="1" x14ac:dyDescent="0.3">
      <c r="A181" s="439" t="s">
        <v>1008</v>
      </c>
      <c r="B181" s="440" t="s">
        <v>847</v>
      </c>
      <c r="C181" s="440" t="s">
        <v>848</v>
      </c>
      <c r="D181" s="440" t="s">
        <v>893</v>
      </c>
      <c r="E181" s="440" t="s">
        <v>894</v>
      </c>
      <c r="F181" s="444">
        <v>250</v>
      </c>
      <c r="G181" s="444">
        <v>71250</v>
      </c>
      <c r="H181" s="444">
        <v>0.9527439024390244</v>
      </c>
      <c r="I181" s="444">
        <v>285</v>
      </c>
      <c r="J181" s="444">
        <v>246</v>
      </c>
      <c r="K181" s="444">
        <v>74784</v>
      </c>
      <c r="L181" s="444">
        <v>1</v>
      </c>
      <c r="M181" s="444">
        <v>304</v>
      </c>
      <c r="N181" s="444">
        <v>234</v>
      </c>
      <c r="O181" s="444">
        <v>71370</v>
      </c>
      <c r="P181" s="514">
        <v>0.95434852374839541</v>
      </c>
      <c r="Q181" s="445">
        <v>305</v>
      </c>
    </row>
    <row r="182" spans="1:17" ht="14.4" customHeight="1" x14ac:dyDescent="0.3">
      <c r="A182" s="439" t="s">
        <v>1008</v>
      </c>
      <c r="B182" s="440" t="s">
        <v>847</v>
      </c>
      <c r="C182" s="440" t="s">
        <v>848</v>
      </c>
      <c r="D182" s="440" t="s">
        <v>897</v>
      </c>
      <c r="E182" s="440" t="s">
        <v>898</v>
      </c>
      <c r="F182" s="444">
        <v>40</v>
      </c>
      <c r="G182" s="444">
        <v>18480</v>
      </c>
      <c r="H182" s="444">
        <v>0.8502024291497976</v>
      </c>
      <c r="I182" s="444">
        <v>462</v>
      </c>
      <c r="J182" s="444">
        <v>44</v>
      </c>
      <c r="K182" s="444">
        <v>21736</v>
      </c>
      <c r="L182" s="444">
        <v>1</v>
      </c>
      <c r="M182" s="444">
        <v>494</v>
      </c>
      <c r="N182" s="444">
        <v>31</v>
      </c>
      <c r="O182" s="444">
        <v>15314</v>
      </c>
      <c r="P182" s="514">
        <v>0.70454545454545459</v>
      </c>
      <c r="Q182" s="445">
        <v>494</v>
      </c>
    </row>
    <row r="183" spans="1:17" ht="14.4" customHeight="1" x14ac:dyDescent="0.3">
      <c r="A183" s="439" t="s">
        <v>1008</v>
      </c>
      <c r="B183" s="440" t="s">
        <v>847</v>
      </c>
      <c r="C183" s="440" t="s">
        <v>848</v>
      </c>
      <c r="D183" s="440" t="s">
        <v>901</v>
      </c>
      <c r="E183" s="440" t="s">
        <v>902</v>
      </c>
      <c r="F183" s="444">
        <v>242</v>
      </c>
      <c r="G183" s="444">
        <v>86152</v>
      </c>
      <c r="H183" s="444">
        <v>0.97833295480354299</v>
      </c>
      <c r="I183" s="444">
        <v>356</v>
      </c>
      <c r="J183" s="444">
        <v>238</v>
      </c>
      <c r="K183" s="444">
        <v>88060</v>
      </c>
      <c r="L183" s="444">
        <v>1</v>
      </c>
      <c r="M183" s="444">
        <v>370</v>
      </c>
      <c r="N183" s="444">
        <v>213</v>
      </c>
      <c r="O183" s="444">
        <v>78810</v>
      </c>
      <c r="P183" s="514">
        <v>0.89495798319327735</v>
      </c>
      <c r="Q183" s="445">
        <v>370</v>
      </c>
    </row>
    <row r="184" spans="1:17" ht="14.4" customHeight="1" x14ac:dyDescent="0.3">
      <c r="A184" s="439" t="s">
        <v>1008</v>
      </c>
      <c r="B184" s="440" t="s">
        <v>847</v>
      </c>
      <c r="C184" s="440" t="s">
        <v>848</v>
      </c>
      <c r="D184" s="440" t="s">
        <v>907</v>
      </c>
      <c r="E184" s="440" t="s">
        <v>908</v>
      </c>
      <c r="F184" s="444"/>
      <c r="G184" s="444"/>
      <c r="H184" s="444"/>
      <c r="I184" s="444"/>
      <c r="J184" s="444">
        <v>4</v>
      </c>
      <c r="K184" s="444">
        <v>444</v>
      </c>
      <c r="L184" s="444">
        <v>1</v>
      </c>
      <c r="M184" s="444">
        <v>111</v>
      </c>
      <c r="N184" s="444">
        <v>1</v>
      </c>
      <c r="O184" s="444">
        <v>111</v>
      </c>
      <c r="P184" s="514">
        <v>0.25</v>
      </c>
      <c r="Q184" s="445">
        <v>111</v>
      </c>
    </row>
    <row r="185" spans="1:17" ht="14.4" customHeight="1" x14ac:dyDescent="0.3">
      <c r="A185" s="439" t="s">
        <v>1008</v>
      </c>
      <c r="B185" s="440" t="s">
        <v>847</v>
      </c>
      <c r="C185" s="440" t="s">
        <v>848</v>
      </c>
      <c r="D185" s="440" t="s">
        <v>909</v>
      </c>
      <c r="E185" s="440" t="s">
        <v>910</v>
      </c>
      <c r="F185" s="444">
        <v>5</v>
      </c>
      <c r="G185" s="444">
        <v>585</v>
      </c>
      <c r="H185" s="444">
        <v>2.34</v>
      </c>
      <c r="I185" s="444">
        <v>117</v>
      </c>
      <c r="J185" s="444">
        <v>2</v>
      </c>
      <c r="K185" s="444">
        <v>250</v>
      </c>
      <c r="L185" s="444">
        <v>1</v>
      </c>
      <c r="M185" s="444">
        <v>125</v>
      </c>
      <c r="N185" s="444">
        <v>1</v>
      </c>
      <c r="O185" s="444">
        <v>125</v>
      </c>
      <c r="P185" s="514">
        <v>0.5</v>
      </c>
      <c r="Q185" s="445">
        <v>125</v>
      </c>
    </row>
    <row r="186" spans="1:17" ht="14.4" customHeight="1" x14ac:dyDescent="0.3">
      <c r="A186" s="439" t="s">
        <v>1008</v>
      </c>
      <c r="B186" s="440" t="s">
        <v>847</v>
      </c>
      <c r="C186" s="440" t="s">
        <v>848</v>
      </c>
      <c r="D186" s="440" t="s">
        <v>911</v>
      </c>
      <c r="E186" s="440" t="s">
        <v>912</v>
      </c>
      <c r="F186" s="444">
        <v>5</v>
      </c>
      <c r="G186" s="444">
        <v>2315</v>
      </c>
      <c r="H186" s="444">
        <v>0.93535353535353538</v>
      </c>
      <c r="I186" s="444">
        <v>463</v>
      </c>
      <c r="J186" s="444">
        <v>5</v>
      </c>
      <c r="K186" s="444">
        <v>2475</v>
      </c>
      <c r="L186" s="444">
        <v>1</v>
      </c>
      <c r="M186" s="444">
        <v>495</v>
      </c>
      <c r="N186" s="444">
        <v>3</v>
      </c>
      <c r="O186" s="444">
        <v>1485</v>
      </c>
      <c r="P186" s="514">
        <v>0.6</v>
      </c>
      <c r="Q186" s="445">
        <v>495</v>
      </c>
    </row>
    <row r="187" spans="1:17" ht="14.4" customHeight="1" x14ac:dyDescent="0.3">
      <c r="A187" s="439" t="s">
        <v>1008</v>
      </c>
      <c r="B187" s="440" t="s">
        <v>847</v>
      </c>
      <c r="C187" s="440" t="s">
        <v>848</v>
      </c>
      <c r="D187" s="440" t="s">
        <v>913</v>
      </c>
      <c r="E187" s="440" t="s">
        <v>914</v>
      </c>
      <c r="F187" s="444"/>
      <c r="G187" s="444"/>
      <c r="H187" s="444"/>
      <c r="I187" s="444"/>
      <c r="J187" s="444">
        <v>2</v>
      </c>
      <c r="K187" s="444">
        <v>2566</v>
      </c>
      <c r="L187" s="444">
        <v>1</v>
      </c>
      <c r="M187" s="444">
        <v>1283</v>
      </c>
      <c r="N187" s="444"/>
      <c r="O187" s="444"/>
      <c r="P187" s="514"/>
      <c r="Q187" s="445"/>
    </row>
    <row r="188" spans="1:17" ht="14.4" customHeight="1" x14ac:dyDescent="0.3">
      <c r="A188" s="439" t="s">
        <v>1008</v>
      </c>
      <c r="B188" s="440" t="s">
        <v>847</v>
      </c>
      <c r="C188" s="440" t="s">
        <v>848</v>
      </c>
      <c r="D188" s="440" t="s">
        <v>915</v>
      </c>
      <c r="E188" s="440" t="s">
        <v>916</v>
      </c>
      <c r="F188" s="444">
        <v>15</v>
      </c>
      <c r="G188" s="444">
        <v>6555</v>
      </c>
      <c r="H188" s="444">
        <v>7.1875</v>
      </c>
      <c r="I188" s="444">
        <v>437</v>
      </c>
      <c r="J188" s="444">
        <v>2</v>
      </c>
      <c r="K188" s="444">
        <v>912</v>
      </c>
      <c r="L188" s="444">
        <v>1</v>
      </c>
      <c r="M188" s="444">
        <v>456</v>
      </c>
      <c r="N188" s="444">
        <v>4</v>
      </c>
      <c r="O188" s="444">
        <v>1824</v>
      </c>
      <c r="P188" s="514">
        <v>2</v>
      </c>
      <c r="Q188" s="445">
        <v>456</v>
      </c>
    </row>
    <row r="189" spans="1:17" ht="14.4" customHeight="1" x14ac:dyDescent="0.3">
      <c r="A189" s="439" t="s">
        <v>1008</v>
      </c>
      <c r="B189" s="440" t="s">
        <v>847</v>
      </c>
      <c r="C189" s="440" t="s">
        <v>848</v>
      </c>
      <c r="D189" s="440" t="s">
        <v>917</v>
      </c>
      <c r="E189" s="440" t="s">
        <v>918</v>
      </c>
      <c r="F189" s="444"/>
      <c r="G189" s="444"/>
      <c r="H189" s="444"/>
      <c r="I189" s="444"/>
      <c r="J189" s="444">
        <v>18</v>
      </c>
      <c r="K189" s="444">
        <v>1044</v>
      </c>
      <c r="L189" s="444">
        <v>1</v>
      </c>
      <c r="M189" s="444">
        <v>58</v>
      </c>
      <c r="N189" s="444">
        <v>2</v>
      </c>
      <c r="O189" s="444">
        <v>116</v>
      </c>
      <c r="P189" s="514">
        <v>0.1111111111111111</v>
      </c>
      <c r="Q189" s="445">
        <v>58</v>
      </c>
    </row>
    <row r="190" spans="1:17" ht="14.4" customHeight="1" x14ac:dyDescent="0.3">
      <c r="A190" s="439" t="s">
        <v>1008</v>
      </c>
      <c r="B190" s="440" t="s">
        <v>847</v>
      </c>
      <c r="C190" s="440" t="s">
        <v>848</v>
      </c>
      <c r="D190" s="440" t="s">
        <v>925</v>
      </c>
      <c r="E190" s="440" t="s">
        <v>926</v>
      </c>
      <c r="F190" s="444">
        <v>1477</v>
      </c>
      <c r="G190" s="444">
        <v>249613</v>
      </c>
      <c r="H190" s="444">
        <v>1.0526642066420664</v>
      </c>
      <c r="I190" s="444">
        <v>169</v>
      </c>
      <c r="J190" s="444">
        <v>1355</v>
      </c>
      <c r="K190" s="444">
        <v>237125</v>
      </c>
      <c r="L190" s="444">
        <v>1</v>
      </c>
      <c r="M190" s="444">
        <v>175</v>
      </c>
      <c r="N190" s="444">
        <v>1391</v>
      </c>
      <c r="O190" s="444">
        <v>244816</v>
      </c>
      <c r="P190" s="514">
        <v>1.0324343700579863</v>
      </c>
      <c r="Q190" s="445">
        <v>176</v>
      </c>
    </row>
    <row r="191" spans="1:17" ht="14.4" customHeight="1" x14ac:dyDescent="0.3">
      <c r="A191" s="439" t="s">
        <v>1008</v>
      </c>
      <c r="B191" s="440" t="s">
        <v>847</v>
      </c>
      <c r="C191" s="440" t="s">
        <v>848</v>
      </c>
      <c r="D191" s="440" t="s">
        <v>927</v>
      </c>
      <c r="E191" s="440" t="s">
        <v>928</v>
      </c>
      <c r="F191" s="444">
        <v>9</v>
      </c>
      <c r="G191" s="444">
        <v>729</v>
      </c>
      <c r="H191" s="444">
        <v>2.1441176470588235</v>
      </c>
      <c r="I191" s="444">
        <v>81</v>
      </c>
      <c r="J191" s="444">
        <v>4</v>
      </c>
      <c r="K191" s="444">
        <v>340</v>
      </c>
      <c r="L191" s="444">
        <v>1</v>
      </c>
      <c r="M191" s="444">
        <v>85</v>
      </c>
      <c r="N191" s="444"/>
      <c r="O191" s="444"/>
      <c r="P191" s="514"/>
      <c r="Q191" s="445"/>
    </row>
    <row r="192" spans="1:17" ht="14.4" customHeight="1" x14ac:dyDescent="0.3">
      <c r="A192" s="439" t="s">
        <v>1008</v>
      </c>
      <c r="B192" s="440" t="s">
        <v>847</v>
      </c>
      <c r="C192" s="440" t="s">
        <v>848</v>
      </c>
      <c r="D192" s="440" t="s">
        <v>931</v>
      </c>
      <c r="E192" s="440" t="s">
        <v>932</v>
      </c>
      <c r="F192" s="444">
        <v>9</v>
      </c>
      <c r="G192" s="444">
        <v>1467</v>
      </c>
      <c r="H192" s="444">
        <v>0.66772872098315883</v>
      </c>
      <c r="I192" s="444">
        <v>163</v>
      </c>
      <c r="J192" s="444">
        <v>13</v>
      </c>
      <c r="K192" s="444">
        <v>2197</v>
      </c>
      <c r="L192" s="444">
        <v>1</v>
      </c>
      <c r="M192" s="444">
        <v>169</v>
      </c>
      <c r="N192" s="444">
        <v>6</v>
      </c>
      <c r="O192" s="444">
        <v>1020</v>
      </c>
      <c r="P192" s="514">
        <v>0.4642694583522986</v>
      </c>
      <c r="Q192" s="445">
        <v>170</v>
      </c>
    </row>
    <row r="193" spans="1:17" ht="14.4" customHeight="1" x14ac:dyDescent="0.3">
      <c r="A193" s="439" t="s">
        <v>1008</v>
      </c>
      <c r="B193" s="440" t="s">
        <v>847</v>
      </c>
      <c r="C193" s="440" t="s">
        <v>848</v>
      </c>
      <c r="D193" s="440" t="s">
        <v>935</v>
      </c>
      <c r="E193" s="440" t="s">
        <v>936</v>
      </c>
      <c r="F193" s="444"/>
      <c r="G193" s="444"/>
      <c r="H193" s="444"/>
      <c r="I193" s="444"/>
      <c r="J193" s="444">
        <v>6</v>
      </c>
      <c r="K193" s="444">
        <v>6066</v>
      </c>
      <c r="L193" s="444">
        <v>1</v>
      </c>
      <c r="M193" s="444">
        <v>1011</v>
      </c>
      <c r="N193" s="444"/>
      <c r="O193" s="444"/>
      <c r="P193" s="514"/>
      <c r="Q193" s="445"/>
    </row>
    <row r="194" spans="1:17" ht="14.4" customHeight="1" x14ac:dyDescent="0.3">
      <c r="A194" s="439" t="s">
        <v>1008</v>
      </c>
      <c r="B194" s="440" t="s">
        <v>847</v>
      </c>
      <c r="C194" s="440" t="s">
        <v>848</v>
      </c>
      <c r="D194" s="440" t="s">
        <v>937</v>
      </c>
      <c r="E194" s="440" t="s">
        <v>938</v>
      </c>
      <c r="F194" s="444"/>
      <c r="G194" s="444"/>
      <c r="H194" s="444"/>
      <c r="I194" s="444"/>
      <c r="J194" s="444">
        <v>1</v>
      </c>
      <c r="K194" s="444">
        <v>176</v>
      </c>
      <c r="L194" s="444">
        <v>1</v>
      </c>
      <c r="M194" s="444">
        <v>176</v>
      </c>
      <c r="N194" s="444"/>
      <c r="O194" s="444"/>
      <c r="P194" s="514"/>
      <c r="Q194" s="445"/>
    </row>
    <row r="195" spans="1:17" ht="14.4" customHeight="1" x14ac:dyDescent="0.3">
      <c r="A195" s="439" t="s">
        <v>1008</v>
      </c>
      <c r="B195" s="440" t="s">
        <v>847</v>
      </c>
      <c r="C195" s="440" t="s">
        <v>848</v>
      </c>
      <c r="D195" s="440" t="s">
        <v>939</v>
      </c>
      <c r="E195" s="440" t="s">
        <v>940</v>
      </c>
      <c r="F195" s="444"/>
      <c r="G195" s="444"/>
      <c r="H195" s="444"/>
      <c r="I195" s="444"/>
      <c r="J195" s="444">
        <v>6</v>
      </c>
      <c r="K195" s="444">
        <v>13764</v>
      </c>
      <c r="L195" s="444">
        <v>1</v>
      </c>
      <c r="M195" s="444">
        <v>2294</v>
      </c>
      <c r="N195" s="444"/>
      <c r="O195" s="444"/>
      <c r="P195" s="514"/>
      <c r="Q195" s="445"/>
    </row>
    <row r="196" spans="1:17" ht="14.4" customHeight="1" x14ac:dyDescent="0.3">
      <c r="A196" s="439" t="s">
        <v>1008</v>
      </c>
      <c r="B196" s="440" t="s">
        <v>847</v>
      </c>
      <c r="C196" s="440" t="s">
        <v>848</v>
      </c>
      <c r="D196" s="440" t="s">
        <v>941</v>
      </c>
      <c r="E196" s="440" t="s">
        <v>942</v>
      </c>
      <c r="F196" s="444">
        <v>5</v>
      </c>
      <c r="G196" s="444">
        <v>1235</v>
      </c>
      <c r="H196" s="444"/>
      <c r="I196" s="444">
        <v>247</v>
      </c>
      <c r="J196" s="444"/>
      <c r="K196" s="444"/>
      <c r="L196" s="444"/>
      <c r="M196" s="444"/>
      <c r="N196" s="444">
        <v>1</v>
      </c>
      <c r="O196" s="444">
        <v>264</v>
      </c>
      <c r="P196" s="514"/>
      <c r="Q196" s="445">
        <v>264</v>
      </c>
    </row>
    <row r="197" spans="1:17" ht="14.4" customHeight="1" x14ac:dyDescent="0.3">
      <c r="A197" s="439" t="s">
        <v>1008</v>
      </c>
      <c r="B197" s="440" t="s">
        <v>847</v>
      </c>
      <c r="C197" s="440" t="s">
        <v>848</v>
      </c>
      <c r="D197" s="440" t="s">
        <v>943</v>
      </c>
      <c r="E197" s="440" t="s">
        <v>944</v>
      </c>
      <c r="F197" s="444">
        <v>10</v>
      </c>
      <c r="G197" s="444">
        <v>20120</v>
      </c>
      <c r="H197" s="444">
        <v>4.723004694835681</v>
      </c>
      <c r="I197" s="444">
        <v>2012</v>
      </c>
      <c r="J197" s="444">
        <v>2</v>
      </c>
      <c r="K197" s="444">
        <v>4260</v>
      </c>
      <c r="L197" s="444">
        <v>1</v>
      </c>
      <c r="M197" s="444">
        <v>2130</v>
      </c>
      <c r="N197" s="444">
        <v>2</v>
      </c>
      <c r="O197" s="444">
        <v>4262</v>
      </c>
      <c r="P197" s="514">
        <v>1.0004694835680752</v>
      </c>
      <c r="Q197" s="445">
        <v>2131</v>
      </c>
    </row>
    <row r="198" spans="1:17" ht="14.4" customHeight="1" x14ac:dyDescent="0.3">
      <c r="A198" s="439" t="s">
        <v>1008</v>
      </c>
      <c r="B198" s="440" t="s">
        <v>847</v>
      </c>
      <c r="C198" s="440" t="s">
        <v>848</v>
      </c>
      <c r="D198" s="440" t="s">
        <v>945</v>
      </c>
      <c r="E198" s="440" t="s">
        <v>946</v>
      </c>
      <c r="F198" s="444">
        <v>4</v>
      </c>
      <c r="G198" s="444">
        <v>904</v>
      </c>
      <c r="H198" s="444">
        <v>1.2451790633608815</v>
      </c>
      <c r="I198" s="444">
        <v>226</v>
      </c>
      <c r="J198" s="444">
        <v>3</v>
      </c>
      <c r="K198" s="444">
        <v>726</v>
      </c>
      <c r="L198" s="444">
        <v>1</v>
      </c>
      <c r="M198" s="444">
        <v>242</v>
      </c>
      <c r="N198" s="444">
        <v>4</v>
      </c>
      <c r="O198" s="444">
        <v>968</v>
      </c>
      <c r="P198" s="514">
        <v>1.3333333333333333</v>
      </c>
      <c r="Q198" s="445">
        <v>242</v>
      </c>
    </row>
    <row r="199" spans="1:17" ht="14.4" customHeight="1" x14ac:dyDescent="0.3">
      <c r="A199" s="439" t="s">
        <v>1008</v>
      </c>
      <c r="B199" s="440" t="s">
        <v>847</v>
      </c>
      <c r="C199" s="440" t="s">
        <v>848</v>
      </c>
      <c r="D199" s="440" t="s">
        <v>956</v>
      </c>
      <c r="E199" s="440" t="s">
        <v>957</v>
      </c>
      <c r="F199" s="444">
        <v>1</v>
      </c>
      <c r="G199" s="444">
        <v>269</v>
      </c>
      <c r="H199" s="444"/>
      <c r="I199" s="444">
        <v>269</v>
      </c>
      <c r="J199" s="444"/>
      <c r="K199" s="444"/>
      <c r="L199" s="444"/>
      <c r="M199" s="444"/>
      <c r="N199" s="444">
        <v>1</v>
      </c>
      <c r="O199" s="444">
        <v>289</v>
      </c>
      <c r="P199" s="514"/>
      <c r="Q199" s="445">
        <v>289</v>
      </c>
    </row>
    <row r="200" spans="1:17" ht="14.4" customHeight="1" x14ac:dyDescent="0.3">
      <c r="A200" s="439" t="s">
        <v>1009</v>
      </c>
      <c r="B200" s="440" t="s">
        <v>847</v>
      </c>
      <c r="C200" s="440" t="s">
        <v>848</v>
      </c>
      <c r="D200" s="440" t="s">
        <v>853</v>
      </c>
      <c r="E200" s="440" t="s">
        <v>854</v>
      </c>
      <c r="F200" s="444">
        <v>126</v>
      </c>
      <c r="G200" s="444">
        <v>6804</v>
      </c>
      <c r="H200" s="444">
        <v>1.3330721003134796</v>
      </c>
      <c r="I200" s="444">
        <v>54</v>
      </c>
      <c r="J200" s="444">
        <v>88</v>
      </c>
      <c r="K200" s="444">
        <v>5104</v>
      </c>
      <c r="L200" s="444">
        <v>1</v>
      </c>
      <c r="M200" s="444">
        <v>58</v>
      </c>
      <c r="N200" s="444">
        <v>84</v>
      </c>
      <c r="O200" s="444">
        <v>4872</v>
      </c>
      <c r="P200" s="514">
        <v>0.95454545454545459</v>
      </c>
      <c r="Q200" s="445">
        <v>58</v>
      </c>
    </row>
    <row r="201" spans="1:17" ht="14.4" customHeight="1" x14ac:dyDescent="0.3">
      <c r="A201" s="439" t="s">
        <v>1009</v>
      </c>
      <c r="B201" s="440" t="s">
        <v>847</v>
      </c>
      <c r="C201" s="440" t="s">
        <v>848</v>
      </c>
      <c r="D201" s="440" t="s">
        <v>855</v>
      </c>
      <c r="E201" s="440" t="s">
        <v>856</v>
      </c>
      <c r="F201" s="444">
        <v>20</v>
      </c>
      <c r="G201" s="444">
        <v>2460</v>
      </c>
      <c r="H201" s="444">
        <v>1.1736641221374047</v>
      </c>
      <c r="I201" s="444">
        <v>123</v>
      </c>
      <c r="J201" s="444">
        <v>16</v>
      </c>
      <c r="K201" s="444">
        <v>2096</v>
      </c>
      <c r="L201" s="444">
        <v>1</v>
      </c>
      <c r="M201" s="444">
        <v>131</v>
      </c>
      <c r="N201" s="444">
        <v>21</v>
      </c>
      <c r="O201" s="444">
        <v>2751</v>
      </c>
      <c r="P201" s="514">
        <v>1.3125</v>
      </c>
      <c r="Q201" s="445">
        <v>131</v>
      </c>
    </row>
    <row r="202" spans="1:17" ht="14.4" customHeight="1" x14ac:dyDescent="0.3">
      <c r="A202" s="439" t="s">
        <v>1009</v>
      </c>
      <c r="B202" s="440" t="s">
        <v>847</v>
      </c>
      <c r="C202" s="440" t="s">
        <v>848</v>
      </c>
      <c r="D202" s="440" t="s">
        <v>861</v>
      </c>
      <c r="E202" s="440" t="s">
        <v>862</v>
      </c>
      <c r="F202" s="444">
        <v>1</v>
      </c>
      <c r="G202" s="444">
        <v>384</v>
      </c>
      <c r="H202" s="444">
        <v>0.94348894348894352</v>
      </c>
      <c r="I202" s="444">
        <v>384</v>
      </c>
      <c r="J202" s="444">
        <v>1</v>
      </c>
      <c r="K202" s="444">
        <v>407</v>
      </c>
      <c r="L202" s="444">
        <v>1</v>
      </c>
      <c r="M202" s="444">
        <v>407</v>
      </c>
      <c r="N202" s="444"/>
      <c r="O202" s="444"/>
      <c r="P202" s="514"/>
      <c r="Q202" s="445"/>
    </row>
    <row r="203" spans="1:17" ht="14.4" customHeight="1" x14ac:dyDescent="0.3">
      <c r="A203" s="439" t="s">
        <v>1009</v>
      </c>
      <c r="B203" s="440" t="s">
        <v>847</v>
      </c>
      <c r="C203" s="440" t="s">
        <v>848</v>
      </c>
      <c r="D203" s="440" t="s">
        <v>863</v>
      </c>
      <c r="E203" s="440" t="s">
        <v>864</v>
      </c>
      <c r="F203" s="444">
        <v>49</v>
      </c>
      <c r="G203" s="444">
        <v>8428</v>
      </c>
      <c r="H203" s="444">
        <v>1.0235608452756861</v>
      </c>
      <c r="I203" s="444">
        <v>172</v>
      </c>
      <c r="J203" s="444">
        <v>46</v>
      </c>
      <c r="K203" s="444">
        <v>8234</v>
      </c>
      <c r="L203" s="444">
        <v>1</v>
      </c>
      <c r="M203" s="444">
        <v>179</v>
      </c>
      <c r="N203" s="444">
        <v>24</v>
      </c>
      <c r="O203" s="444">
        <v>4320</v>
      </c>
      <c r="P203" s="514">
        <v>0.52465387418022835</v>
      </c>
      <c r="Q203" s="445">
        <v>180</v>
      </c>
    </row>
    <row r="204" spans="1:17" ht="14.4" customHeight="1" x14ac:dyDescent="0.3">
      <c r="A204" s="439" t="s">
        <v>1009</v>
      </c>
      <c r="B204" s="440" t="s">
        <v>847</v>
      </c>
      <c r="C204" s="440" t="s">
        <v>848</v>
      </c>
      <c r="D204" s="440" t="s">
        <v>867</v>
      </c>
      <c r="E204" s="440" t="s">
        <v>868</v>
      </c>
      <c r="F204" s="444">
        <v>28</v>
      </c>
      <c r="G204" s="444">
        <v>9016</v>
      </c>
      <c r="H204" s="444">
        <v>1.281592039800995</v>
      </c>
      <c r="I204" s="444">
        <v>322</v>
      </c>
      <c r="J204" s="444">
        <v>21</v>
      </c>
      <c r="K204" s="444">
        <v>7035</v>
      </c>
      <c r="L204" s="444">
        <v>1</v>
      </c>
      <c r="M204" s="444">
        <v>335</v>
      </c>
      <c r="N204" s="444">
        <v>21</v>
      </c>
      <c r="O204" s="444">
        <v>7056</v>
      </c>
      <c r="P204" s="514">
        <v>1.0029850746268656</v>
      </c>
      <c r="Q204" s="445">
        <v>336</v>
      </c>
    </row>
    <row r="205" spans="1:17" ht="14.4" customHeight="1" x14ac:dyDescent="0.3">
      <c r="A205" s="439" t="s">
        <v>1009</v>
      </c>
      <c r="B205" s="440" t="s">
        <v>847</v>
      </c>
      <c r="C205" s="440" t="s">
        <v>848</v>
      </c>
      <c r="D205" s="440" t="s">
        <v>871</v>
      </c>
      <c r="E205" s="440" t="s">
        <v>872</v>
      </c>
      <c r="F205" s="444">
        <v>660</v>
      </c>
      <c r="G205" s="444">
        <v>225060</v>
      </c>
      <c r="H205" s="444">
        <v>0.94004527721854192</v>
      </c>
      <c r="I205" s="444">
        <v>341</v>
      </c>
      <c r="J205" s="444">
        <v>686</v>
      </c>
      <c r="K205" s="444">
        <v>239414</v>
      </c>
      <c r="L205" s="444">
        <v>1</v>
      </c>
      <c r="M205" s="444">
        <v>349</v>
      </c>
      <c r="N205" s="444">
        <v>650</v>
      </c>
      <c r="O205" s="444">
        <v>226850</v>
      </c>
      <c r="P205" s="514">
        <v>0.94752186588921283</v>
      </c>
      <c r="Q205" s="445">
        <v>349</v>
      </c>
    </row>
    <row r="206" spans="1:17" ht="14.4" customHeight="1" x14ac:dyDescent="0.3">
      <c r="A206" s="439" t="s">
        <v>1009</v>
      </c>
      <c r="B206" s="440" t="s">
        <v>847</v>
      </c>
      <c r="C206" s="440" t="s">
        <v>848</v>
      </c>
      <c r="D206" s="440" t="s">
        <v>879</v>
      </c>
      <c r="E206" s="440" t="s">
        <v>880</v>
      </c>
      <c r="F206" s="444">
        <v>1</v>
      </c>
      <c r="G206" s="444">
        <v>109</v>
      </c>
      <c r="H206" s="444">
        <v>0.93162393162393164</v>
      </c>
      <c r="I206" s="444">
        <v>109</v>
      </c>
      <c r="J206" s="444">
        <v>1</v>
      </c>
      <c r="K206" s="444">
        <v>117</v>
      </c>
      <c r="L206" s="444">
        <v>1</v>
      </c>
      <c r="M206" s="444">
        <v>117</v>
      </c>
      <c r="N206" s="444"/>
      <c r="O206" s="444"/>
      <c r="P206" s="514"/>
      <c r="Q206" s="445"/>
    </row>
    <row r="207" spans="1:17" ht="14.4" customHeight="1" x14ac:dyDescent="0.3">
      <c r="A207" s="439" t="s">
        <v>1009</v>
      </c>
      <c r="B207" s="440" t="s">
        <v>847</v>
      </c>
      <c r="C207" s="440" t="s">
        <v>848</v>
      </c>
      <c r="D207" s="440" t="s">
        <v>885</v>
      </c>
      <c r="E207" s="440" t="s">
        <v>886</v>
      </c>
      <c r="F207" s="444">
        <v>1</v>
      </c>
      <c r="G207" s="444">
        <v>37</v>
      </c>
      <c r="H207" s="444">
        <v>0.97368421052631582</v>
      </c>
      <c r="I207" s="444">
        <v>37</v>
      </c>
      <c r="J207" s="444">
        <v>1</v>
      </c>
      <c r="K207" s="444">
        <v>38</v>
      </c>
      <c r="L207" s="444">
        <v>1</v>
      </c>
      <c r="M207" s="444">
        <v>38</v>
      </c>
      <c r="N207" s="444"/>
      <c r="O207" s="444"/>
      <c r="P207" s="514"/>
      <c r="Q207" s="445"/>
    </row>
    <row r="208" spans="1:17" ht="14.4" customHeight="1" x14ac:dyDescent="0.3">
      <c r="A208" s="439" t="s">
        <v>1009</v>
      </c>
      <c r="B208" s="440" t="s">
        <v>847</v>
      </c>
      <c r="C208" s="440" t="s">
        <v>848</v>
      </c>
      <c r="D208" s="440" t="s">
        <v>893</v>
      </c>
      <c r="E208" s="440" t="s">
        <v>894</v>
      </c>
      <c r="F208" s="444">
        <v>28</v>
      </c>
      <c r="G208" s="444">
        <v>7980</v>
      </c>
      <c r="H208" s="444">
        <v>1.1413043478260869</v>
      </c>
      <c r="I208" s="444">
        <v>285</v>
      </c>
      <c r="J208" s="444">
        <v>23</v>
      </c>
      <c r="K208" s="444">
        <v>6992</v>
      </c>
      <c r="L208" s="444">
        <v>1</v>
      </c>
      <c r="M208" s="444">
        <v>304</v>
      </c>
      <c r="N208" s="444">
        <v>29</v>
      </c>
      <c r="O208" s="444">
        <v>8845</v>
      </c>
      <c r="P208" s="514">
        <v>1.265017162471396</v>
      </c>
      <c r="Q208" s="445">
        <v>305</v>
      </c>
    </row>
    <row r="209" spans="1:17" ht="14.4" customHeight="1" x14ac:dyDescent="0.3">
      <c r="A209" s="439" t="s">
        <v>1009</v>
      </c>
      <c r="B209" s="440" t="s">
        <v>847</v>
      </c>
      <c r="C209" s="440" t="s">
        <v>848</v>
      </c>
      <c r="D209" s="440" t="s">
        <v>897</v>
      </c>
      <c r="E209" s="440" t="s">
        <v>898</v>
      </c>
      <c r="F209" s="444">
        <v>113</v>
      </c>
      <c r="G209" s="444">
        <v>52206</v>
      </c>
      <c r="H209" s="444">
        <v>0.94357287449392713</v>
      </c>
      <c r="I209" s="444">
        <v>462</v>
      </c>
      <c r="J209" s="444">
        <v>112</v>
      </c>
      <c r="K209" s="444">
        <v>55328</v>
      </c>
      <c r="L209" s="444">
        <v>1</v>
      </c>
      <c r="M209" s="444">
        <v>494</v>
      </c>
      <c r="N209" s="444">
        <v>133</v>
      </c>
      <c r="O209" s="444">
        <v>65702</v>
      </c>
      <c r="P209" s="514">
        <v>1.1875</v>
      </c>
      <c r="Q209" s="445">
        <v>494</v>
      </c>
    </row>
    <row r="210" spans="1:17" ht="14.4" customHeight="1" x14ac:dyDescent="0.3">
      <c r="A210" s="439" t="s">
        <v>1009</v>
      </c>
      <c r="B210" s="440" t="s">
        <v>847</v>
      </c>
      <c r="C210" s="440" t="s">
        <v>848</v>
      </c>
      <c r="D210" s="440" t="s">
        <v>899</v>
      </c>
      <c r="E210" s="440" t="s">
        <v>900</v>
      </c>
      <c r="F210" s="444">
        <v>1</v>
      </c>
      <c r="G210" s="444">
        <v>6211</v>
      </c>
      <c r="H210" s="444"/>
      <c r="I210" s="444">
        <v>6211</v>
      </c>
      <c r="J210" s="444"/>
      <c r="K210" s="444"/>
      <c r="L210" s="444"/>
      <c r="M210" s="444"/>
      <c r="N210" s="444"/>
      <c r="O210" s="444"/>
      <c r="P210" s="514"/>
      <c r="Q210" s="445"/>
    </row>
    <row r="211" spans="1:17" ht="14.4" customHeight="1" x14ac:dyDescent="0.3">
      <c r="A211" s="439" t="s">
        <v>1009</v>
      </c>
      <c r="B211" s="440" t="s">
        <v>847</v>
      </c>
      <c r="C211" s="440" t="s">
        <v>848</v>
      </c>
      <c r="D211" s="440" t="s">
        <v>901</v>
      </c>
      <c r="E211" s="440" t="s">
        <v>902</v>
      </c>
      <c r="F211" s="444">
        <v>142</v>
      </c>
      <c r="G211" s="444">
        <v>50552</v>
      </c>
      <c r="H211" s="444">
        <v>1.0429544047864658</v>
      </c>
      <c r="I211" s="444">
        <v>356</v>
      </c>
      <c r="J211" s="444">
        <v>131</v>
      </c>
      <c r="K211" s="444">
        <v>48470</v>
      </c>
      <c r="L211" s="444">
        <v>1</v>
      </c>
      <c r="M211" s="444">
        <v>370</v>
      </c>
      <c r="N211" s="444">
        <v>151</v>
      </c>
      <c r="O211" s="444">
        <v>55870</v>
      </c>
      <c r="P211" s="514">
        <v>1.1526717557251909</v>
      </c>
      <c r="Q211" s="445">
        <v>370</v>
      </c>
    </row>
    <row r="212" spans="1:17" ht="14.4" customHeight="1" x14ac:dyDescent="0.3">
      <c r="A212" s="439" t="s">
        <v>1009</v>
      </c>
      <c r="B212" s="440" t="s">
        <v>847</v>
      </c>
      <c r="C212" s="440" t="s">
        <v>848</v>
      </c>
      <c r="D212" s="440" t="s">
        <v>907</v>
      </c>
      <c r="E212" s="440" t="s">
        <v>908</v>
      </c>
      <c r="F212" s="444">
        <v>1</v>
      </c>
      <c r="G212" s="444">
        <v>105</v>
      </c>
      <c r="H212" s="444">
        <v>0.94594594594594594</v>
      </c>
      <c r="I212" s="444">
        <v>105</v>
      </c>
      <c r="J212" s="444">
        <v>1</v>
      </c>
      <c r="K212" s="444">
        <v>111</v>
      </c>
      <c r="L212" s="444">
        <v>1</v>
      </c>
      <c r="M212" s="444">
        <v>111</v>
      </c>
      <c r="N212" s="444"/>
      <c r="O212" s="444"/>
      <c r="P212" s="514"/>
      <c r="Q212" s="445"/>
    </row>
    <row r="213" spans="1:17" ht="14.4" customHeight="1" x14ac:dyDescent="0.3">
      <c r="A213" s="439" t="s">
        <v>1009</v>
      </c>
      <c r="B213" s="440" t="s">
        <v>847</v>
      </c>
      <c r="C213" s="440" t="s">
        <v>848</v>
      </c>
      <c r="D213" s="440" t="s">
        <v>909</v>
      </c>
      <c r="E213" s="440" t="s">
        <v>910</v>
      </c>
      <c r="F213" s="444">
        <v>1</v>
      </c>
      <c r="G213" s="444">
        <v>117</v>
      </c>
      <c r="H213" s="444"/>
      <c r="I213" s="444">
        <v>117</v>
      </c>
      <c r="J213" s="444"/>
      <c r="K213" s="444"/>
      <c r="L213" s="444"/>
      <c r="M213" s="444"/>
      <c r="N213" s="444"/>
      <c r="O213" s="444"/>
      <c r="P213" s="514"/>
      <c r="Q213" s="445"/>
    </row>
    <row r="214" spans="1:17" ht="14.4" customHeight="1" x14ac:dyDescent="0.3">
      <c r="A214" s="439" t="s">
        <v>1009</v>
      </c>
      <c r="B214" s="440" t="s">
        <v>847</v>
      </c>
      <c r="C214" s="440" t="s">
        <v>848</v>
      </c>
      <c r="D214" s="440" t="s">
        <v>911</v>
      </c>
      <c r="E214" s="440" t="s">
        <v>912</v>
      </c>
      <c r="F214" s="444">
        <v>1</v>
      </c>
      <c r="G214" s="444">
        <v>463</v>
      </c>
      <c r="H214" s="444">
        <v>0.93535353535353538</v>
      </c>
      <c r="I214" s="444">
        <v>463</v>
      </c>
      <c r="J214" s="444">
        <v>1</v>
      </c>
      <c r="K214" s="444">
        <v>495</v>
      </c>
      <c r="L214" s="444">
        <v>1</v>
      </c>
      <c r="M214" s="444">
        <v>495</v>
      </c>
      <c r="N214" s="444"/>
      <c r="O214" s="444"/>
      <c r="P214" s="514"/>
      <c r="Q214" s="445"/>
    </row>
    <row r="215" spans="1:17" ht="14.4" customHeight="1" x14ac:dyDescent="0.3">
      <c r="A215" s="439" t="s">
        <v>1009</v>
      </c>
      <c r="B215" s="440" t="s">
        <v>847</v>
      </c>
      <c r="C215" s="440" t="s">
        <v>848</v>
      </c>
      <c r="D215" s="440" t="s">
        <v>913</v>
      </c>
      <c r="E215" s="440" t="s">
        <v>914</v>
      </c>
      <c r="F215" s="444"/>
      <c r="G215" s="444"/>
      <c r="H215" s="444"/>
      <c r="I215" s="444"/>
      <c r="J215" s="444"/>
      <c r="K215" s="444"/>
      <c r="L215" s="444"/>
      <c r="M215" s="444"/>
      <c r="N215" s="444">
        <v>1</v>
      </c>
      <c r="O215" s="444">
        <v>1285</v>
      </c>
      <c r="P215" s="514"/>
      <c r="Q215" s="445">
        <v>1285</v>
      </c>
    </row>
    <row r="216" spans="1:17" ht="14.4" customHeight="1" x14ac:dyDescent="0.3">
      <c r="A216" s="439" t="s">
        <v>1009</v>
      </c>
      <c r="B216" s="440" t="s">
        <v>847</v>
      </c>
      <c r="C216" s="440" t="s">
        <v>848</v>
      </c>
      <c r="D216" s="440" t="s">
        <v>915</v>
      </c>
      <c r="E216" s="440" t="s">
        <v>916</v>
      </c>
      <c r="F216" s="444">
        <v>19</v>
      </c>
      <c r="G216" s="444">
        <v>8303</v>
      </c>
      <c r="H216" s="444">
        <v>2.2760416666666665</v>
      </c>
      <c r="I216" s="444">
        <v>437</v>
      </c>
      <c r="J216" s="444">
        <v>8</v>
      </c>
      <c r="K216" s="444">
        <v>3648</v>
      </c>
      <c r="L216" s="444">
        <v>1</v>
      </c>
      <c r="M216" s="444">
        <v>456</v>
      </c>
      <c r="N216" s="444">
        <v>13</v>
      </c>
      <c r="O216" s="444">
        <v>5928</v>
      </c>
      <c r="P216" s="514">
        <v>1.625</v>
      </c>
      <c r="Q216" s="445">
        <v>456</v>
      </c>
    </row>
    <row r="217" spans="1:17" ht="14.4" customHeight="1" x14ac:dyDescent="0.3">
      <c r="A217" s="439" t="s">
        <v>1009</v>
      </c>
      <c r="B217" s="440" t="s">
        <v>847</v>
      </c>
      <c r="C217" s="440" t="s">
        <v>848</v>
      </c>
      <c r="D217" s="440" t="s">
        <v>917</v>
      </c>
      <c r="E217" s="440" t="s">
        <v>918</v>
      </c>
      <c r="F217" s="444">
        <v>482</v>
      </c>
      <c r="G217" s="444">
        <v>26028</v>
      </c>
      <c r="H217" s="444">
        <v>0.89394147547740077</v>
      </c>
      <c r="I217" s="444">
        <v>54</v>
      </c>
      <c r="J217" s="444">
        <v>502</v>
      </c>
      <c r="K217" s="444">
        <v>29116</v>
      </c>
      <c r="L217" s="444">
        <v>1</v>
      </c>
      <c r="M217" s="444">
        <v>58</v>
      </c>
      <c r="N217" s="444">
        <v>266</v>
      </c>
      <c r="O217" s="444">
        <v>15428</v>
      </c>
      <c r="P217" s="514">
        <v>0.52988047808764938</v>
      </c>
      <c r="Q217" s="445">
        <v>58</v>
      </c>
    </row>
    <row r="218" spans="1:17" ht="14.4" customHeight="1" x14ac:dyDescent="0.3">
      <c r="A218" s="439" t="s">
        <v>1009</v>
      </c>
      <c r="B218" s="440" t="s">
        <v>847</v>
      </c>
      <c r="C218" s="440" t="s">
        <v>848</v>
      </c>
      <c r="D218" s="440" t="s">
        <v>919</v>
      </c>
      <c r="E218" s="440" t="s">
        <v>920</v>
      </c>
      <c r="F218" s="444"/>
      <c r="G218" s="444"/>
      <c r="H218" s="444"/>
      <c r="I218" s="444"/>
      <c r="J218" s="444"/>
      <c r="K218" s="444"/>
      <c r="L218" s="444"/>
      <c r="M218" s="444"/>
      <c r="N218" s="444">
        <v>3</v>
      </c>
      <c r="O218" s="444">
        <v>6519</v>
      </c>
      <c r="P218" s="514"/>
      <c r="Q218" s="445">
        <v>2173</v>
      </c>
    </row>
    <row r="219" spans="1:17" ht="14.4" customHeight="1" x14ac:dyDescent="0.3">
      <c r="A219" s="439" t="s">
        <v>1009</v>
      </c>
      <c r="B219" s="440" t="s">
        <v>847</v>
      </c>
      <c r="C219" s="440" t="s">
        <v>848</v>
      </c>
      <c r="D219" s="440" t="s">
        <v>925</v>
      </c>
      <c r="E219" s="440" t="s">
        <v>926</v>
      </c>
      <c r="F219" s="444">
        <v>322</v>
      </c>
      <c r="G219" s="444">
        <v>54418</v>
      </c>
      <c r="H219" s="444">
        <v>1.3882142857142856</v>
      </c>
      <c r="I219" s="444">
        <v>169</v>
      </c>
      <c r="J219" s="444">
        <v>224</v>
      </c>
      <c r="K219" s="444">
        <v>39200</v>
      </c>
      <c r="L219" s="444">
        <v>1</v>
      </c>
      <c r="M219" s="444">
        <v>175</v>
      </c>
      <c r="N219" s="444">
        <v>397</v>
      </c>
      <c r="O219" s="444">
        <v>69872</v>
      </c>
      <c r="P219" s="514">
        <v>1.7824489795918368</v>
      </c>
      <c r="Q219" s="445">
        <v>176</v>
      </c>
    </row>
    <row r="220" spans="1:17" ht="14.4" customHeight="1" x14ac:dyDescent="0.3">
      <c r="A220" s="439" t="s">
        <v>1009</v>
      </c>
      <c r="B220" s="440" t="s">
        <v>847</v>
      </c>
      <c r="C220" s="440" t="s">
        <v>848</v>
      </c>
      <c r="D220" s="440" t="s">
        <v>931</v>
      </c>
      <c r="E220" s="440" t="s">
        <v>932</v>
      </c>
      <c r="F220" s="444">
        <v>9</v>
      </c>
      <c r="G220" s="444">
        <v>1467</v>
      </c>
      <c r="H220" s="444">
        <v>1.4467455621301775</v>
      </c>
      <c r="I220" s="444">
        <v>163</v>
      </c>
      <c r="J220" s="444">
        <v>6</v>
      </c>
      <c r="K220" s="444">
        <v>1014</v>
      </c>
      <c r="L220" s="444">
        <v>1</v>
      </c>
      <c r="M220" s="444">
        <v>169</v>
      </c>
      <c r="N220" s="444">
        <v>14</v>
      </c>
      <c r="O220" s="444">
        <v>2380</v>
      </c>
      <c r="P220" s="514">
        <v>2.3471400394477318</v>
      </c>
      <c r="Q220" s="445">
        <v>170</v>
      </c>
    </row>
    <row r="221" spans="1:17" ht="14.4" customHeight="1" x14ac:dyDescent="0.3">
      <c r="A221" s="439" t="s">
        <v>1009</v>
      </c>
      <c r="B221" s="440" t="s">
        <v>847</v>
      </c>
      <c r="C221" s="440" t="s">
        <v>848</v>
      </c>
      <c r="D221" s="440" t="s">
        <v>935</v>
      </c>
      <c r="E221" s="440" t="s">
        <v>936</v>
      </c>
      <c r="F221" s="444"/>
      <c r="G221" s="444"/>
      <c r="H221" s="444"/>
      <c r="I221" s="444"/>
      <c r="J221" s="444">
        <v>4</v>
      </c>
      <c r="K221" s="444">
        <v>4044</v>
      </c>
      <c r="L221" s="444">
        <v>1</v>
      </c>
      <c r="M221" s="444">
        <v>1011</v>
      </c>
      <c r="N221" s="444">
        <v>4</v>
      </c>
      <c r="O221" s="444">
        <v>4048</v>
      </c>
      <c r="P221" s="514">
        <v>1.0009891196834817</v>
      </c>
      <c r="Q221" s="445">
        <v>1012</v>
      </c>
    </row>
    <row r="222" spans="1:17" ht="14.4" customHeight="1" x14ac:dyDescent="0.3">
      <c r="A222" s="439" t="s">
        <v>1009</v>
      </c>
      <c r="B222" s="440" t="s">
        <v>847</v>
      </c>
      <c r="C222" s="440" t="s">
        <v>848</v>
      </c>
      <c r="D222" s="440" t="s">
        <v>939</v>
      </c>
      <c r="E222" s="440" t="s">
        <v>940</v>
      </c>
      <c r="F222" s="444"/>
      <c r="G222" s="444"/>
      <c r="H222" s="444"/>
      <c r="I222" s="444"/>
      <c r="J222" s="444"/>
      <c r="K222" s="444"/>
      <c r="L222" s="444"/>
      <c r="M222" s="444"/>
      <c r="N222" s="444">
        <v>7</v>
      </c>
      <c r="O222" s="444">
        <v>16079</v>
      </c>
      <c r="P222" s="514"/>
      <c r="Q222" s="445">
        <v>2297</v>
      </c>
    </row>
    <row r="223" spans="1:17" ht="14.4" customHeight="1" x14ac:dyDescent="0.3">
      <c r="A223" s="439" t="s">
        <v>1009</v>
      </c>
      <c r="B223" s="440" t="s">
        <v>847</v>
      </c>
      <c r="C223" s="440" t="s">
        <v>848</v>
      </c>
      <c r="D223" s="440" t="s">
        <v>943</v>
      </c>
      <c r="E223" s="440" t="s">
        <v>944</v>
      </c>
      <c r="F223" s="444">
        <v>118</v>
      </c>
      <c r="G223" s="444">
        <v>237416</v>
      </c>
      <c r="H223" s="444">
        <v>1.3269394142633579</v>
      </c>
      <c r="I223" s="444">
        <v>2012</v>
      </c>
      <c r="J223" s="444">
        <v>84</v>
      </c>
      <c r="K223" s="444">
        <v>178920</v>
      </c>
      <c r="L223" s="444">
        <v>1</v>
      </c>
      <c r="M223" s="444">
        <v>2130</v>
      </c>
      <c r="N223" s="444">
        <v>37</v>
      </c>
      <c r="O223" s="444">
        <v>78847</v>
      </c>
      <c r="P223" s="514">
        <v>0.44068298680974738</v>
      </c>
      <c r="Q223" s="445">
        <v>2131</v>
      </c>
    </row>
    <row r="224" spans="1:17" ht="14.4" customHeight="1" x14ac:dyDescent="0.3">
      <c r="A224" s="439" t="s">
        <v>1009</v>
      </c>
      <c r="B224" s="440" t="s">
        <v>847</v>
      </c>
      <c r="C224" s="440" t="s">
        <v>848</v>
      </c>
      <c r="D224" s="440" t="s">
        <v>945</v>
      </c>
      <c r="E224" s="440" t="s">
        <v>946</v>
      </c>
      <c r="F224" s="444">
        <v>1</v>
      </c>
      <c r="G224" s="444">
        <v>226</v>
      </c>
      <c r="H224" s="444">
        <v>0.93388429752066116</v>
      </c>
      <c r="I224" s="444">
        <v>226</v>
      </c>
      <c r="J224" s="444">
        <v>1</v>
      </c>
      <c r="K224" s="444">
        <v>242</v>
      </c>
      <c r="L224" s="444">
        <v>1</v>
      </c>
      <c r="M224" s="444">
        <v>242</v>
      </c>
      <c r="N224" s="444"/>
      <c r="O224" s="444"/>
      <c r="P224" s="514"/>
      <c r="Q224" s="445"/>
    </row>
    <row r="225" spans="1:17" ht="14.4" customHeight="1" x14ac:dyDescent="0.3">
      <c r="A225" s="439" t="s">
        <v>1009</v>
      </c>
      <c r="B225" s="440" t="s">
        <v>847</v>
      </c>
      <c r="C225" s="440" t="s">
        <v>848</v>
      </c>
      <c r="D225" s="440" t="s">
        <v>947</v>
      </c>
      <c r="E225" s="440" t="s">
        <v>948</v>
      </c>
      <c r="F225" s="444">
        <v>1</v>
      </c>
      <c r="G225" s="444">
        <v>418</v>
      </c>
      <c r="H225" s="444"/>
      <c r="I225" s="444">
        <v>418</v>
      </c>
      <c r="J225" s="444"/>
      <c r="K225" s="444"/>
      <c r="L225" s="444"/>
      <c r="M225" s="444"/>
      <c r="N225" s="444"/>
      <c r="O225" s="444"/>
      <c r="P225" s="514"/>
      <c r="Q225" s="445"/>
    </row>
    <row r="226" spans="1:17" ht="14.4" customHeight="1" x14ac:dyDescent="0.3">
      <c r="A226" s="439" t="s">
        <v>1009</v>
      </c>
      <c r="B226" s="440" t="s">
        <v>847</v>
      </c>
      <c r="C226" s="440" t="s">
        <v>848</v>
      </c>
      <c r="D226" s="440" t="s">
        <v>956</v>
      </c>
      <c r="E226" s="440" t="s">
        <v>957</v>
      </c>
      <c r="F226" s="444">
        <v>1</v>
      </c>
      <c r="G226" s="444">
        <v>269</v>
      </c>
      <c r="H226" s="444"/>
      <c r="I226" s="444">
        <v>269</v>
      </c>
      <c r="J226" s="444"/>
      <c r="K226" s="444"/>
      <c r="L226" s="444"/>
      <c r="M226" s="444"/>
      <c r="N226" s="444">
        <v>2</v>
      </c>
      <c r="O226" s="444">
        <v>578</v>
      </c>
      <c r="P226" s="514"/>
      <c r="Q226" s="445">
        <v>289</v>
      </c>
    </row>
    <row r="227" spans="1:17" ht="14.4" customHeight="1" x14ac:dyDescent="0.3">
      <c r="A227" s="439" t="s">
        <v>1009</v>
      </c>
      <c r="B227" s="440" t="s">
        <v>847</v>
      </c>
      <c r="C227" s="440" t="s">
        <v>848</v>
      </c>
      <c r="D227" s="440" t="s">
        <v>958</v>
      </c>
      <c r="E227" s="440" t="s">
        <v>959</v>
      </c>
      <c r="F227" s="444">
        <v>1</v>
      </c>
      <c r="G227" s="444">
        <v>1050</v>
      </c>
      <c r="H227" s="444"/>
      <c r="I227" s="444">
        <v>1050</v>
      </c>
      <c r="J227" s="444"/>
      <c r="K227" s="444"/>
      <c r="L227" s="444"/>
      <c r="M227" s="444"/>
      <c r="N227" s="444"/>
      <c r="O227" s="444"/>
      <c r="P227" s="514"/>
      <c r="Q227" s="445"/>
    </row>
    <row r="228" spans="1:17" ht="14.4" customHeight="1" x14ac:dyDescent="0.3">
      <c r="A228" s="439" t="s">
        <v>1009</v>
      </c>
      <c r="B228" s="440" t="s">
        <v>847</v>
      </c>
      <c r="C228" s="440" t="s">
        <v>848</v>
      </c>
      <c r="D228" s="440" t="s">
        <v>964</v>
      </c>
      <c r="E228" s="440" t="s">
        <v>965</v>
      </c>
      <c r="F228" s="444"/>
      <c r="G228" s="444"/>
      <c r="H228" s="444"/>
      <c r="I228" s="444"/>
      <c r="J228" s="444">
        <v>5</v>
      </c>
      <c r="K228" s="444">
        <v>0</v>
      </c>
      <c r="L228" s="444"/>
      <c r="M228" s="444">
        <v>0</v>
      </c>
      <c r="N228" s="444">
        <v>1</v>
      </c>
      <c r="O228" s="444">
        <v>0</v>
      </c>
      <c r="P228" s="514"/>
      <c r="Q228" s="445">
        <v>0</v>
      </c>
    </row>
    <row r="229" spans="1:17" ht="14.4" customHeight="1" x14ac:dyDescent="0.3">
      <c r="A229" s="439" t="s">
        <v>1009</v>
      </c>
      <c r="B229" s="440" t="s">
        <v>847</v>
      </c>
      <c r="C229" s="440" t="s">
        <v>848</v>
      </c>
      <c r="D229" s="440" t="s">
        <v>966</v>
      </c>
      <c r="E229" s="440" t="s">
        <v>967</v>
      </c>
      <c r="F229" s="444"/>
      <c r="G229" s="444"/>
      <c r="H229" s="444"/>
      <c r="I229" s="444"/>
      <c r="J229" s="444"/>
      <c r="K229" s="444"/>
      <c r="L229" s="444"/>
      <c r="M229" s="444"/>
      <c r="N229" s="444">
        <v>1</v>
      </c>
      <c r="O229" s="444">
        <v>0</v>
      </c>
      <c r="P229" s="514"/>
      <c r="Q229" s="445">
        <v>0</v>
      </c>
    </row>
    <row r="230" spans="1:17" ht="14.4" customHeight="1" x14ac:dyDescent="0.3">
      <c r="A230" s="439" t="s">
        <v>1010</v>
      </c>
      <c r="B230" s="440" t="s">
        <v>847</v>
      </c>
      <c r="C230" s="440" t="s">
        <v>848</v>
      </c>
      <c r="D230" s="440" t="s">
        <v>849</v>
      </c>
      <c r="E230" s="440" t="s">
        <v>850</v>
      </c>
      <c r="F230" s="444"/>
      <c r="G230" s="444"/>
      <c r="H230" s="444"/>
      <c r="I230" s="444"/>
      <c r="J230" s="444">
        <v>5</v>
      </c>
      <c r="K230" s="444">
        <v>11130</v>
      </c>
      <c r="L230" s="444">
        <v>1</v>
      </c>
      <c r="M230" s="444">
        <v>2226</v>
      </c>
      <c r="N230" s="444">
        <v>2</v>
      </c>
      <c r="O230" s="444">
        <v>4458</v>
      </c>
      <c r="P230" s="514">
        <v>0.40053908355795148</v>
      </c>
      <c r="Q230" s="445">
        <v>2229</v>
      </c>
    </row>
    <row r="231" spans="1:17" ht="14.4" customHeight="1" x14ac:dyDescent="0.3">
      <c r="A231" s="439" t="s">
        <v>1010</v>
      </c>
      <c r="B231" s="440" t="s">
        <v>847</v>
      </c>
      <c r="C231" s="440" t="s">
        <v>848</v>
      </c>
      <c r="D231" s="440" t="s">
        <v>853</v>
      </c>
      <c r="E231" s="440" t="s">
        <v>854</v>
      </c>
      <c r="F231" s="444">
        <v>40</v>
      </c>
      <c r="G231" s="444">
        <v>2160</v>
      </c>
      <c r="H231" s="444">
        <v>0.4330392943063352</v>
      </c>
      <c r="I231" s="444">
        <v>54</v>
      </c>
      <c r="J231" s="444">
        <v>86</v>
      </c>
      <c r="K231" s="444">
        <v>4988</v>
      </c>
      <c r="L231" s="444">
        <v>1</v>
      </c>
      <c r="M231" s="444">
        <v>58</v>
      </c>
      <c r="N231" s="444">
        <v>19</v>
      </c>
      <c r="O231" s="444">
        <v>1102</v>
      </c>
      <c r="P231" s="514">
        <v>0.22093023255813954</v>
      </c>
      <c r="Q231" s="445">
        <v>58</v>
      </c>
    </row>
    <row r="232" spans="1:17" ht="14.4" customHeight="1" x14ac:dyDescent="0.3">
      <c r="A232" s="439" t="s">
        <v>1010</v>
      </c>
      <c r="B232" s="440" t="s">
        <v>847</v>
      </c>
      <c r="C232" s="440" t="s">
        <v>848</v>
      </c>
      <c r="D232" s="440" t="s">
        <v>855</v>
      </c>
      <c r="E232" s="440" t="s">
        <v>856</v>
      </c>
      <c r="F232" s="444">
        <v>54</v>
      </c>
      <c r="G232" s="444">
        <v>6642</v>
      </c>
      <c r="H232" s="444">
        <v>0.4970812752581949</v>
      </c>
      <c r="I232" s="444">
        <v>123</v>
      </c>
      <c r="J232" s="444">
        <v>102</v>
      </c>
      <c r="K232" s="444">
        <v>13362</v>
      </c>
      <c r="L232" s="444">
        <v>1</v>
      </c>
      <c r="M232" s="444">
        <v>131</v>
      </c>
      <c r="N232" s="444">
        <v>21</v>
      </c>
      <c r="O232" s="444">
        <v>2751</v>
      </c>
      <c r="P232" s="514">
        <v>0.20588235294117646</v>
      </c>
      <c r="Q232" s="445">
        <v>131</v>
      </c>
    </row>
    <row r="233" spans="1:17" ht="14.4" customHeight="1" x14ac:dyDescent="0.3">
      <c r="A233" s="439" t="s">
        <v>1010</v>
      </c>
      <c r="B233" s="440" t="s">
        <v>847</v>
      </c>
      <c r="C233" s="440" t="s">
        <v>848</v>
      </c>
      <c r="D233" s="440" t="s">
        <v>857</v>
      </c>
      <c r="E233" s="440" t="s">
        <v>858</v>
      </c>
      <c r="F233" s="444">
        <v>1</v>
      </c>
      <c r="G233" s="444">
        <v>177</v>
      </c>
      <c r="H233" s="444">
        <v>0.1873015873015873</v>
      </c>
      <c r="I233" s="444">
        <v>177</v>
      </c>
      <c r="J233" s="444">
        <v>5</v>
      </c>
      <c r="K233" s="444">
        <v>945</v>
      </c>
      <c r="L233" s="444">
        <v>1</v>
      </c>
      <c r="M233" s="444">
        <v>189</v>
      </c>
      <c r="N233" s="444">
        <v>2</v>
      </c>
      <c r="O233" s="444">
        <v>378</v>
      </c>
      <c r="P233" s="514">
        <v>0.4</v>
      </c>
      <c r="Q233" s="445">
        <v>189</v>
      </c>
    </row>
    <row r="234" spans="1:17" ht="14.4" customHeight="1" x14ac:dyDescent="0.3">
      <c r="A234" s="439" t="s">
        <v>1010</v>
      </c>
      <c r="B234" s="440" t="s">
        <v>847</v>
      </c>
      <c r="C234" s="440" t="s">
        <v>848</v>
      </c>
      <c r="D234" s="440" t="s">
        <v>861</v>
      </c>
      <c r="E234" s="440" t="s">
        <v>862</v>
      </c>
      <c r="F234" s="444">
        <v>2</v>
      </c>
      <c r="G234" s="444">
        <v>768</v>
      </c>
      <c r="H234" s="444">
        <v>0.14515214515214514</v>
      </c>
      <c r="I234" s="444">
        <v>384</v>
      </c>
      <c r="J234" s="444">
        <v>13</v>
      </c>
      <c r="K234" s="444">
        <v>5291</v>
      </c>
      <c r="L234" s="444">
        <v>1</v>
      </c>
      <c r="M234" s="444">
        <v>407</v>
      </c>
      <c r="N234" s="444">
        <v>2</v>
      </c>
      <c r="O234" s="444">
        <v>816</v>
      </c>
      <c r="P234" s="514">
        <v>0.15422415422415423</v>
      </c>
      <c r="Q234" s="445">
        <v>408</v>
      </c>
    </row>
    <row r="235" spans="1:17" ht="14.4" customHeight="1" x14ac:dyDescent="0.3">
      <c r="A235" s="439" t="s">
        <v>1010</v>
      </c>
      <c r="B235" s="440" t="s">
        <v>847</v>
      </c>
      <c r="C235" s="440" t="s">
        <v>848</v>
      </c>
      <c r="D235" s="440" t="s">
        <v>863</v>
      </c>
      <c r="E235" s="440" t="s">
        <v>864</v>
      </c>
      <c r="F235" s="444">
        <v>10</v>
      </c>
      <c r="G235" s="444">
        <v>1720</v>
      </c>
      <c r="H235" s="444">
        <v>0.41777993684721887</v>
      </c>
      <c r="I235" s="444">
        <v>172</v>
      </c>
      <c r="J235" s="444">
        <v>23</v>
      </c>
      <c r="K235" s="444">
        <v>4117</v>
      </c>
      <c r="L235" s="444">
        <v>1</v>
      </c>
      <c r="M235" s="444">
        <v>179</v>
      </c>
      <c r="N235" s="444">
        <v>5</v>
      </c>
      <c r="O235" s="444">
        <v>900</v>
      </c>
      <c r="P235" s="514">
        <v>0.21860578090842847</v>
      </c>
      <c r="Q235" s="445">
        <v>180</v>
      </c>
    </row>
    <row r="236" spans="1:17" ht="14.4" customHeight="1" x14ac:dyDescent="0.3">
      <c r="A236" s="439" t="s">
        <v>1010</v>
      </c>
      <c r="B236" s="440" t="s">
        <v>847</v>
      </c>
      <c r="C236" s="440" t="s">
        <v>848</v>
      </c>
      <c r="D236" s="440" t="s">
        <v>865</v>
      </c>
      <c r="E236" s="440" t="s">
        <v>866</v>
      </c>
      <c r="F236" s="444">
        <v>3</v>
      </c>
      <c r="G236" s="444">
        <v>1599</v>
      </c>
      <c r="H236" s="444">
        <v>0.31224370240187466</v>
      </c>
      <c r="I236" s="444">
        <v>533</v>
      </c>
      <c r="J236" s="444">
        <v>9</v>
      </c>
      <c r="K236" s="444">
        <v>5121</v>
      </c>
      <c r="L236" s="444">
        <v>1</v>
      </c>
      <c r="M236" s="444">
        <v>569</v>
      </c>
      <c r="N236" s="444">
        <v>3</v>
      </c>
      <c r="O236" s="444">
        <v>1707</v>
      </c>
      <c r="P236" s="514">
        <v>0.33333333333333331</v>
      </c>
      <c r="Q236" s="445">
        <v>569</v>
      </c>
    </row>
    <row r="237" spans="1:17" ht="14.4" customHeight="1" x14ac:dyDescent="0.3">
      <c r="A237" s="439" t="s">
        <v>1010</v>
      </c>
      <c r="B237" s="440" t="s">
        <v>847</v>
      </c>
      <c r="C237" s="440" t="s">
        <v>848</v>
      </c>
      <c r="D237" s="440" t="s">
        <v>867</v>
      </c>
      <c r="E237" s="440" t="s">
        <v>868</v>
      </c>
      <c r="F237" s="444">
        <v>17</v>
      </c>
      <c r="G237" s="444">
        <v>5474</v>
      </c>
      <c r="H237" s="444">
        <v>0.58358208955223878</v>
      </c>
      <c r="I237" s="444">
        <v>322</v>
      </c>
      <c r="J237" s="444">
        <v>28</v>
      </c>
      <c r="K237" s="444">
        <v>9380</v>
      </c>
      <c r="L237" s="444">
        <v>1</v>
      </c>
      <c r="M237" s="444">
        <v>335</v>
      </c>
      <c r="N237" s="444">
        <v>12</v>
      </c>
      <c r="O237" s="444">
        <v>4032</v>
      </c>
      <c r="P237" s="514">
        <v>0.42985074626865671</v>
      </c>
      <c r="Q237" s="445">
        <v>336</v>
      </c>
    </row>
    <row r="238" spans="1:17" ht="14.4" customHeight="1" x14ac:dyDescent="0.3">
      <c r="A238" s="439" t="s">
        <v>1010</v>
      </c>
      <c r="B238" s="440" t="s">
        <v>847</v>
      </c>
      <c r="C238" s="440" t="s">
        <v>848</v>
      </c>
      <c r="D238" s="440" t="s">
        <v>871</v>
      </c>
      <c r="E238" s="440" t="s">
        <v>872</v>
      </c>
      <c r="F238" s="444">
        <v>23</v>
      </c>
      <c r="G238" s="444">
        <v>7843</v>
      </c>
      <c r="H238" s="444">
        <v>2.0429799426934099</v>
      </c>
      <c r="I238" s="444">
        <v>341</v>
      </c>
      <c r="J238" s="444">
        <v>11</v>
      </c>
      <c r="K238" s="444">
        <v>3839</v>
      </c>
      <c r="L238" s="444">
        <v>1</v>
      </c>
      <c r="M238" s="444">
        <v>349</v>
      </c>
      <c r="N238" s="444">
        <v>23</v>
      </c>
      <c r="O238" s="444">
        <v>8027</v>
      </c>
      <c r="P238" s="514">
        <v>2.0909090909090908</v>
      </c>
      <c r="Q238" s="445">
        <v>349</v>
      </c>
    </row>
    <row r="239" spans="1:17" ht="14.4" customHeight="1" x14ac:dyDescent="0.3">
      <c r="A239" s="439" t="s">
        <v>1010</v>
      </c>
      <c r="B239" s="440" t="s">
        <v>847</v>
      </c>
      <c r="C239" s="440" t="s">
        <v>848</v>
      </c>
      <c r="D239" s="440" t="s">
        <v>879</v>
      </c>
      <c r="E239" s="440" t="s">
        <v>880</v>
      </c>
      <c r="F239" s="444">
        <v>1</v>
      </c>
      <c r="G239" s="444">
        <v>109</v>
      </c>
      <c r="H239" s="444">
        <v>0.13308913308913309</v>
      </c>
      <c r="I239" s="444">
        <v>109</v>
      </c>
      <c r="J239" s="444">
        <v>7</v>
      </c>
      <c r="K239" s="444">
        <v>819</v>
      </c>
      <c r="L239" s="444">
        <v>1</v>
      </c>
      <c r="M239" s="444">
        <v>117</v>
      </c>
      <c r="N239" s="444"/>
      <c r="O239" s="444"/>
      <c r="P239" s="514"/>
      <c r="Q239" s="445"/>
    </row>
    <row r="240" spans="1:17" ht="14.4" customHeight="1" x14ac:dyDescent="0.3">
      <c r="A240" s="439" t="s">
        <v>1010</v>
      </c>
      <c r="B240" s="440" t="s">
        <v>847</v>
      </c>
      <c r="C240" s="440" t="s">
        <v>848</v>
      </c>
      <c r="D240" s="440" t="s">
        <v>883</v>
      </c>
      <c r="E240" s="440" t="s">
        <v>884</v>
      </c>
      <c r="F240" s="444"/>
      <c r="G240" s="444"/>
      <c r="H240" s="444"/>
      <c r="I240" s="444"/>
      <c r="J240" s="444">
        <v>1</v>
      </c>
      <c r="K240" s="444">
        <v>387</v>
      </c>
      <c r="L240" s="444">
        <v>1</v>
      </c>
      <c r="M240" s="444">
        <v>387</v>
      </c>
      <c r="N240" s="444"/>
      <c r="O240" s="444"/>
      <c r="P240" s="514"/>
      <c r="Q240" s="445"/>
    </row>
    <row r="241" spans="1:17" ht="14.4" customHeight="1" x14ac:dyDescent="0.3">
      <c r="A241" s="439" t="s">
        <v>1010</v>
      </c>
      <c r="B241" s="440" t="s">
        <v>847</v>
      </c>
      <c r="C241" s="440" t="s">
        <v>848</v>
      </c>
      <c r="D241" s="440" t="s">
        <v>885</v>
      </c>
      <c r="E241" s="440" t="s">
        <v>886</v>
      </c>
      <c r="F241" s="444">
        <v>1</v>
      </c>
      <c r="G241" s="444">
        <v>37</v>
      </c>
      <c r="H241" s="444">
        <v>0.24342105263157895</v>
      </c>
      <c r="I241" s="444">
        <v>37</v>
      </c>
      <c r="J241" s="444">
        <v>4</v>
      </c>
      <c r="K241" s="444">
        <v>152</v>
      </c>
      <c r="L241" s="444">
        <v>1</v>
      </c>
      <c r="M241" s="444">
        <v>38</v>
      </c>
      <c r="N241" s="444"/>
      <c r="O241" s="444"/>
      <c r="P241" s="514"/>
      <c r="Q241" s="445"/>
    </row>
    <row r="242" spans="1:17" ht="14.4" customHeight="1" x14ac:dyDescent="0.3">
      <c r="A242" s="439" t="s">
        <v>1010</v>
      </c>
      <c r="B242" s="440" t="s">
        <v>847</v>
      </c>
      <c r="C242" s="440" t="s">
        <v>848</v>
      </c>
      <c r="D242" s="440" t="s">
        <v>889</v>
      </c>
      <c r="E242" s="440" t="s">
        <v>890</v>
      </c>
      <c r="F242" s="444"/>
      <c r="G242" s="444"/>
      <c r="H242" s="444"/>
      <c r="I242" s="444"/>
      <c r="J242" s="444">
        <v>2</v>
      </c>
      <c r="K242" s="444">
        <v>1408</v>
      </c>
      <c r="L242" s="444">
        <v>1</v>
      </c>
      <c r="M242" s="444">
        <v>704</v>
      </c>
      <c r="N242" s="444"/>
      <c r="O242" s="444"/>
      <c r="P242" s="514"/>
      <c r="Q242" s="445"/>
    </row>
    <row r="243" spans="1:17" ht="14.4" customHeight="1" x14ac:dyDescent="0.3">
      <c r="A243" s="439" t="s">
        <v>1010</v>
      </c>
      <c r="B243" s="440" t="s">
        <v>847</v>
      </c>
      <c r="C243" s="440" t="s">
        <v>848</v>
      </c>
      <c r="D243" s="440" t="s">
        <v>893</v>
      </c>
      <c r="E243" s="440" t="s">
        <v>894</v>
      </c>
      <c r="F243" s="444">
        <v>32</v>
      </c>
      <c r="G243" s="444">
        <v>9120</v>
      </c>
      <c r="H243" s="444">
        <v>0.52631578947368418</v>
      </c>
      <c r="I243" s="444">
        <v>285</v>
      </c>
      <c r="J243" s="444">
        <v>57</v>
      </c>
      <c r="K243" s="444">
        <v>17328</v>
      </c>
      <c r="L243" s="444">
        <v>1</v>
      </c>
      <c r="M243" s="444">
        <v>304</v>
      </c>
      <c r="N243" s="444">
        <v>21</v>
      </c>
      <c r="O243" s="444">
        <v>6405</v>
      </c>
      <c r="P243" s="514">
        <v>0.36963296398891965</v>
      </c>
      <c r="Q243" s="445">
        <v>305</v>
      </c>
    </row>
    <row r="244" spans="1:17" ht="14.4" customHeight="1" x14ac:dyDescent="0.3">
      <c r="A244" s="439" t="s">
        <v>1010</v>
      </c>
      <c r="B244" s="440" t="s">
        <v>847</v>
      </c>
      <c r="C244" s="440" t="s">
        <v>848</v>
      </c>
      <c r="D244" s="440" t="s">
        <v>895</v>
      </c>
      <c r="E244" s="440" t="s">
        <v>896</v>
      </c>
      <c r="F244" s="444">
        <v>2</v>
      </c>
      <c r="G244" s="444">
        <v>7010</v>
      </c>
      <c r="H244" s="444">
        <v>0.23637712435932021</v>
      </c>
      <c r="I244" s="444">
        <v>3505</v>
      </c>
      <c r="J244" s="444">
        <v>8</v>
      </c>
      <c r="K244" s="444">
        <v>29656</v>
      </c>
      <c r="L244" s="444">
        <v>1</v>
      </c>
      <c r="M244" s="444">
        <v>3707</v>
      </c>
      <c r="N244" s="444">
        <v>8</v>
      </c>
      <c r="O244" s="444">
        <v>29696</v>
      </c>
      <c r="P244" s="514">
        <v>1.0013487995683841</v>
      </c>
      <c r="Q244" s="445">
        <v>3712</v>
      </c>
    </row>
    <row r="245" spans="1:17" ht="14.4" customHeight="1" x14ac:dyDescent="0.3">
      <c r="A245" s="439" t="s">
        <v>1010</v>
      </c>
      <c r="B245" s="440" t="s">
        <v>847</v>
      </c>
      <c r="C245" s="440" t="s">
        <v>848</v>
      </c>
      <c r="D245" s="440" t="s">
        <v>897</v>
      </c>
      <c r="E245" s="440" t="s">
        <v>898</v>
      </c>
      <c r="F245" s="444">
        <v>18</v>
      </c>
      <c r="G245" s="444">
        <v>8316</v>
      </c>
      <c r="H245" s="444">
        <v>0.41058556334551199</v>
      </c>
      <c r="I245" s="444">
        <v>462</v>
      </c>
      <c r="J245" s="444">
        <v>41</v>
      </c>
      <c r="K245" s="444">
        <v>20254</v>
      </c>
      <c r="L245" s="444">
        <v>1</v>
      </c>
      <c r="M245" s="444">
        <v>494</v>
      </c>
      <c r="N245" s="444">
        <v>14</v>
      </c>
      <c r="O245" s="444">
        <v>6916</v>
      </c>
      <c r="P245" s="514">
        <v>0.34146341463414637</v>
      </c>
      <c r="Q245" s="445">
        <v>494</v>
      </c>
    </row>
    <row r="246" spans="1:17" ht="14.4" customHeight="1" x14ac:dyDescent="0.3">
      <c r="A246" s="439" t="s">
        <v>1010</v>
      </c>
      <c r="B246" s="440" t="s">
        <v>847</v>
      </c>
      <c r="C246" s="440" t="s">
        <v>848</v>
      </c>
      <c r="D246" s="440" t="s">
        <v>899</v>
      </c>
      <c r="E246" s="440" t="s">
        <v>900</v>
      </c>
      <c r="F246" s="444"/>
      <c r="G246" s="444"/>
      <c r="H246" s="444"/>
      <c r="I246" s="444"/>
      <c r="J246" s="444">
        <v>1</v>
      </c>
      <c r="K246" s="444">
        <v>6571</v>
      </c>
      <c r="L246" s="444">
        <v>1</v>
      </c>
      <c r="M246" s="444">
        <v>6571</v>
      </c>
      <c r="N246" s="444"/>
      <c r="O246" s="444"/>
      <c r="P246" s="514"/>
      <c r="Q246" s="445"/>
    </row>
    <row r="247" spans="1:17" ht="14.4" customHeight="1" x14ac:dyDescent="0.3">
      <c r="A247" s="439" t="s">
        <v>1010</v>
      </c>
      <c r="B247" s="440" t="s">
        <v>847</v>
      </c>
      <c r="C247" s="440" t="s">
        <v>848</v>
      </c>
      <c r="D247" s="440" t="s">
        <v>901</v>
      </c>
      <c r="E247" s="440" t="s">
        <v>902</v>
      </c>
      <c r="F247" s="444">
        <v>50</v>
      </c>
      <c r="G247" s="444">
        <v>17800</v>
      </c>
      <c r="H247" s="444">
        <v>0.55296675986331156</v>
      </c>
      <c r="I247" s="444">
        <v>356</v>
      </c>
      <c r="J247" s="444">
        <v>87</v>
      </c>
      <c r="K247" s="444">
        <v>32190</v>
      </c>
      <c r="L247" s="444">
        <v>1</v>
      </c>
      <c r="M247" s="444">
        <v>370</v>
      </c>
      <c r="N247" s="444">
        <v>31</v>
      </c>
      <c r="O247" s="444">
        <v>11470</v>
      </c>
      <c r="P247" s="514">
        <v>0.35632183908045978</v>
      </c>
      <c r="Q247" s="445">
        <v>370</v>
      </c>
    </row>
    <row r="248" spans="1:17" ht="14.4" customHeight="1" x14ac:dyDescent="0.3">
      <c r="A248" s="439" t="s">
        <v>1010</v>
      </c>
      <c r="B248" s="440" t="s">
        <v>847</v>
      </c>
      <c r="C248" s="440" t="s">
        <v>848</v>
      </c>
      <c r="D248" s="440" t="s">
        <v>909</v>
      </c>
      <c r="E248" s="440" t="s">
        <v>910</v>
      </c>
      <c r="F248" s="444">
        <v>2</v>
      </c>
      <c r="G248" s="444">
        <v>234</v>
      </c>
      <c r="H248" s="444">
        <v>0.93600000000000005</v>
      </c>
      <c r="I248" s="444">
        <v>117</v>
      </c>
      <c r="J248" s="444">
        <v>2</v>
      </c>
      <c r="K248" s="444">
        <v>250</v>
      </c>
      <c r="L248" s="444">
        <v>1</v>
      </c>
      <c r="M248" s="444">
        <v>125</v>
      </c>
      <c r="N248" s="444"/>
      <c r="O248" s="444"/>
      <c r="P248" s="514"/>
      <c r="Q248" s="445"/>
    </row>
    <row r="249" spans="1:17" ht="14.4" customHeight="1" x14ac:dyDescent="0.3">
      <c r="A249" s="439" t="s">
        <v>1010</v>
      </c>
      <c r="B249" s="440" t="s">
        <v>847</v>
      </c>
      <c r="C249" s="440" t="s">
        <v>848</v>
      </c>
      <c r="D249" s="440" t="s">
        <v>911</v>
      </c>
      <c r="E249" s="440" t="s">
        <v>912</v>
      </c>
      <c r="F249" s="444">
        <v>1</v>
      </c>
      <c r="G249" s="444">
        <v>463</v>
      </c>
      <c r="H249" s="444">
        <v>0.10392817059483726</v>
      </c>
      <c r="I249" s="444">
        <v>463</v>
      </c>
      <c r="J249" s="444">
        <v>9</v>
      </c>
      <c r="K249" s="444">
        <v>4455</v>
      </c>
      <c r="L249" s="444">
        <v>1</v>
      </c>
      <c r="M249" s="444">
        <v>495</v>
      </c>
      <c r="N249" s="444"/>
      <c r="O249" s="444"/>
      <c r="P249" s="514"/>
      <c r="Q249" s="445"/>
    </row>
    <row r="250" spans="1:17" ht="14.4" customHeight="1" x14ac:dyDescent="0.3">
      <c r="A250" s="439" t="s">
        <v>1010</v>
      </c>
      <c r="B250" s="440" t="s">
        <v>847</v>
      </c>
      <c r="C250" s="440" t="s">
        <v>848</v>
      </c>
      <c r="D250" s="440" t="s">
        <v>913</v>
      </c>
      <c r="E250" s="440" t="s">
        <v>914</v>
      </c>
      <c r="F250" s="444"/>
      <c r="G250" s="444"/>
      <c r="H250" s="444"/>
      <c r="I250" s="444"/>
      <c r="J250" s="444"/>
      <c r="K250" s="444"/>
      <c r="L250" s="444"/>
      <c r="M250" s="444"/>
      <c r="N250" s="444">
        <v>1</v>
      </c>
      <c r="O250" s="444">
        <v>1285</v>
      </c>
      <c r="P250" s="514"/>
      <c r="Q250" s="445">
        <v>1285</v>
      </c>
    </row>
    <row r="251" spans="1:17" ht="14.4" customHeight="1" x14ac:dyDescent="0.3">
      <c r="A251" s="439" t="s">
        <v>1010</v>
      </c>
      <c r="B251" s="440" t="s">
        <v>847</v>
      </c>
      <c r="C251" s="440" t="s">
        <v>848</v>
      </c>
      <c r="D251" s="440" t="s">
        <v>915</v>
      </c>
      <c r="E251" s="440" t="s">
        <v>916</v>
      </c>
      <c r="F251" s="444">
        <v>7</v>
      </c>
      <c r="G251" s="444">
        <v>3059</v>
      </c>
      <c r="H251" s="444">
        <v>0.39460784313725489</v>
      </c>
      <c r="I251" s="444">
        <v>437</v>
      </c>
      <c r="J251" s="444">
        <v>17</v>
      </c>
      <c r="K251" s="444">
        <v>7752</v>
      </c>
      <c r="L251" s="444">
        <v>1</v>
      </c>
      <c r="M251" s="444">
        <v>456</v>
      </c>
      <c r="N251" s="444">
        <v>7</v>
      </c>
      <c r="O251" s="444">
        <v>3192</v>
      </c>
      <c r="P251" s="514">
        <v>0.41176470588235292</v>
      </c>
      <c r="Q251" s="445">
        <v>456</v>
      </c>
    </row>
    <row r="252" spans="1:17" ht="14.4" customHeight="1" x14ac:dyDescent="0.3">
      <c r="A252" s="439" t="s">
        <v>1010</v>
      </c>
      <c r="B252" s="440" t="s">
        <v>847</v>
      </c>
      <c r="C252" s="440" t="s">
        <v>848</v>
      </c>
      <c r="D252" s="440" t="s">
        <v>917</v>
      </c>
      <c r="E252" s="440" t="s">
        <v>918</v>
      </c>
      <c r="F252" s="444">
        <v>8</v>
      </c>
      <c r="G252" s="444">
        <v>432</v>
      </c>
      <c r="H252" s="444">
        <v>0.62068965517241381</v>
      </c>
      <c r="I252" s="444">
        <v>54</v>
      </c>
      <c r="J252" s="444">
        <v>12</v>
      </c>
      <c r="K252" s="444">
        <v>696</v>
      </c>
      <c r="L252" s="444">
        <v>1</v>
      </c>
      <c r="M252" s="444">
        <v>58</v>
      </c>
      <c r="N252" s="444">
        <v>8</v>
      </c>
      <c r="O252" s="444">
        <v>464</v>
      </c>
      <c r="P252" s="514">
        <v>0.66666666666666663</v>
      </c>
      <c r="Q252" s="445">
        <v>58</v>
      </c>
    </row>
    <row r="253" spans="1:17" ht="14.4" customHeight="1" x14ac:dyDescent="0.3">
      <c r="A253" s="439" t="s">
        <v>1010</v>
      </c>
      <c r="B253" s="440" t="s">
        <v>847</v>
      </c>
      <c r="C253" s="440" t="s">
        <v>848</v>
      </c>
      <c r="D253" s="440" t="s">
        <v>921</v>
      </c>
      <c r="E253" s="440" t="s">
        <v>922</v>
      </c>
      <c r="F253" s="444"/>
      <c r="G253" s="444"/>
      <c r="H253" s="444"/>
      <c r="I253" s="444"/>
      <c r="J253" s="444"/>
      <c r="K253" s="444"/>
      <c r="L253" s="444"/>
      <c r="M253" s="444"/>
      <c r="N253" s="444">
        <v>4</v>
      </c>
      <c r="O253" s="444">
        <v>39048</v>
      </c>
      <c r="P253" s="514"/>
      <c r="Q253" s="445">
        <v>9762</v>
      </c>
    </row>
    <row r="254" spans="1:17" ht="14.4" customHeight="1" x14ac:dyDescent="0.3">
      <c r="A254" s="439" t="s">
        <v>1010</v>
      </c>
      <c r="B254" s="440" t="s">
        <v>847</v>
      </c>
      <c r="C254" s="440" t="s">
        <v>848</v>
      </c>
      <c r="D254" s="440" t="s">
        <v>925</v>
      </c>
      <c r="E254" s="440" t="s">
        <v>926</v>
      </c>
      <c r="F254" s="444">
        <v>212</v>
      </c>
      <c r="G254" s="444">
        <v>35828</v>
      </c>
      <c r="H254" s="444">
        <v>0.44995918367346938</v>
      </c>
      <c r="I254" s="444">
        <v>169</v>
      </c>
      <c r="J254" s="444">
        <v>455</v>
      </c>
      <c r="K254" s="444">
        <v>79625</v>
      </c>
      <c r="L254" s="444">
        <v>1</v>
      </c>
      <c r="M254" s="444">
        <v>175</v>
      </c>
      <c r="N254" s="444">
        <v>208</v>
      </c>
      <c r="O254" s="444">
        <v>36608</v>
      </c>
      <c r="P254" s="514">
        <v>0.45975510204081632</v>
      </c>
      <c r="Q254" s="445">
        <v>176</v>
      </c>
    </row>
    <row r="255" spans="1:17" ht="14.4" customHeight="1" x14ac:dyDescent="0.3">
      <c r="A255" s="439" t="s">
        <v>1010</v>
      </c>
      <c r="B255" s="440" t="s">
        <v>847</v>
      </c>
      <c r="C255" s="440" t="s">
        <v>848</v>
      </c>
      <c r="D255" s="440" t="s">
        <v>927</v>
      </c>
      <c r="E255" s="440" t="s">
        <v>928</v>
      </c>
      <c r="F255" s="444"/>
      <c r="G255" s="444"/>
      <c r="H255" s="444"/>
      <c r="I255" s="444"/>
      <c r="J255" s="444">
        <v>4</v>
      </c>
      <c r="K255" s="444">
        <v>340</v>
      </c>
      <c r="L255" s="444">
        <v>1</v>
      </c>
      <c r="M255" s="444">
        <v>85</v>
      </c>
      <c r="N255" s="444"/>
      <c r="O255" s="444"/>
      <c r="P255" s="514"/>
      <c r="Q255" s="445"/>
    </row>
    <row r="256" spans="1:17" ht="14.4" customHeight="1" x14ac:dyDescent="0.3">
      <c r="A256" s="439" t="s">
        <v>1010</v>
      </c>
      <c r="B256" s="440" t="s">
        <v>847</v>
      </c>
      <c r="C256" s="440" t="s">
        <v>848</v>
      </c>
      <c r="D256" s="440" t="s">
        <v>931</v>
      </c>
      <c r="E256" s="440" t="s">
        <v>932</v>
      </c>
      <c r="F256" s="444">
        <v>2</v>
      </c>
      <c r="G256" s="444">
        <v>326</v>
      </c>
      <c r="H256" s="444">
        <v>0.32149901380670609</v>
      </c>
      <c r="I256" s="444">
        <v>163</v>
      </c>
      <c r="J256" s="444">
        <v>6</v>
      </c>
      <c r="K256" s="444">
        <v>1014</v>
      </c>
      <c r="L256" s="444">
        <v>1</v>
      </c>
      <c r="M256" s="444">
        <v>169</v>
      </c>
      <c r="N256" s="444">
        <v>3</v>
      </c>
      <c r="O256" s="444">
        <v>510</v>
      </c>
      <c r="P256" s="514">
        <v>0.50295857988165682</v>
      </c>
      <c r="Q256" s="445">
        <v>170</v>
      </c>
    </row>
    <row r="257" spans="1:17" ht="14.4" customHeight="1" x14ac:dyDescent="0.3">
      <c r="A257" s="439" t="s">
        <v>1010</v>
      </c>
      <c r="B257" s="440" t="s">
        <v>847</v>
      </c>
      <c r="C257" s="440" t="s">
        <v>848</v>
      </c>
      <c r="D257" s="440" t="s">
        <v>935</v>
      </c>
      <c r="E257" s="440" t="s">
        <v>936</v>
      </c>
      <c r="F257" s="444"/>
      <c r="G257" s="444"/>
      <c r="H257" s="444"/>
      <c r="I257" s="444"/>
      <c r="J257" s="444"/>
      <c r="K257" s="444"/>
      <c r="L257" s="444"/>
      <c r="M257" s="444"/>
      <c r="N257" s="444">
        <v>4</v>
      </c>
      <c r="O257" s="444">
        <v>4048</v>
      </c>
      <c r="P257" s="514"/>
      <c r="Q257" s="445">
        <v>1012</v>
      </c>
    </row>
    <row r="258" spans="1:17" ht="14.4" customHeight="1" x14ac:dyDescent="0.3">
      <c r="A258" s="439" t="s">
        <v>1010</v>
      </c>
      <c r="B258" s="440" t="s">
        <v>847</v>
      </c>
      <c r="C258" s="440" t="s">
        <v>848</v>
      </c>
      <c r="D258" s="440" t="s">
        <v>939</v>
      </c>
      <c r="E258" s="440" t="s">
        <v>940</v>
      </c>
      <c r="F258" s="444"/>
      <c r="G258" s="444"/>
      <c r="H258" s="444"/>
      <c r="I258" s="444"/>
      <c r="J258" s="444"/>
      <c r="K258" s="444"/>
      <c r="L258" s="444"/>
      <c r="M258" s="444"/>
      <c r="N258" s="444">
        <v>4</v>
      </c>
      <c r="O258" s="444">
        <v>9188</v>
      </c>
      <c r="P258" s="514"/>
      <c r="Q258" s="445">
        <v>2297</v>
      </c>
    </row>
    <row r="259" spans="1:17" ht="14.4" customHeight="1" x14ac:dyDescent="0.3">
      <c r="A259" s="439" t="s">
        <v>1010</v>
      </c>
      <c r="B259" s="440" t="s">
        <v>847</v>
      </c>
      <c r="C259" s="440" t="s">
        <v>848</v>
      </c>
      <c r="D259" s="440" t="s">
        <v>941</v>
      </c>
      <c r="E259" s="440" t="s">
        <v>942</v>
      </c>
      <c r="F259" s="444"/>
      <c r="G259" s="444"/>
      <c r="H259" s="444"/>
      <c r="I259" s="444"/>
      <c r="J259" s="444">
        <v>2</v>
      </c>
      <c r="K259" s="444">
        <v>526</v>
      </c>
      <c r="L259" s="444">
        <v>1</v>
      </c>
      <c r="M259" s="444">
        <v>263</v>
      </c>
      <c r="N259" s="444"/>
      <c r="O259" s="444"/>
      <c r="P259" s="514"/>
      <c r="Q259" s="445"/>
    </row>
    <row r="260" spans="1:17" ht="14.4" customHeight="1" x14ac:dyDescent="0.3">
      <c r="A260" s="439" t="s">
        <v>1010</v>
      </c>
      <c r="B260" s="440" t="s">
        <v>847</v>
      </c>
      <c r="C260" s="440" t="s">
        <v>848</v>
      </c>
      <c r="D260" s="440" t="s">
        <v>943</v>
      </c>
      <c r="E260" s="440" t="s">
        <v>944</v>
      </c>
      <c r="F260" s="444">
        <v>1</v>
      </c>
      <c r="G260" s="444">
        <v>2012</v>
      </c>
      <c r="H260" s="444">
        <v>0.94460093896713615</v>
      </c>
      <c r="I260" s="444">
        <v>2012</v>
      </c>
      <c r="J260" s="444">
        <v>1</v>
      </c>
      <c r="K260" s="444">
        <v>2130</v>
      </c>
      <c r="L260" s="444">
        <v>1</v>
      </c>
      <c r="M260" s="444">
        <v>2130</v>
      </c>
      <c r="N260" s="444">
        <v>2</v>
      </c>
      <c r="O260" s="444">
        <v>4262</v>
      </c>
      <c r="P260" s="514">
        <v>2.0009389671361504</v>
      </c>
      <c r="Q260" s="445">
        <v>2131</v>
      </c>
    </row>
    <row r="261" spans="1:17" ht="14.4" customHeight="1" x14ac:dyDescent="0.3">
      <c r="A261" s="439" t="s">
        <v>1010</v>
      </c>
      <c r="B261" s="440" t="s">
        <v>847</v>
      </c>
      <c r="C261" s="440" t="s">
        <v>848</v>
      </c>
      <c r="D261" s="440" t="s">
        <v>945</v>
      </c>
      <c r="E261" s="440" t="s">
        <v>946</v>
      </c>
      <c r="F261" s="444">
        <v>1</v>
      </c>
      <c r="G261" s="444">
        <v>226</v>
      </c>
      <c r="H261" s="444">
        <v>0.10376492194674013</v>
      </c>
      <c r="I261" s="444">
        <v>226</v>
      </c>
      <c r="J261" s="444">
        <v>9</v>
      </c>
      <c r="K261" s="444">
        <v>2178</v>
      </c>
      <c r="L261" s="444">
        <v>1</v>
      </c>
      <c r="M261" s="444">
        <v>242</v>
      </c>
      <c r="N261" s="444"/>
      <c r="O261" s="444"/>
      <c r="P261" s="514"/>
      <c r="Q261" s="445"/>
    </row>
    <row r="262" spans="1:17" ht="14.4" customHeight="1" x14ac:dyDescent="0.3">
      <c r="A262" s="439" t="s">
        <v>1010</v>
      </c>
      <c r="B262" s="440" t="s">
        <v>847</v>
      </c>
      <c r="C262" s="440" t="s">
        <v>848</v>
      </c>
      <c r="D262" s="440" t="s">
        <v>947</v>
      </c>
      <c r="E262" s="440" t="s">
        <v>948</v>
      </c>
      <c r="F262" s="444">
        <v>5</v>
      </c>
      <c r="G262" s="444">
        <v>2090</v>
      </c>
      <c r="H262" s="444">
        <v>0.38006910347335882</v>
      </c>
      <c r="I262" s="444">
        <v>418</v>
      </c>
      <c r="J262" s="444">
        <v>13</v>
      </c>
      <c r="K262" s="444">
        <v>5499</v>
      </c>
      <c r="L262" s="444">
        <v>1</v>
      </c>
      <c r="M262" s="444">
        <v>423</v>
      </c>
      <c r="N262" s="444">
        <v>10</v>
      </c>
      <c r="O262" s="444">
        <v>4240</v>
      </c>
      <c r="P262" s="514">
        <v>0.77104928168757958</v>
      </c>
      <c r="Q262" s="445">
        <v>424</v>
      </c>
    </row>
    <row r="263" spans="1:17" ht="14.4" customHeight="1" x14ac:dyDescent="0.3">
      <c r="A263" s="439" t="s">
        <v>1010</v>
      </c>
      <c r="B263" s="440" t="s">
        <v>847</v>
      </c>
      <c r="C263" s="440" t="s">
        <v>848</v>
      </c>
      <c r="D263" s="440" t="s">
        <v>949</v>
      </c>
      <c r="E263" s="440" t="s">
        <v>950</v>
      </c>
      <c r="F263" s="444">
        <v>3</v>
      </c>
      <c r="G263" s="444">
        <v>2436</v>
      </c>
      <c r="H263" s="444">
        <v>0.95867768595041325</v>
      </c>
      <c r="I263" s="444">
        <v>812</v>
      </c>
      <c r="J263" s="444">
        <v>3</v>
      </c>
      <c r="K263" s="444">
        <v>2541</v>
      </c>
      <c r="L263" s="444">
        <v>1</v>
      </c>
      <c r="M263" s="444">
        <v>847</v>
      </c>
      <c r="N263" s="444"/>
      <c r="O263" s="444"/>
      <c r="P263" s="514"/>
      <c r="Q263" s="445"/>
    </row>
    <row r="264" spans="1:17" ht="14.4" customHeight="1" x14ac:dyDescent="0.3">
      <c r="A264" s="439" t="s">
        <v>1010</v>
      </c>
      <c r="B264" s="440" t="s">
        <v>847</v>
      </c>
      <c r="C264" s="440" t="s">
        <v>848</v>
      </c>
      <c r="D264" s="440" t="s">
        <v>956</v>
      </c>
      <c r="E264" s="440" t="s">
        <v>957</v>
      </c>
      <c r="F264" s="444"/>
      <c r="G264" s="444"/>
      <c r="H264" s="444"/>
      <c r="I264" s="444"/>
      <c r="J264" s="444">
        <v>1</v>
      </c>
      <c r="K264" s="444">
        <v>288</v>
      </c>
      <c r="L264" s="444">
        <v>1</v>
      </c>
      <c r="M264" s="444">
        <v>288</v>
      </c>
      <c r="N264" s="444"/>
      <c r="O264" s="444"/>
      <c r="P264" s="514"/>
      <c r="Q264" s="445"/>
    </row>
    <row r="265" spans="1:17" ht="14.4" customHeight="1" x14ac:dyDescent="0.3">
      <c r="A265" s="439" t="s">
        <v>1010</v>
      </c>
      <c r="B265" s="440" t="s">
        <v>847</v>
      </c>
      <c r="C265" s="440" t="s">
        <v>848</v>
      </c>
      <c r="D265" s="440" t="s">
        <v>958</v>
      </c>
      <c r="E265" s="440" t="s">
        <v>959</v>
      </c>
      <c r="F265" s="444">
        <v>5</v>
      </c>
      <c r="G265" s="444">
        <v>5250</v>
      </c>
      <c r="H265" s="444">
        <v>0.59876824817518248</v>
      </c>
      <c r="I265" s="444">
        <v>1050</v>
      </c>
      <c r="J265" s="444">
        <v>8</v>
      </c>
      <c r="K265" s="444">
        <v>8768</v>
      </c>
      <c r="L265" s="444">
        <v>1</v>
      </c>
      <c r="M265" s="444">
        <v>1096</v>
      </c>
      <c r="N265" s="444">
        <v>8</v>
      </c>
      <c r="O265" s="444">
        <v>8784</v>
      </c>
      <c r="P265" s="514">
        <v>1.0018248175182483</v>
      </c>
      <c r="Q265" s="445">
        <v>1098</v>
      </c>
    </row>
    <row r="266" spans="1:17" ht="14.4" customHeight="1" x14ac:dyDescent="0.3">
      <c r="A266" s="439" t="s">
        <v>1011</v>
      </c>
      <c r="B266" s="440" t="s">
        <v>847</v>
      </c>
      <c r="C266" s="440" t="s">
        <v>848</v>
      </c>
      <c r="D266" s="440" t="s">
        <v>849</v>
      </c>
      <c r="E266" s="440" t="s">
        <v>850</v>
      </c>
      <c r="F266" s="444">
        <v>3</v>
      </c>
      <c r="G266" s="444">
        <v>6309</v>
      </c>
      <c r="H266" s="444">
        <v>1.4171159029649596</v>
      </c>
      <c r="I266" s="444">
        <v>2103</v>
      </c>
      <c r="J266" s="444">
        <v>2</v>
      </c>
      <c r="K266" s="444">
        <v>4452</v>
      </c>
      <c r="L266" s="444">
        <v>1</v>
      </c>
      <c r="M266" s="444">
        <v>2226</v>
      </c>
      <c r="N266" s="444"/>
      <c r="O266" s="444"/>
      <c r="P266" s="514"/>
      <c r="Q266" s="445"/>
    </row>
    <row r="267" spans="1:17" ht="14.4" customHeight="1" x14ac:dyDescent="0.3">
      <c r="A267" s="439" t="s">
        <v>1011</v>
      </c>
      <c r="B267" s="440" t="s">
        <v>847</v>
      </c>
      <c r="C267" s="440" t="s">
        <v>848</v>
      </c>
      <c r="D267" s="440" t="s">
        <v>853</v>
      </c>
      <c r="E267" s="440" t="s">
        <v>854</v>
      </c>
      <c r="F267" s="444">
        <v>432</v>
      </c>
      <c r="G267" s="444">
        <v>23328</v>
      </c>
      <c r="H267" s="444">
        <v>0.59852216748768472</v>
      </c>
      <c r="I267" s="444">
        <v>54</v>
      </c>
      <c r="J267" s="444">
        <v>672</v>
      </c>
      <c r="K267" s="444">
        <v>38976</v>
      </c>
      <c r="L267" s="444">
        <v>1</v>
      </c>
      <c r="M267" s="444">
        <v>58</v>
      </c>
      <c r="N267" s="444">
        <v>462</v>
      </c>
      <c r="O267" s="444">
        <v>26796</v>
      </c>
      <c r="P267" s="514">
        <v>0.6875</v>
      </c>
      <c r="Q267" s="445">
        <v>58</v>
      </c>
    </row>
    <row r="268" spans="1:17" ht="14.4" customHeight="1" x14ac:dyDescent="0.3">
      <c r="A268" s="439" t="s">
        <v>1011</v>
      </c>
      <c r="B268" s="440" t="s">
        <v>847</v>
      </c>
      <c r="C268" s="440" t="s">
        <v>848</v>
      </c>
      <c r="D268" s="440" t="s">
        <v>855</v>
      </c>
      <c r="E268" s="440" t="s">
        <v>856</v>
      </c>
      <c r="F268" s="444">
        <v>2217</v>
      </c>
      <c r="G268" s="444">
        <v>272691</v>
      </c>
      <c r="H268" s="444">
        <v>1.0413260065147076</v>
      </c>
      <c r="I268" s="444">
        <v>123</v>
      </c>
      <c r="J268" s="444">
        <v>1999</v>
      </c>
      <c r="K268" s="444">
        <v>261869</v>
      </c>
      <c r="L268" s="444">
        <v>1</v>
      </c>
      <c r="M268" s="444">
        <v>131</v>
      </c>
      <c r="N268" s="444">
        <v>1091</v>
      </c>
      <c r="O268" s="444">
        <v>142921</v>
      </c>
      <c r="P268" s="514">
        <v>0.54577288644322164</v>
      </c>
      <c r="Q268" s="445">
        <v>131</v>
      </c>
    </row>
    <row r="269" spans="1:17" ht="14.4" customHeight="1" x14ac:dyDescent="0.3">
      <c r="A269" s="439" t="s">
        <v>1011</v>
      </c>
      <c r="B269" s="440" t="s">
        <v>847</v>
      </c>
      <c r="C269" s="440" t="s">
        <v>848</v>
      </c>
      <c r="D269" s="440" t="s">
        <v>857</v>
      </c>
      <c r="E269" s="440" t="s">
        <v>858</v>
      </c>
      <c r="F269" s="444">
        <v>129</v>
      </c>
      <c r="G269" s="444">
        <v>22833</v>
      </c>
      <c r="H269" s="444">
        <v>1.0325600325600326</v>
      </c>
      <c r="I269" s="444">
        <v>177</v>
      </c>
      <c r="J269" s="444">
        <v>117</v>
      </c>
      <c r="K269" s="444">
        <v>22113</v>
      </c>
      <c r="L269" s="444">
        <v>1</v>
      </c>
      <c r="M269" s="444">
        <v>189</v>
      </c>
      <c r="N269" s="444">
        <v>115</v>
      </c>
      <c r="O269" s="444">
        <v>21735</v>
      </c>
      <c r="P269" s="514">
        <v>0.98290598290598286</v>
      </c>
      <c r="Q269" s="445">
        <v>189</v>
      </c>
    </row>
    <row r="270" spans="1:17" ht="14.4" customHeight="1" x14ac:dyDescent="0.3">
      <c r="A270" s="439" t="s">
        <v>1011</v>
      </c>
      <c r="B270" s="440" t="s">
        <v>847</v>
      </c>
      <c r="C270" s="440" t="s">
        <v>848</v>
      </c>
      <c r="D270" s="440" t="s">
        <v>861</v>
      </c>
      <c r="E270" s="440" t="s">
        <v>862</v>
      </c>
      <c r="F270" s="444">
        <v>12</v>
      </c>
      <c r="G270" s="444">
        <v>4608</v>
      </c>
      <c r="H270" s="444">
        <v>0.4528746928746929</v>
      </c>
      <c r="I270" s="444">
        <v>384</v>
      </c>
      <c r="J270" s="444">
        <v>25</v>
      </c>
      <c r="K270" s="444">
        <v>10175</v>
      </c>
      <c r="L270" s="444">
        <v>1</v>
      </c>
      <c r="M270" s="444">
        <v>407</v>
      </c>
      <c r="N270" s="444">
        <v>41</v>
      </c>
      <c r="O270" s="444">
        <v>16728</v>
      </c>
      <c r="P270" s="514">
        <v>1.644029484029484</v>
      </c>
      <c r="Q270" s="445">
        <v>408</v>
      </c>
    </row>
    <row r="271" spans="1:17" ht="14.4" customHeight="1" x14ac:dyDescent="0.3">
      <c r="A271" s="439" t="s">
        <v>1011</v>
      </c>
      <c r="B271" s="440" t="s">
        <v>847</v>
      </c>
      <c r="C271" s="440" t="s">
        <v>848</v>
      </c>
      <c r="D271" s="440" t="s">
        <v>863</v>
      </c>
      <c r="E271" s="440" t="s">
        <v>864</v>
      </c>
      <c r="F271" s="444">
        <v>205</v>
      </c>
      <c r="G271" s="444">
        <v>35260</v>
      </c>
      <c r="H271" s="444">
        <v>1.3679391682184978</v>
      </c>
      <c r="I271" s="444">
        <v>172</v>
      </c>
      <c r="J271" s="444">
        <v>144</v>
      </c>
      <c r="K271" s="444">
        <v>25776</v>
      </c>
      <c r="L271" s="444">
        <v>1</v>
      </c>
      <c r="M271" s="444">
        <v>179</v>
      </c>
      <c r="N271" s="444">
        <v>96</v>
      </c>
      <c r="O271" s="444">
        <v>17280</v>
      </c>
      <c r="P271" s="514">
        <v>0.67039106145251393</v>
      </c>
      <c r="Q271" s="445">
        <v>180</v>
      </c>
    </row>
    <row r="272" spans="1:17" ht="14.4" customHeight="1" x14ac:dyDescent="0.3">
      <c r="A272" s="439" t="s">
        <v>1011</v>
      </c>
      <c r="B272" s="440" t="s">
        <v>847</v>
      </c>
      <c r="C272" s="440" t="s">
        <v>848</v>
      </c>
      <c r="D272" s="440" t="s">
        <v>867</v>
      </c>
      <c r="E272" s="440" t="s">
        <v>868</v>
      </c>
      <c r="F272" s="444">
        <v>95</v>
      </c>
      <c r="G272" s="444">
        <v>30590</v>
      </c>
      <c r="H272" s="444">
        <v>2.0291873963515754</v>
      </c>
      <c r="I272" s="444">
        <v>322</v>
      </c>
      <c r="J272" s="444">
        <v>45</v>
      </c>
      <c r="K272" s="444">
        <v>15075</v>
      </c>
      <c r="L272" s="444">
        <v>1</v>
      </c>
      <c r="M272" s="444">
        <v>335</v>
      </c>
      <c r="N272" s="444">
        <v>60</v>
      </c>
      <c r="O272" s="444">
        <v>20160</v>
      </c>
      <c r="P272" s="514">
        <v>1.3373134328358209</v>
      </c>
      <c r="Q272" s="445">
        <v>336</v>
      </c>
    </row>
    <row r="273" spans="1:17" ht="14.4" customHeight="1" x14ac:dyDescent="0.3">
      <c r="A273" s="439" t="s">
        <v>1011</v>
      </c>
      <c r="B273" s="440" t="s">
        <v>847</v>
      </c>
      <c r="C273" s="440" t="s">
        <v>848</v>
      </c>
      <c r="D273" s="440" t="s">
        <v>869</v>
      </c>
      <c r="E273" s="440" t="s">
        <v>870</v>
      </c>
      <c r="F273" s="444"/>
      <c r="G273" s="444"/>
      <c r="H273" s="444"/>
      <c r="I273" s="444"/>
      <c r="J273" s="444">
        <v>1</v>
      </c>
      <c r="K273" s="444">
        <v>458</v>
      </c>
      <c r="L273" s="444">
        <v>1</v>
      </c>
      <c r="M273" s="444">
        <v>458</v>
      </c>
      <c r="N273" s="444"/>
      <c r="O273" s="444"/>
      <c r="P273" s="514"/>
      <c r="Q273" s="445"/>
    </row>
    <row r="274" spans="1:17" ht="14.4" customHeight="1" x14ac:dyDescent="0.3">
      <c r="A274" s="439" t="s">
        <v>1011</v>
      </c>
      <c r="B274" s="440" t="s">
        <v>847</v>
      </c>
      <c r="C274" s="440" t="s">
        <v>848</v>
      </c>
      <c r="D274" s="440" t="s">
        <v>871</v>
      </c>
      <c r="E274" s="440" t="s">
        <v>872</v>
      </c>
      <c r="F274" s="444">
        <v>493</v>
      </c>
      <c r="G274" s="444">
        <v>168113</v>
      </c>
      <c r="H274" s="444">
        <v>1.0680690474526522</v>
      </c>
      <c r="I274" s="444">
        <v>341</v>
      </c>
      <c r="J274" s="444">
        <v>451</v>
      </c>
      <c r="K274" s="444">
        <v>157399</v>
      </c>
      <c r="L274" s="444">
        <v>1</v>
      </c>
      <c r="M274" s="444">
        <v>349</v>
      </c>
      <c r="N274" s="444">
        <v>559</v>
      </c>
      <c r="O274" s="444">
        <v>195091</v>
      </c>
      <c r="P274" s="514">
        <v>1.2394678492239468</v>
      </c>
      <c r="Q274" s="445">
        <v>349</v>
      </c>
    </row>
    <row r="275" spans="1:17" ht="14.4" customHeight="1" x14ac:dyDescent="0.3">
      <c r="A275" s="439" t="s">
        <v>1011</v>
      </c>
      <c r="B275" s="440" t="s">
        <v>847</v>
      </c>
      <c r="C275" s="440" t="s">
        <v>848</v>
      </c>
      <c r="D275" s="440" t="s">
        <v>879</v>
      </c>
      <c r="E275" s="440" t="s">
        <v>880</v>
      </c>
      <c r="F275" s="444">
        <v>7</v>
      </c>
      <c r="G275" s="444">
        <v>763</v>
      </c>
      <c r="H275" s="444">
        <v>0.34322986954565904</v>
      </c>
      <c r="I275" s="444">
        <v>109</v>
      </c>
      <c r="J275" s="444">
        <v>19</v>
      </c>
      <c r="K275" s="444">
        <v>2223</v>
      </c>
      <c r="L275" s="444">
        <v>1</v>
      </c>
      <c r="M275" s="444">
        <v>117</v>
      </c>
      <c r="N275" s="444">
        <v>28</v>
      </c>
      <c r="O275" s="444">
        <v>3276</v>
      </c>
      <c r="P275" s="514">
        <v>1.4736842105263157</v>
      </c>
      <c r="Q275" s="445">
        <v>117</v>
      </c>
    </row>
    <row r="276" spans="1:17" ht="14.4" customHeight="1" x14ac:dyDescent="0.3">
      <c r="A276" s="439" t="s">
        <v>1011</v>
      </c>
      <c r="B276" s="440" t="s">
        <v>847</v>
      </c>
      <c r="C276" s="440" t="s">
        <v>848</v>
      </c>
      <c r="D276" s="440" t="s">
        <v>1012</v>
      </c>
      <c r="E276" s="440" t="s">
        <v>1013</v>
      </c>
      <c r="F276" s="444"/>
      <c r="G276" s="444"/>
      <c r="H276" s="444"/>
      <c r="I276" s="444"/>
      <c r="J276" s="444">
        <v>1</v>
      </c>
      <c r="K276" s="444">
        <v>211</v>
      </c>
      <c r="L276" s="444">
        <v>1</v>
      </c>
      <c r="M276" s="444">
        <v>211</v>
      </c>
      <c r="N276" s="444"/>
      <c r="O276" s="444"/>
      <c r="P276" s="514"/>
      <c r="Q276" s="445"/>
    </row>
    <row r="277" spans="1:17" ht="14.4" customHeight="1" x14ac:dyDescent="0.3">
      <c r="A277" s="439" t="s">
        <v>1011</v>
      </c>
      <c r="B277" s="440" t="s">
        <v>847</v>
      </c>
      <c r="C277" s="440" t="s">
        <v>848</v>
      </c>
      <c r="D277" s="440" t="s">
        <v>881</v>
      </c>
      <c r="E277" s="440" t="s">
        <v>882</v>
      </c>
      <c r="F277" s="444">
        <v>1</v>
      </c>
      <c r="G277" s="444">
        <v>47</v>
      </c>
      <c r="H277" s="444"/>
      <c r="I277" s="444">
        <v>47</v>
      </c>
      <c r="J277" s="444"/>
      <c r="K277" s="444"/>
      <c r="L277" s="444"/>
      <c r="M277" s="444"/>
      <c r="N277" s="444"/>
      <c r="O277" s="444"/>
      <c r="P277" s="514"/>
      <c r="Q277" s="445"/>
    </row>
    <row r="278" spans="1:17" ht="14.4" customHeight="1" x14ac:dyDescent="0.3">
      <c r="A278" s="439" t="s">
        <v>1011</v>
      </c>
      <c r="B278" s="440" t="s">
        <v>847</v>
      </c>
      <c r="C278" s="440" t="s">
        <v>848</v>
      </c>
      <c r="D278" s="440" t="s">
        <v>883</v>
      </c>
      <c r="E278" s="440" t="s">
        <v>884</v>
      </c>
      <c r="F278" s="444">
        <v>37</v>
      </c>
      <c r="G278" s="444">
        <v>13912</v>
      </c>
      <c r="H278" s="444">
        <v>1.3314192745717293</v>
      </c>
      <c r="I278" s="444">
        <v>376</v>
      </c>
      <c r="J278" s="444">
        <v>27</v>
      </c>
      <c r="K278" s="444">
        <v>10449</v>
      </c>
      <c r="L278" s="444">
        <v>1</v>
      </c>
      <c r="M278" s="444">
        <v>387</v>
      </c>
      <c r="N278" s="444">
        <v>33</v>
      </c>
      <c r="O278" s="444">
        <v>12903</v>
      </c>
      <c r="P278" s="514">
        <v>1.2348550100488085</v>
      </c>
      <c r="Q278" s="445">
        <v>391</v>
      </c>
    </row>
    <row r="279" spans="1:17" ht="14.4" customHeight="1" x14ac:dyDescent="0.3">
      <c r="A279" s="439" t="s">
        <v>1011</v>
      </c>
      <c r="B279" s="440" t="s">
        <v>847</v>
      </c>
      <c r="C279" s="440" t="s">
        <v>848</v>
      </c>
      <c r="D279" s="440" t="s">
        <v>885</v>
      </c>
      <c r="E279" s="440" t="s">
        <v>886</v>
      </c>
      <c r="F279" s="444">
        <v>9</v>
      </c>
      <c r="G279" s="444">
        <v>333</v>
      </c>
      <c r="H279" s="444">
        <v>0.54769736842105265</v>
      </c>
      <c r="I279" s="444">
        <v>37</v>
      </c>
      <c r="J279" s="444">
        <v>16</v>
      </c>
      <c r="K279" s="444">
        <v>608</v>
      </c>
      <c r="L279" s="444">
        <v>1</v>
      </c>
      <c r="M279" s="444">
        <v>38</v>
      </c>
      <c r="N279" s="444">
        <v>19</v>
      </c>
      <c r="O279" s="444">
        <v>722</v>
      </c>
      <c r="P279" s="514">
        <v>1.1875</v>
      </c>
      <c r="Q279" s="445">
        <v>38</v>
      </c>
    </row>
    <row r="280" spans="1:17" ht="14.4" customHeight="1" x14ac:dyDescent="0.3">
      <c r="A280" s="439" t="s">
        <v>1011</v>
      </c>
      <c r="B280" s="440" t="s">
        <v>847</v>
      </c>
      <c r="C280" s="440" t="s">
        <v>848</v>
      </c>
      <c r="D280" s="440" t="s">
        <v>889</v>
      </c>
      <c r="E280" s="440" t="s">
        <v>890</v>
      </c>
      <c r="F280" s="444">
        <v>48</v>
      </c>
      <c r="G280" s="444">
        <v>32448</v>
      </c>
      <c r="H280" s="444">
        <v>1.1818181818181819</v>
      </c>
      <c r="I280" s="444">
        <v>676</v>
      </c>
      <c r="J280" s="444">
        <v>39</v>
      </c>
      <c r="K280" s="444">
        <v>27456</v>
      </c>
      <c r="L280" s="444">
        <v>1</v>
      </c>
      <c r="M280" s="444">
        <v>704</v>
      </c>
      <c r="N280" s="444">
        <v>35</v>
      </c>
      <c r="O280" s="444">
        <v>24675</v>
      </c>
      <c r="P280" s="514">
        <v>0.89871066433566438</v>
      </c>
      <c r="Q280" s="445">
        <v>705</v>
      </c>
    </row>
    <row r="281" spans="1:17" ht="14.4" customHeight="1" x14ac:dyDescent="0.3">
      <c r="A281" s="439" t="s">
        <v>1011</v>
      </c>
      <c r="B281" s="440" t="s">
        <v>847</v>
      </c>
      <c r="C281" s="440" t="s">
        <v>848</v>
      </c>
      <c r="D281" s="440" t="s">
        <v>891</v>
      </c>
      <c r="E281" s="440" t="s">
        <v>892</v>
      </c>
      <c r="F281" s="444">
        <v>3</v>
      </c>
      <c r="G281" s="444">
        <v>414</v>
      </c>
      <c r="H281" s="444">
        <v>2.8163265306122449</v>
      </c>
      <c r="I281" s="444">
        <v>138</v>
      </c>
      <c r="J281" s="444">
        <v>1</v>
      </c>
      <c r="K281" s="444">
        <v>147</v>
      </c>
      <c r="L281" s="444">
        <v>1</v>
      </c>
      <c r="M281" s="444">
        <v>147</v>
      </c>
      <c r="N281" s="444"/>
      <c r="O281" s="444"/>
      <c r="P281" s="514"/>
      <c r="Q281" s="445"/>
    </row>
    <row r="282" spans="1:17" ht="14.4" customHeight="1" x14ac:dyDescent="0.3">
      <c r="A282" s="439" t="s">
        <v>1011</v>
      </c>
      <c r="B282" s="440" t="s">
        <v>847</v>
      </c>
      <c r="C282" s="440" t="s">
        <v>848</v>
      </c>
      <c r="D282" s="440" t="s">
        <v>893</v>
      </c>
      <c r="E282" s="440" t="s">
        <v>894</v>
      </c>
      <c r="F282" s="444">
        <v>1582</v>
      </c>
      <c r="G282" s="444">
        <v>450870</v>
      </c>
      <c r="H282" s="444">
        <v>0.86028132250580047</v>
      </c>
      <c r="I282" s="444">
        <v>285</v>
      </c>
      <c r="J282" s="444">
        <v>1724</v>
      </c>
      <c r="K282" s="444">
        <v>524096</v>
      </c>
      <c r="L282" s="444">
        <v>1</v>
      </c>
      <c r="M282" s="444">
        <v>304</v>
      </c>
      <c r="N282" s="444">
        <v>1687</v>
      </c>
      <c r="O282" s="444">
        <v>514535</v>
      </c>
      <c r="P282" s="514">
        <v>0.98175715899377214</v>
      </c>
      <c r="Q282" s="445">
        <v>305</v>
      </c>
    </row>
    <row r="283" spans="1:17" ht="14.4" customHeight="1" x14ac:dyDescent="0.3">
      <c r="A283" s="439" t="s">
        <v>1011</v>
      </c>
      <c r="B283" s="440" t="s">
        <v>847</v>
      </c>
      <c r="C283" s="440" t="s">
        <v>848</v>
      </c>
      <c r="D283" s="440" t="s">
        <v>895</v>
      </c>
      <c r="E283" s="440" t="s">
        <v>896</v>
      </c>
      <c r="F283" s="444">
        <v>1</v>
      </c>
      <c r="G283" s="444">
        <v>3505</v>
      </c>
      <c r="H283" s="444">
        <v>0.47275424871864041</v>
      </c>
      <c r="I283" s="444">
        <v>3505</v>
      </c>
      <c r="J283" s="444">
        <v>2</v>
      </c>
      <c r="K283" s="444">
        <v>7414</v>
      </c>
      <c r="L283" s="444">
        <v>1</v>
      </c>
      <c r="M283" s="444">
        <v>3707</v>
      </c>
      <c r="N283" s="444"/>
      <c r="O283" s="444"/>
      <c r="P283" s="514"/>
      <c r="Q283" s="445"/>
    </row>
    <row r="284" spans="1:17" ht="14.4" customHeight="1" x14ac:dyDescent="0.3">
      <c r="A284" s="439" t="s">
        <v>1011</v>
      </c>
      <c r="B284" s="440" t="s">
        <v>847</v>
      </c>
      <c r="C284" s="440" t="s">
        <v>848</v>
      </c>
      <c r="D284" s="440" t="s">
        <v>897</v>
      </c>
      <c r="E284" s="440" t="s">
        <v>898</v>
      </c>
      <c r="F284" s="444">
        <v>238</v>
      </c>
      <c r="G284" s="444">
        <v>109956</v>
      </c>
      <c r="H284" s="444">
        <v>0.94716168489964681</v>
      </c>
      <c r="I284" s="444">
        <v>462</v>
      </c>
      <c r="J284" s="444">
        <v>235</v>
      </c>
      <c r="K284" s="444">
        <v>116090</v>
      </c>
      <c r="L284" s="444">
        <v>1</v>
      </c>
      <c r="M284" s="444">
        <v>494</v>
      </c>
      <c r="N284" s="444">
        <v>223</v>
      </c>
      <c r="O284" s="444">
        <v>110162</v>
      </c>
      <c r="P284" s="514">
        <v>0.94893617021276599</v>
      </c>
      <c r="Q284" s="445">
        <v>494</v>
      </c>
    </row>
    <row r="285" spans="1:17" ht="14.4" customHeight="1" x14ac:dyDescent="0.3">
      <c r="A285" s="439" t="s">
        <v>1011</v>
      </c>
      <c r="B285" s="440" t="s">
        <v>847</v>
      </c>
      <c r="C285" s="440" t="s">
        <v>848</v>
      </c>
      <c r="D285" s="440" t="s">
        <v>899</v>
      </c>
      <c r="E285" s="440" t="s">
        <v>900</v>
      </c>
      <c r="F285" s="444">
        <v>4</v>
      </c>
      <c r="G285" s="444">
        <v>24844</v>
      </c>
      <c r="H285" s="444">
        <v>3.7808552731699892</v>
      </c>
      <c r="I285" s="444">
        <v>6211</v>
      </c>
      <c r="J285" s="444">
        <v>1</v>
      </c>
      <c r="K285" s="444">
        <v>6571</v>
      </c>
      <c r="L285" s="444">
        <v>1</v>
      </c>
      <c r="M285" s="444">
        <v>6571</v>
      </c>
      <c r="N285" s="444"/>
      <c r="O285" s="444"/>
      <c r="P285" s="514"/>
      <c r="Q285" s="445"/>
    </row>
    <row r="286" spans="1:17" ht="14.4" customHeight="1" x14ac:dyDescent="0.3">
      <c r="A286" s="439" t="s">
        <v>1011</v>
      </c>
      <c r="B286" s="440" t="s">
        <v>847</v>
      </c>
      <c r="C286" s="440" t="s">
        <v>848</v>
      </c>
      <c r="D286" s="440" t="s">
        <v>901</v>
      </c>
      <c r="E286" s="440" t="s">
        <v>902</v>
      </c>
      <c r="F286" s="444">
        <v>1776</v>
      </c>
      <c r="G286" s="444">
        <v>632256</v>
      </c>
      <c r="H286" s="444">
        <v>0.95946097697922517</v>
      </c>
      <c r="I286" s="444">
        <v>356</v>
      </c>
      <c r="J286" s="444">
        <v>1781</v>
      </c>
      <c r="K286" s="444">
        <v>658970</v>
      </c>
      <c r="L286" s="444">
        <v>1</v>
      </c>
      <c r="M286" s="444">
        <v>370</v>
      </c>
      <c r="N286" s="444">
        <v>1648</v>
      </c>
      <c r="O286" s="444">
        <v>609760</v>
      </c>
      <c r="P286" s="514">
        <v>0.92532285233015155</v>
      </c>
      <c r="Q286" s="445">
        <v>370</v>
      </c>
    </row>
    <row r="287" spans="1:17" ht="14.4" customHeight="1" x14ac:dyDescent="0.3">
      <c r="A287" s="439" t="s">
        <v>1011</v>
      </c>
      <c r="B287" s="440" t="s">
        <v>847</v>
      </c>
      <c r="C287" s="440" t="s">
        <v>848</v>
      </c>
      <c r="D287" s="440" t="s">
        <v>903</v>
      </c>
      <c r="E287" s="440" t="s">
        <v>904</v>
      </c>
      <c r="F287" s="444">
        <v>1</v>
      </c>
      <c r="G287" s="444">
        <v>2917</v>
      </c>
      <c r="H287" s="444"/>
      <c r="I287" s="444">
        <v>2917</v>
      </c>
      <c r="J287" s="444"/>
      <c r="K287" s="444"/>
      <c r="L287" s="444"/>
      <c r="M287" s="444"/>
      <c r="N287" s="444"/>
      <c r="O287" s="444"/>
      <c r="P287" s="514"/>
      <c r="Q287" s="445"/>
    </row>
    <row r="288" spans="1:17" ht="14.4" customHeight="1" x14ac:dyDescent="0.3">
      <c r="A288" s="439" t="s">
        <v>1011</v>
      </c>
      <c r="B288" s="440" t="s">
        <v>847</v>
      </c>
      <c r="C288" s="440" t="s">
        <v>848</v>
      </c>
      <c r="D288" s="440" t="s">
        <v>907</v>
      </c>
      <c r="E288" s="440" t="s">
        <v>908</v>
      </c>
      <c r="F288" s="444"/>
      <c r="G288" s="444"/>
      <c r="H288" s="444"/>
      <c r="I288" s="444"/>
      <c r="J288" s="444"/>
      <c r="K288" s="444"/>
      <c r="L288" s="444"/>
      <c r="M288" s="444"/>
      <c r="N288" s="444">
        <v>4</v>
      </c>
      <c r="O288" s="444">
        <v>444</v>
      </c>
      <c r="P288" s="514"/>
      <c r="Q288" s="445">
        <v>111</v>
      </c>
    </row>
    <row r="289" spans="1:17" ht="14.4" customHeight="1" x14ac:dyDescent="0.3">
      <c r="A289" s="439" t="s">
        <v>1011</v>
      </c>
      <c r="B289" s="440" t="s">
        <v>847</v>
      </c>
      <c r="C289" s="440" t="s">
        <v>848</v>
      </c>
      <c r="D289" s="440" t="s">
        <v>909</v>
      </c>
      <c r="E289" s="440" t="s">
        <v>910</v>
      </c>
      <c r="F289" s="444">
        <v>124</v>
      </c>
      <c r="G289" s="444">
        <v>14508</v>
      </c>
      <c r="H289" s="444">
        <v>0.72540000000000004</v>
      </c>
      <c r="I289" s="444">
        <v>117</v>
      </c>
      <c r="J289" s="444">
        <v>160</v>
      </c>
      <c r="K289" s="444">
        <v>20000</v>
      </c>
      <c r="L289" s="444">
        <v>1</v>
      </c>
      <c r="M289" s="444">
        <v>125</v>
      </c>
      <c r="N289" s="444">
        <v>63</v>
      </c>
      <c r="O289" s="444">
        <v>7875</v>
      </c>
      <c r="P289" s="514">
        <v>0.39374999999999999</v>
      </c>
      <c r="Q289" s="445">
        <v>125</v>
      </c>
    </row>
    <row r="290" spans="1:17" ht="14.4" customHeight="1" x14ac:dyDescent="0.3">
      <c r="A290" s="439" t="s">
        <v>1011</v>
      </c>
      <c r="B290" s="440" t="s">
        <v>847</v>
      </c>
      <c r="C290" s="440" t="s">
        <v>848</v>
      </c>
      <c r="D290" s="440" t="s">
        <v>911</v>
      </c>
      <c r="E290" s="440" t="s">
        <v>912</v>
      </c>
      <c r="F290" s="444">
        <v>22</v>
      </c>
      <c r="G290" s="444">
        <v>10186</v>
      </c>
      <c r="H290" s="444">
        <v>0.62356902356902355</v>
      </c>
      <c r="I290" s="444">
        <v>463</v>
      </c>
      <c r="J290" s="444">
        <v>33</v>
      </c>
      <c r="K290" s="444">
        <v>16335</v>
      </c>
      <c r="L290" s="444">
        <v>1</v>
      </c>
      <c r="M290" s="444">
        <v>495</v>
      </c>
      <c r="N290" s="444">
        <v>43</v>
      </c>
      <c r="O290" s="444">
        <v>21285</v>
      </c>
      <c r="P290" s="514">
        <v>1.303030303030303</v>
      </c>
      <c r="Q290" s="445">
        <v>495</v>
      </c>
    </row>
    <row r="291" spans="1:17" ht="14.4" customHeight="1" x14ac:dyDescent="0.3">
      <c r="A291" s="439" t="s">
        <v>1011</v>
      </c>
      <c r="B291" s="440" t="s">
        <v>847</v>
      </c>
      <c r="C291" s="440" t="s">
        <v>848</v>
      </c>
      <c r="D291" s="440" t="s">
        <v>913</v>
      </c>
      <c r="E291" s="440" t="s">
        <v>914</v>
      </c>
      <c r="F291" s="444"/>
      <c r="G291" s="444"/>
      <c r="H291" s="444"/>
      <c r="I291" s="444"/>
      <c r="J291" s="444"/>
      <c r="K291" s="444"/>
      <c r="L291" s="444"/>
      <c r="M291" s="444"/>
      <c r="N291" s="444">
        <v>3</v>
      </c>
      <c r="O291" s="444">
        <v>3855</v>
      </c>
      <c r="P291" s="514"/>
      <c r="Q291" s="445">
        <v>1285</v>
      </c>
    </row>
    <row r="292" spans="1:17" ht="14.4" customHeight="1" x14ac:dyDescent="0.3">
      <c r="A292" s="439" t="s">
        <v>1011</v>
      </c>
      <c r="B292" s="440" t="s">
        <v>847</v>
      </c>
      <c r="C292" s="440" t="s">
        <v>848</v>
      </c>
      <c r="D292" s="440" t="s">
        <v>915</v>
      </c>
      <c r="E292" s="440" t="s">
        <v>916</v>
      </c>
      <c r="F292" s="444">
        <v>12</v>
      </c>
      <c r="G292" s="444">
        <v>5244</v>
      </c>
      <c r="H292" s="444">
        <v>0.60526315789473684</v>
      </c>
      <c r="I292" s="444">
        <v>437</v>
      </c>
      <c r="J292" s="444">
        <v>19</v>
      </c>
      <c r="K292" s="444">
        <v>8664</v>
      </c>
      <c r="L292" s="444">
        <v>1</v>
      </c>
      <c r="M292" s="444">
        <v>456</v>
      </c>
      <c r="N292" s="444">
        <v>9</v>
      </c>
      <c r="O292" s="444">
        <v>4104</v>
      </c>
      <c r="P292" s="514">
        <v>0.47368421052631576</v>
      </c>
      <c r="Q292" s="445">
        <v>456</v>
      </c>
    </row>
    <row r="293" spans="1:17" ht="14.4" customHeight="1" x14ac:dyDescent="0.3">
      <c r="A293" s="439" t="s">
        <v>1011</v>
      </c>
      <c r="B293" s="440" t="s">
        <v>847</v>
      </c>
      <c r="C293" s="440" t="s">
        <v>848</v>
      </c>
      <c r="D293" s="440" t="s">
        <v>917</v>
      </c>
      <c r="E293" s="440" t="s">
        <v>918</v>
      </c>
      <c r="F293" s="444">
        <v>1358</v>
      </c>
      <c r="G293" s="444">
        <v>73332</v>
      </c>
      <c r="H293" s="444">
        <v>0.86362351611079702</v>
      </c>
      <c r="I293" s="444">
        <v>54</v>
      </c>
      <c r="J293" s="444">
        <v>1464</v>
      </c>
      <c r="K293" s="444">
        <v>84912</v>
      </c>
      <c r="L293" s="444">
        <v>1</v>
      </c>
      <c r="M293" s="444">
        <v>58</v>
      </c>
      <c r="N293" s="444">
        <v>719</v>
      </c>
      <c r="O293" s="444">
        <v>41702</v>
      </c>
      <c r="P293" s="514">
        <v>0.49112021857923499</v>
      </c>
      <c r="Q293" s="445">
        <v>58</v>
      </c>
    </row>
    <row r="294" spans="1:17" ht="14.4" customHeight="1" x14ac:dyDescent="0.3">
      <c r="A294" s="439" t="s">
        <v>1011</v>
      </c>
      <c r="B294" s="440" t="s">
        <v>847</v>
      </c>
      <c r="C294" s="440" t="s">
        <v>848</v>
      </c>
      <c r="D294" s="440" t="s">
        <v>919</v>
      </c>
      <c r="E294" s="440" t="s">
        <v>920</v>
      </c>
      <c r="F294" s="444"/>
      <c r="G294" s="444"/>
      <c r="H294" s="444"/>
      <c r="I294" s="444"/>
      <c r="J294" s="444"/>
      <c r="K294" s="444"/>
      <c r="L294" s="444"/>
      <c r="M294" s="444"/>
      <c r="N294" s="444">
        <v>1</v>
      </c>
      <c r="O294" s="444">
        <v>2173</v>
      </c>
      <c r="P294" s="514"/>
      <c r="Q294" s="445">
        <v>2173</v>
      </c>
    </row>
    <row r="295" spans="1:17" ht="14.4" customHeight="1" x14ac:dyDescent="0.3">
      <c r="A295" s="439" t="s">
        <v>1011</v>
      </c>
      <c r="B295" s="440" t="s">
        <v>847</v>
      </c>
      <c r="C295" s="440" t="s">
        <v>848</v>
      </c>
      <c r="D295" s="440" t="s">
        <v>921</v>
      </c>
      <c r="E295" s="440" t="s">
        <v>922</v>
      </c>
      <c r="F295" s="444"/>
      <c r="G295" s="444"/>
      <c r="H295" s="444"/>
      <c r="I295" s="444"/>
      <c r="J295" s="444"/>
      <c r="K295" s="444"/>
      <c r="L295" s="444"/>
      <c r="M295" s="444"/>
      <c r="N295" s="444">
        <v>4</v>
      </c>
      <c r="O295" s="444">
        <v>39048</v>
      </c>
      <c r="P295" s="514"/>
      <c r="Q295" s="445">
        <v>9762</v>
      </c>
    </row>
    <row r="296" spans="1:17" ht="14.4" customHeight="1" x14ac:dyDescent="0.3">
      <c r="A296" s="439" t="s">
        <v>1011</v>
      </c>
      <c r="B296" s="440" t="s">
        <v>847</v>
      </c>
      <c r="C296" s="440" t="s">
        <v>848</v>
      </c>
      <c r="D296" s="440" t="s">
        <v>925</v>
      </c>
      <c r="E296" s="440" t="s">
        <v>926</v>
      </c>
      <c r="F296" s="444">
        <v>6660</v>
      </c>
      <c r="G296" s="444">
        <v>1125540</v>
      </c>
      <c r="H296" s="444">
        <v>0.99422741426142258</v>
      </c>
      <c r="I296" s="444">
        <v>169</v>
      </c>
      <c r="J296" s="444">
        <v>6469</v>
      </c>
      <c r="K296" s="444">
        <v>1132075</v>
      </c>
      <c r="L296" s="444">
        <v>1</v>
      </c>
      <c r="M296" s="444">
        <v>175</v>
      </c>
      <c r="N296" s="444">
        <v>5534</v>
      </c>
      <c r="O296" s="444">
        <v>973984</v>
      </c>
      <c r="P296" s="514">
        <v>0.86035289181370489</v>
      </c>
      <c r="Q296" s="445">
        <v>176</v>
      </c>
    </row>
    <row r="297" spans="1:17" ht="14.4" customHeight="1" x14ac:dyDescent="0.3">
      <c r="A297" s="439" t="s">
        <v>1011</v>
      </c>
      <c r="B297" s="440" t="s">
        <v>847</v>
      </c>
      <c r="C297" s="440" t="s">
        <v>848</v>
      </c>
      <c r="D297" s="440" t="s">
        <v>927</v>
      </c>
      <c r="E297" s="440" t="s">
        <v>928</v>
      </c>
      <c r="F297" s="444">
        <v>92</v>
      </c>
      <c r="G297" s="444">
        <v>7452</v>
      </c>
      <c r="H297" s="444">
        <v>1.0958823529411765</v>
      </c>
      <c r="I297" s="444">
        <v>81</v>
      </c>
      <c r="J297" s="444">
        <v>80</v>
      </c>
      <c r="K297" s="444">
        <v>6800</v>
      </c>
      <c r="L297" s="444">
        <v>1</v>
      </c>
      <c r="M297" s="444">
        <v>85</v>
      </c>
      <c r="N297" s="444">
        <v>67</v>
      </c>
      <c r="O297" s="444">
        <v>5695</v>
      </c>
      <c r="P297" s="514">
        <v>0.83750000000000002</v>
      </c>
      <c r="Q297" s="445">
        <v>85</v>
      </c>
    </row>
    <row r="298" spans="1:17" ht="14.4" customHeight="1" x14ac:dyDescent="0.3">
      <c r="A298" s="439" t="s">
        <v>1011</v>
      </c>
      <c r="B298" s="440" t="s">
        <v>847</v>
      </c>
      <c r="C298" s="440" t="s">
        <v>848</v>
      </c>
      <c r="D298" s="440" t="s">
        <v>929</v>
      </c>
      <c r="E298" s="440" t="s">
        <v>930</v>
      </c>
      <c r="F298" s="444">
        <v>1</v>
      </c>
      <c r="G298" s="444">
        <v>166</v>
      </c>
      <c r="H298" s="444"/>
      <c r="I298" s="444">
        <v>166</v>
      </c>
      <c r="J298" s="444"/>
      <c r="K298" s="444"/>
      <c r="L298" s="444"/>
      <c r="M298" s="444"/>
      <c r="N298" s="444">
        <v>1</v>
      </c>
      <c r="O298" s="444">
        <v>178</v>
      </c>
      <c r="P298" s="514"/>
      <c r="Q298" s="445">
        <v>178</v>
      </c>
    </row>
    <row r="299" spans="1:17" ht="14.4" customHeight="1" x14ac:dyDescent="0.3">
      <c r="A299" s="439" t="s">
        <v>1011</v>
      </c>
      <c r="B299" s="440" t="s">
        <v>847</v>
      </c>
      <c r="C299" s="440" t="s">
        <v>848</v>
      </c>
      <c r="D299" s="440" t="s">
        <v>931</v>
      </c>
      <c r="E299" s="440" t="s">
        <v>932</v>
      </c>
      <c r="F299" s="444">
        <v>4</v>
      </c>
      <c r="G299" s="444">
        <v>652</v>
      </c>
      <c r="H299" s="444">
        <v>0.55114116652578193</v>
      </c>
      <c r="I299" s="444">
        <v>163</v>
      </c>
      <c r="J299" s="444">
        <v>7</v>
      </c>
      <c r="K299" s="444">
        <v>1183</v>
      </c>
      <c r="L299" s="444">
        <v>1</v>
      </c>
      <c r="M299" s="444">
        <v>169</v>
      </c>
      <c r="N299" s="444">
        <v>5</v>
      </c>
      <c r="O299" s="444">
        <v>850</v>
      </c>
      <c r="P299" s="514">
        <v>0.71851225697379539</v>
      </c>
      <c r="Q299" s="445">
        <v>170</v>
      </c>
    </row>
    <row r="300" spans="1:17" ht="14.4" customHeight="1" x14ac:dyDescent="0.3">
      <c r="A300" s="439" t="s">
        <v>1011</v>
      </c>
      <c r="B300" s="440" t="s">
        <v>847</v>
      </c>
      <c r="C300" s="440" t="s">
        <v>848</v>
      </c>
      <c r="D300" s="440" t="s">
        <v>933</v>
      </c>
      <c r="E300" s="440" t="s">
        <v>934</v>
      </c>
      <c r="F300" s="444"/>
      <c r="G300" s="444"/>
      <c r="H300" s="444"/>
      <c r="I300" s="444"/>
      <c r="J300" s="444">
        <v>1</v>
      </c>
      <c r="K300" s="444">
        <v>29</v>
      </c>
      <c r="L300" s="444">
        <v>1</v>
      </c>
      <c r="M300" s="444">
        <v>29</v>
      </c>
      <c r="N300" s="444"/>
      <c r="O300" s="444"/>
      <c r="P300" s="514"/>
      <c r="Q300" s="445"/>
    </row>
    <row r="301" spans="1:17" ht="14.4" customHeight="1" x14ac:dyDescent="0.3">
      <c r="A301" s="439" t="s">
        <v>1011</v>
      </c>
      <c r="B301" s="440" t="s">
        <v>847</v>
      </c>
      <c r="C301" s="440" t="s">
        <v>848</v>
      </c>
      <c r="D301" s="440" t="s">
        <v>935</v>
      </c>
      <c r="E301" s="440" t="s">
        <v>936</v>
      </c>
      <c r="F301" s="444"/>
      <c r="G301" s="444"/>
      <c r="H301" s="444"/>
      <c r="I301" s="444"/>
      <c r="J301" s="444"/>
      <c r="K301" s="444"/>
      <c r="L301" s="444"/>
      <c r="M301" s="444"/>
      <c r="N301" s="444">
        <v>9</v>
      </c>
      <c r="O301" s="444">
        <v>9108</v>
      </c>
      <c r="P301" s="514"/>
      <c r="Q301" s="445">
        <v>1012</v>
      </c>
    </row>
    <row r="302" spans="1:17" ht="14.4" customHeight="1" x14ac:dyDescent="0.3">
      <c r="A302" s="439" t="s">
        <v>1011</v>
      </c>
      <c r="B302" s="440" t="s">
        <v>847</v>
      </c>
      <c r="C302" s="440" t="s">
        <v>848</v>
      </c>
      <c r="D302" s="440" t="s">
        <v>937</v>
      </c>
      <c r="E302" s="440" t="s">
        <v>938</v>
      </c>
      <c r="F302" s="444"/>
      <c r="G302" s="444"/>
      <c r="H302" s="444"/>
      <c r="I302" s="444"/>
      <c r="J302" s="444">
        <v>1</v>
      </c>
      <c r="K302" s="444">
        <v>176</v>
      </c>
      <c r="L302" s="444">
        <v>1</v>
      </c>
      <c r="M302" s="444">
        <v>176</v>
      </c>
      <c r="N302" s="444">
        <v>1</v>
      </c>
      <c r="O302" s="444">
        <v>176</v>
      </c>
      <c r="P302" s="514">
        <v>1</v>
      </c>
      <c r="Q302" s="445">
        <v>176</v>
      </c>
    </row>
    <row r="303" spans="1:17" ht="14.4" customHeight="1" x14ac:dyDescent="0.3">
      <c r="A303" s="439" t="s">
        <v>1011</v>
      </c>
      <c r="B303" s="440" t="s">
        <v>847</v>
      </c>
      <c r="C303" s="440" t="s">
        <v>848</v>
      </c>
      <c r="D303" s="440" t="s">
        <v>939</v>
      </c>
      <c r="E303" s="440" t="s">
        <v>940</v>
      </c>
      <c r="F303" s="444"/>
      <c r="G303" s="444"/>
      <c r="H303" s="444"/>
      <c r="I303" s="444"/>
      <c r="J303" s="444"/>
      <c r="K303" s="444"/>
      <c r="L303" s="444"/>
      <c r="M303" s="444"/>
      <c r="N303" s="444">
        <v>10</v>
      </c>
      <c r="O303" s="444">
        <v>22970</v>
      </c>
      <c r="P303" s="514"/>
      <c r="Q303" s="445">
        <v>2297</v>
      </c>
    </row>
    <row r="304" spans="1:17" ht="14.4" customHeight="1" x14ac:dyDescent="0.3">
      <c r="A304" s="439" t="s">
        <v>1011</v>
      </c>
      <c r="B304" s="440" t="s">
        <v>847</v>
      </c>
      <c r="C304" s="440" t="s">
        <v>848</v>
      </c>
      <c r="D304" s="440" t="s">
        <v>941</v>
      </c>
      <c r="E304" s="440" t="s">
        <v>942</v>
      </c>
      <c r="F304" s="444">
        <v>34</v>
      </c>
      <c r="G304" s="444">
        <v>8398</v>
      </c>
      <c r="H304" s="444">
        <v>0.863015106361114</v>
      </c>
      <c r="I304" s="444">
        <v>247</v>
      </c>
      <c r="J304" s="444">
        <v>37</v>
      </c>
      <c r="K304" s="444">
        <v>9731</v>
      </c>
      <c r="L304" s="444">
        <v>1</v>
      </c>
      <c r="M304" s="444">
        <v>263</v>
      </c>
      <c r="N304" s="444">
        <v>30</v>
      </c>
      <c r="O304" s="444">
        <v>7920</v>
      </c>
      <c r="P304" s="514">
        <v>0.81389374165039563</v>
      </c>
      <c r="Q304" s="445">
        <v>264</v>
      </c>
    </row>
    <row r="305" spans="1:17" ht="14.4" customHeight="1" x14ac:dyDescent="0.3">
      <c r="A305" s="439" t="s">
        <v>1011</v>
      </c>
      <c r="B305" s="440" t="s">
        <v>847</v>
      </c>
      <c r="C305" s="440" t="s">
        <v>848</v>
      </c>
      <c r="D305" s="440" t="s">
        <v>943</v>
      </c>
      <c r="E305" s="440" t="s">
        <v>944</v>
      </c>
      <c r="F305" s="444">
        <v>36</v>
      </c>
      <c r="G305" s="444">
        <v>72432</v>
      </c>
      <c r="H305" s="444">
        <v>1.6193158953722333</v>
      </c>
      <c r="I305" s="444">
        <v>2012</v>
      </c>
      <c r="J305" s="444">
        <v>21</v>
      </c>
      <c r="K305" s="444">
        <v>44730</v>
      </c>
      <c r="L305" s="444">
        <v>1</v>
      </c>
      <c r="M305" s="444">
        <v>2130</v>
      </c>
      <c r="N305" s="444">
        <v>14</v>
      </c>
      <c r="O305" s="444">
        <v>29834</v>
      </c>
      <c r="P305" s="514">
        <v>0.66697965571205009</v>
      </c>
      <c r="Q305" s="445">
        <v>2131</v>
      </c>
    </row>
    <row r="306" spans="1:17" ht="14.4" customHeight="1" x14ac:dyDescent="0.3">
      <c r="A306" s="439" t="s">
        <v>1011</v>
      </c>
      <c r="B306" s="440" t="s">
        <v>847</v>
      </c>
      <c r="C306" s="440" t="s">
        <v>848</v>
      </c>
      <c r="D306" s="440" t="s">
        <v>945</v>
      </c>
      <c r="E306" s="440" t="s">
        <v>946</v>
      </c>
      <c r="F306" s="444">
        <v>17</v>
      </c>
      <c r="G306" s="444">
        <v>3842</v>
      </c>
      <c r="H306" s="444">
        <v>0.63504132231404964</v>
      </c>
      <c r="I306" s="444">
        <v>226</v>
      </c>
      <c r="J306" s="444">
        <v>25</v>
      </c>
      <c r="K306" s="444">
        <v>6050</v>
      </c>
      <c r="L306" s="444">
        <v>1</v>
      </c>
      <c r="M306" s="444">
        <v>242</v>
      </c>
      <c r="N306" s="444">
        <v>44</v>
      </c>
      <c r="O306" s="444">
        <v>10648</v>
      </c>
      <c r="P306" s="514">
        <v>1.76</v>
      </c>
      <c r="Q306" s="445">
        <v>242</v>
      </c>
    </row>
    <row r="307" spans="1:17" ht="14.4" customHeight="1" x14ac:dyDescent="0.3">
      <c r="A307" s="439" t="s">
        <v>1011</v>
      </c>
      <c r="B307" s="440" t="s">
        <v>847</v>
      </c>
      <c r="C307" s="440" t="s">
        <v>848</v>
      </c>
      <c r="D307" s="440" t="s">
        <v>947</v>
      </c>
      <c r="E307" s="440" t="s">
        <v>948</v>
      </c>
      <c r="F307" s="444">
        <v>8</v>
      </c>
      <c r="G307" s="444">
        <v>3344</v>
      </c>
      <c r="H307" s="444">
        <v>1.9763593380614657</v>
      </c>
      <c r="I307" s="444">
        <v>418</v>
      </c>
      <c r="J307" s="444">
        <v>4</v>
      </c>
      <c r="K307" s="444">
        <v>1692</v>
      </c>
      <c r="L307" s="444">
        <v>1</v>
      </c>
      <c r="M307" s="444">
        <v>423</v>
      </c>
      <c r="N307" s="444"/>
      <c r="O307" s="444"/>
      <c r="P307" s="514"/>
      <c r="Q307" s="445"/>
    </row>
    <row r="308" spans="1:17" ht="14.4" customHeight="1" x14ac:dyDescent="0.3">
      <c r="A308" s="439" t="s">
        <v>1011</v>
      </c>
      <c r="B308" s="440" t="s">
        <v>847</v>
      </c>
      <c r="C308" s="440" t="s">
        <v>848</v>
      </c>
      <c r="D308" s="440" t="s">
        <v>949</v>
      </c>
      <c r="E308" s="440" t="s">
        <v>950</v>
      </c>
      <c r="F308" s="444">
        <v>1</v>
      </c>
      <c r="G308" s="444">
        <v>812</v>
      </c>
      <c r="H308" s="444"/>
      <c r="I308" s="444">
        <v>812</v>
      </c>
      <c r="J308" s="444"/>
      <c r="K308" s="444"/>
      <c r="L308" s="444"/>
      <c r="M308" s="444"/>
      <c r="N308" s="444"/>
      <c r="O308" s="444"/>
      <c r="P308" s="514"/>
      <c r="Q308" s="445"/>
    </row>
    <row r="309" spans="1:17" ht="14.4" customHeight="1" x14ac:dyDescent="0.3">
      <c r="A309" s="439" t="s">
        <v>1011</v>
      </c>
      <c r="B309" s="440" t="s">
        <v>847</v>
      </c>
      <c r="C309" s="440" t="s">
        <v>848</v>
      </c>
      <c r="D309" s="440" t="s">
        <v>951</v>
      </c>
      <c r="E309" s="440" t="s">
        <v>854</v>
      </c>
      <c r="F309" s="444"/>
      <c r="G309" s="444"/>
      <c r="H309" s="444"/>
      <c r="I309" s="444"/>
      <c r="J309" s="444"/>
      <c r="K309" s="444"/>
      <c r="L309" s="444"/>
      <c r="M309" s="444"/>
      <c r="N309" s="444">
        <v>2</v>
      </c>
      <c r="O309" s="444">
        <v>74</v>
      </c>
      <c r="P309" s="514"/>
      <c r="Q309" s="445">
        <v>37</v>
      </c>
    </row>
    <row r="310" spans="1:17" ht="14.4" customHeight="1" x14ac:dyDescent="0.3">
      <c r="A310" s="439" t="s">
        <v>1011</v>
      </c>
      <c r="B310" s="440" t="s">
        <v>847</v>
      </c>
      <c r="C310" s="440" t="s">
        <v>848</v>
      </c>
      <c r="D310" s="440" t="s">
        <v>954</v>
      </c>
      <c r="E310" s="440" t="s">
        <v>955</v>
      </c>
      <c r="F310" s="444"/>
      <c r="G310" s="444"/>
      <c r="H310" s="444"/>
      <c r="I310" s="444"/>
      <c r="J310" s="444">
        <v>8</v>
      </c>
      <c r="K310" s="444">
        <v>8440</v>
      </c>
      <c r="L310" s="444">
        <v>1</v>
      </c>
      <c r="M310" s="444">
        <v>1055</v>
      </c>
      <c r="N310" s="444">
        <v>27</v>
      </c>
      <c r="O310" s="444">
        <v>28539</v>
      </c>
      <c r="P310" s="514">
        <v>3.3813981042654029</v>
      </c>
      <c r="Q310" s="445">
        <v>1057</v>
      </c>
    </row>
    <row r="311" spans="1:17" ht="14.4" customHeight="1" x14ac:dyDescent="0.3">
      <c r="A311" s="439" t="s">
        <v>1011</v>
      </c>
      <c r="B311" s="440" t="s">
        <v>847</v>
      </c>
      <c r="C311" s="440" t="s">
        <v>848</v>
      </c>
      <c r="D311" s="440" t="s">
        <v>956</v>
      </c>
      <c r="E311" s="440" t="s">
        <v>957</v>
      </c>
      <c r="F311" s="444">
        <v>1</v>
      </c>
      <c r="G311" s="444">
        <v>269</v>
      </c>
      <c r="H311" s="444"/>
      <c r="I311" s="444">
        <v>269</v>
      </c>
      <c r="J311" s="444"/>
      <c r="K311" s="444"/>
      <c r="L311" s="444"/>
      <c r="M311" s="444"/>
      <c r="N311" s="444">
        <v>3</v>
      </c>
      <c r="O311" s="444">
        <v>867</v>
      </c>
      <c r="P311" s="514"/>
      <c r="Q311" s="445">
        <v>289</v>
      </c>
    </row>
    <row r="312" spans="1:17" ht="14.4" customHeight="1" x14ac:dyDescent="0.3">
      <c r="A312" s="439" t="s">
        <v>1011</v>
      </c>
      <c r="B312" s="440" t="s">
        <v>847</v>
      </c>
      <c r="C312" s="440" t="s">
        <v>848</v>
      </c>
      <c r="D312" s="440" t="s">
        <v>958</v>
      </c>
      <c r="E312" s="440" t="s">
        <v>959</v>
      </c>
      <c r="F312" s="444">
        <v>3</v>
      </c>
      <c r="G312" s="444">
        <v>3150</v>
      </c>
      <c r="H312" s="444">
        <v>2.8740875912408761</v>
      </c>
      <c r="I312" s="444">
        <v>1050</v>
      </c>
      <c r="J312" s="444">
        <v>1</v>
      </c>
      <c r="K312" s="444">
        <v>1096</v>
      </c>
      <c r="L312" s="444">
        <v>1</v>
      </c>
      <c r="M312" s="444">
        <v>1096</v>
      </c>
      <c r="N312" s="444"/>
      <c r="O312" s="444"/>
      <c r="P312" s="514"/>
      <c r="Q312" s="445"/>
    </row>
    <row r="313" spans="1:17" ht="14.4" customHeight="1" x14ac:dyDescent="0.3">
      <c r="A313" s="439" t="s">
        <v>1011</v>
      </c>
      <c r="B313" s="440" t="s">
        <v>847</v>
      </c>
      <c r="C313" s="440" t="s">
        <v>848</v>
      </c>
      <c r="D313" s="440" t="s">
        <v>962</v>
      </c>
      <c r="E313" s="440" t="s">
        <v>963</v>
      </c>
      <c r="F313" s="444">
        <v>4</v>
      </c>
      <c r="G313" s="444">
        <v>1224</v>
      </c>
      <c r="H313" s="444"/>
      <c r="I313" s="444">
        <v>306</v>
      </c>
      <c r="J313" s="444"/>
      <c r="K313" s="444"/>
      <c r="L313" s="444"/>
      <c r="M313" s="444"/>
      <c r="N313" s="444"/>
      <c r="O313" s="444"/>
      <c r="P313" s="514"/>
      <c r="Q313" s="445"/>
    </row>
    <row r="314" spans="1:17" ht="14.4" customHeight="1" x14ac:dyDescent="0.3">
      <c r="A314" s="439" t="s">
        <v>1011</v>
      </c>
      <c r="B314" s="440" t="s">
        <v>847</v>
      </c>
      <c r="C314" s="440" t="s">
        <v>848</v>
      </c>
      <c r="D314" s="440" t="s">
        <v>964</v>
      </c>
      <c r="E314" s="440" t="s">
        <v>965</v>
      </c>
      <c r="F314" s="444"/>
      <c r="G314" s="444"/>
      <c r="H314" s="444"/>
      <c r="I314" s="444"/>
      <c r="J314" s="444"/>
      <c r="K314" s="444"/>
      <c r="L314" s="444"/>
      <c r="M314" s="444"/>
      <c r="N314" s="444">
        <v>1</v>
      </c>
      <c r="O314" s="444">
        <v>0</v>
      </c>
      <c r="P314" s="514"/>
      <c r="Q314" s="445">
        <v>0</v>
      </c>
    </row>
    <row r="315" spans="1:17" ht="14.4" customHeight="1" x14ac:dyDescent="0.3">
      <c r="A315" s="439" t="s">
        <v>846</v>
      </c>
      <c r="B315" s="440" t="s">
        <v>847</v>
      </c>
      <c r="C315" s="440" t="s">
        <v>848</v>
      </c>
      <c r="D315" s="440" t="s">
        <v>849</v>
      </c>
      <c r="E315" s="440" t="s">
        <v>850</v>
      </c>
      <c r="F315" s="444">
        <v>1</v>
      </c>
      <c r="G315" s="444">
        <v>2103</v>
      </c>
      <c r="H315" s="444">
        <v>0.23618598382749326</v>
      </c>
      <c r="I315" s="444">
        <v>2103</v>
      </c>
      <c r="J315" s="444">
        <v>4</v>
      </c>
      <c r="K315" s="444">
        <v>8904</v>
      </c>
      <c r="L315" s="444">
        <v>1</v>
      </c>
      <c r="M315" s="444">
        <v>2226</v>
      </c>
      <c r="N315" s="444">
        <v>1</v>
      </c>
      <c r="O315" s="444">
        <v>2229</v>
      </c>
      <c r="P315" s="514">
        <v>0.2503369272237197</v>
      </c>
      <c r="Q315" s="445">
        <v>2229</v>
      </c>
    </row>
    <row r="316" spans="1:17" ht="14.4" customHeight="1" x14ac:dyDescent="0.3">
      <c r="A316" s="439" t="s">
        <v>846</v>
      </c>
      <c r="B316" s="440" t="s">
        <v>847</v>
      </c>
      <c r="C316" s="440" t="s">
        <v>848</v>
      </c>
      <c r="D316" s="440" t="s">
        <v>853</v>
      </c>
      <c r="E316" s="440" t="s">
        <v>854</v>
      </c>
      <c r="F316" s="444">
        <v>6</v>
      </c>
      <c r="G316" s="444">
        <v>324</v>
      </c>
      <c r="H316" s="444">
        <v>0.31034482758620691</v>
      </c>
      <c r="I316" s="444">
        <v>54</v>
      </c>
      <c r="J316" s="444">
        <v>18</v>
      </c>
      <c r="K316" s="444">
        <v>1044</v>
      </c>
      <c r="L316" s="444">
        <v>1</v>
      </c>
      <c r="M316" s="444">
        <v>58</v>
      </c>
      <c r="N316" s="444">
        <v>6</v>
      </c>
      <c r="O316" s="444">
        <v>348</v>
      </c>
      <c r="P316" s="514">
        <v>0.33333333333333331</v>
      </c>
      <c r="Q316" s="445">
        <v>58</v>
      </c>
    </row>
    <row r="317" spans="1:17" ht="14.4" customHeight="1" x14ac:dyDescent="0.3">
      <c r="A317" s="439" t="s">
        <v>846</v>
      </c>
      <c r="B317" s="440" t="s">
        <v>847</v>
      </c>
      <c r="C317" s="440" t="s">
        <v>848</v>
      </c>
      <c r="D317" s="440" t="s">
        <v>855</v>
      </c>
      <c r="E317" s="440" t="s">
        <v>856</v>
      </c>
      <c r="F317" s="444">
        <v>24</v>
      </c>
      <c r="G317" s="444">
        <v>2952</v>
      </c>
      <c r="H317" s="444">
        <v>0.66277503367759316</v>
      </c>
      <c r="I317" s="444">
        <v>123</v>
      </c>
      <c r="J317" s="444">
        <v>34</v>
      </c>
      <c r="K317" s="444">
        <v>4454</v>
      </c>
      <c r="L317" s="444">
        <v>1</v>
      </c>
      <c r="M317" s="444">
        <v>131</v>
      </c>
      <c r="N317" s="444">
        <v>12</v>
      </c>
      <c r="O317" s="444">
        <v>1572</v>
      </c>
      <c r="P317" s="514">
        <v>0.35294117647058826</v>
      </c>
      <c r="Q317" s="445">
        <v>131</v>
      </c>
    </row>
    <row r="318" spans="1:17" ht="14.4" customHeight="1" x14ac:dyDescent="0.3">
      <c r="A318" s="439" t="s">
        <v>846</v>
      </c>
      <c r="B318" s="440" t="s">
        <v>847</v>
      </c>
      <c r="C318" s="440" t="s">
        <v>848</v>
      </c>
      <c r="D318" s="440" t="s">
        <v>857</v>
      </c>
      <c r="E318" s="440" t="s">
        <v>858</v>
      </c>
      <c r="F318" s="444">
        <v>1</v>
      </c>
      <c r="G318" s="444">
        <v>177</v>
      </c>
      <c r="H318" s="444">
        <v>0.93650793650793651</v>
      </c>
      <c r="I318" s="444">
        <v>177</v>
      </c>
      <c r="J318" s="444">
        <v>1</v>
      </c>
      <c r="K318" s="444">
        <v>189</v>
      </c>
      <c r="L318" s="444">
        <v>1</v>
      </c>
      <c r="M318" s="444">
        <v>189</v>
      </c>
      <c r="N318" s="444"/>
      <c r="O318" s="444"/>
      <c r="P318" s="514"/>
      <c r="Q318" s="445"/>
    </row>
    <row r="319" spans="1:17" ht="14.4" customHeight="1" x14ac:dyDescent="0.3">
      <c r="A319" s="439" t="s">
        <v>846</v>
      </c>
      <c r="B319" s="440" t="s">
        <v>847</v>
      </c>
      <c r="C319" s="440" t="s">
        <v>848</v>
      </c>
      <c r="D319" s="440" t="s">
        <v>861</v>
      </c>
      <c r="E319" s="440" t="s">
        <v>862</v>
      </c>
      <c r="F319" s="444"/>
      <c r="G319" s="444"/>
      <c r="H319" s="444"/>
      <c r="I319" s="444"/>
      <c r="J319" s="444">
        <v>2</v>
      </c>
      <c r="K319" s="444">
        <v>814</v>
      </c>
      <c r="L319" s="444">
        <v>1</v>
      </c>
      <c r="M319" s="444">
        <v>407</v>
      </c>
      <c r="N319" s="444">
        <v>3</v>
      </c>
      <c r="O319" s="444">
        <v>1224</v>
      </c>
      <c r="P319" s="514">
        <v>1.5036855036855037</v>
      </c>
      <c r="Q319" s="445">
        <v>408</v>
      </c>
    </row>
    <row r="320" spans="1:17" ht="14.4" customHeight="1" x14ac:dyDescent="0.3">
      <c r="A320" s="439" t="s">
        <v>846</v>
      </c>
      <c r="B320" s="440" t="s">
        <v>847</v>
      </c>
      <c r="C320" s="440" t="s">
        <v>848</v>
      </c>
      <c r="D320" s="440" t="s">
        <v>863</v>
      </c>
      <c r="E320" s="440" t="s">
        <v>864</v>
      </c>
      <c r="F320" s="444">
        <v>4</v>
      </c>
      <c r="G320" s="444">
        <v>688</v>
      </c>
      <c r="H320" s="444"/>
      <c r="I320" s="444">
        <v>172</v>
      </c>
      <c r="J320" s="444"/>
      <c r="K320" s="444"/>
      <c r="L320" s="444"/>
      <c r="M320" s="444"/>
      <c r="N320" s="444">
        <v>6</v>
      </c>
      <c r="O320" s="444">
        <v>1080</v>
      </c>
      <c r="P320" s="514"/>
      <c r="Q320" s="445">
        <v>180</v>
      </c>
    </row>
    <row r="321" spans="1:17" ht="14.4" customHeight="1" x14ac:dyDescent="0.3">
      <c r="A321" s="439" t="s">
        <v>846</v>
      </c>
      <c r="B321" s="440" t="s">
        <v>847</v>
      </c>
      <c r="C321" s="440" t="s">
        <v>848</v>
      </c>
      <c r="D321" s="440" t="s">
        <v>865</v>
      </c>
      <c r="E321" s="440" t="s">
        <v>866</v>
      </c>
      <c r="F321" s="444">
        <v>1</v>
      </c>
      <c r="G321" s="444">
        <v>533</v>
      </c>
      <c r="H321" s="444"/>
      <c r="I321" s="444">
        <v>533</v>
      </c>
      <c r="J321" s="444"/>
      <c r="K321" s="444"/>
      <c r="L321" s="444"/>
      <c r="M321" s="444"/>
      <c r="N321" s="444"/>
      <c r="O321" s="444"/>
      <c r="P321" s="514"/>
      <c r="Q321" s="445"/>
    </row>
    <row r="322" spans="1:17" ht="14.4" customHeight="1" x14ac:dyDescent="0.3">
      <c r="A322" s="439" t="s">
        <v>846</v>
      </c>
      <c r="B322" s="440" t="s">
        <v>847</v>
      </c>
      <c r="C322" s="440" t="s">
        <v>848</v>
      </c>
      <c r="D322" s="440" t="s">
        <v>867</v>
      </c>
      <c r="E322" s="440" t="s">
        <v>868</v>
      </c>
      <c r="F322" s="444">
        <v>3</v>
      </c>
      <c r="G322" s="444">
        <v>966</v>
      </c>
      <c r="H322" s="444"/>
      <c r="I322" s="444">
        <v>322</v>
      </c>
      <c r="J322" s="444"/>
      <c r="K322" s="444"/>
      <c r="L322" s="444"/>
      <c r="M322" s="444"/>
      <c r="N322" s="444">
        <v>1</v>
      </c>
      <c r="O322" s="444">
        <v>336</v>
      </c>
      <c r="P322" s="514"/>
      <c r="Q322" s="445">
        <v>336</v>
      </c>
    </row>
    <row r="323" spans="1:17" ht="14.4" customHeight="1" x14ac:dyDescent="0.3">
      <c r="A323" s="439" t="s">
        <v>846</v>
      </c>
      <c r="B323" s="440" t="s">
        <v>847</v>
      </c>
      <c r="C323" s="440" t="s">
        <v>848</v>
      </c>
      <c r="D323" s="440" t="s">
        <v>871</v>
      </c>
      <c r="E323" s="440" t="s">
        <v>872</v>
      </c>
      <c r="F323" s="444">
        <v>23</v>
      </c>
      <c r="G323" s="444">
        <v>7843</v>
      </c>
      <c r="H323" s="444">
        <v>0.57622511204173099</v>
      </c>
      <c r="I323" s="444">
        <v>341</v>
      </c>
      <c r="J323" s="444">
        <v>39</v>
      </c>
      <c r="K323" s="444">
        <v>13611</v>
      </c>
      <c r="L323" s="444">
        <v>1</v>
      </c>
      <c r="M323" s="444">
        <v>349</v>
      </c>
      <c r="N323" s="444">
        <v>52</v>
      </c>
      <c r="O323" s="444">
        <v>18148</v>
      </c>
      <c r="P323" s="514">
        <v>1.3333333333333333</v>
      </c>
      <c r="Q323" s="445">
        <v>349</v>
      </c>
    </row>
    <row r="324" spans="1:17" ht="14.4" customHeight="1" x14ac:dyDescent="0.3">
      <c r="A324" s="439" t="s">
        <v>846</v>
      </c>
      <c r="B324" s="440" t="s">
        <v>847</v>
      </c>
      <c r="C324" s="440" t="s">
        <v>848</v>
      </c>
      <c r="D324" s="440" t="s">
        <v>879</v>
      </c>
      <c r="E324" s="440" t="s">
        <v>880</v>
      </c>
      <c r="F324" s="444"/>
      <c r="G324" s="444"/>
      <c r="H324" s="444"/>
      <c r="I324" s="444"/>
      <c r="J324" s="444">
        <v>2</v>
      </c>
      <c r="K324" s="444">
        <v>234</v>
      </c>
      <c r="L324" s="444">
        <v>1</v>
      </c>
      <c r="M324" s="444">
        <v>117</v>
      </c>
      <c r="N324" s="444">
        <v>3</v>
      </c>
      <c r="O324" s="444">
        <v>351</v>
      </c>
      <c r="P324" s="514">
        <v>1.5</v>
      </c>
      <c r="Q324" s="445">
        <v>117</v>
      </c>
    </row>
    <row r="325" spans="1:17" ht="14.4" customHeight="1" x14ac:dyDescent="0.3">
      <c r="A325" s="439" t="s">
        <v>846</v>
      </c>
      <c r="B325" s="440" t="s">
        <v>847</v>
      </c>
      <c r="C325" s="440" t="s">
        <v>848</v>
      </c>
      <c r="D325" s="440" t="s">
        <v>885</v>
      </c>
      <c r="E325" s="440" t="s">
        <v>886</v>
      </c>
      <c r="F325" s="444"/>
      <c r="G325" s="444"/>
      <c r="H325" s="444"/>
      <c r="I325" s="444"/>
      <c r="J325" s="444">
        <v>2</v>
      </c>
      <c r="K325" s="444">
        <v>76</v>
      </c>
      <c r="L325" s="444">
        <v>1</v>
      </c>
      <c r="M325" s="444">
        <v>38</v>
      </c>
      <c r="N325" s="444">
        <v>2</v>
      </c>
      <c r="O325" s="444">
        <v>76</v>
      </c>
      <c r="P325" s="514">
        <v>1</v>
      </c>
      <c r="Q325" s="445">
        <v>38</v>
      </c>
    </row>
    <row r="326" spans="1:17" ht="14.4" customHeight="1" x14ac:dyDescent="0.3">
      <c r="A326" s="439" t="s">
        <v>846</v>
      </c>
      <c r="B326" s="440" t="s">
        <v>847</v>
      </c>
      <c r="C326" s="440" t="s">
        <v>848</v>
      </c>
      <c r="D326" s="440" t="s">
        <v>893</v>
      </c>
      <c r="E326" s="440" t="s">
        <v>894</v>
      </c>
      <c r="F326" s="444">
        <v>13</v>
      </c>
      <c r="G326" s="444">
        <v>3705</v>
      </c>
      <c r="H326" s="444">
        <v>0.55397727272727271</v>
      </c>
      <c r="I326" s="444">
        <v>285</v>
      </c>
      <c r="J326" s="444">
        <v>22</v>
      </c>
      <c r="K326" s="444">
        <v>6688</v>
      </c>
      <c r="L326" s="444">
        <v>1</v>
      </c>
      <c r="M326" s="444">
        <v>304</v>
      </c>
      <c r="N326" s="444">
        <v>13</v>
      </c>
      <c r="O326" s="444">
        <v>3965</v>
      </c>
      <c r="P326" s="514">
        <v>0.5928528708133971</v>
      </c>
      <c r="Q326" s="445">
        <v>305</v>
      </c>
    </row>
    <row r="327" spans="1:17" ht="14.4" customHeight="1" x14ac:dyDescent="0.3">
      <c r="A327" s="439" t="s">
        <v>846</v>
      </c>
      <c r="B327" s="440" t="s">
        <v>847</v>
      </c>
      <c r="C327" s="440" t="s">
        <v>848</v>
      </c>
      <c r="D327" s="440" t="s">
        <v>895</v>
      </c>
      <c r="E327" s="440" t="s">
        <v>896</v>
      </c>
      <c r="F327" s="444">
        <v>1</v>
      </c>
      <c r="G327" s="444">
        <v>3505</v>
      </c>
      <c r="H327" s="444">
        <v>0.31516949914576026</v>
      </c>
      <c r="I327" s="444">
        <v>3505</v>
      </c>
      <c r="J327" s="444">
        <v>3</v>
      </c>
      <c r="K327" s="444">
        <v>11121</v>
      </c>
      <c r="L327" s="444">
        <v>1</v>
      </c>
      <c r="M327" s="444">
        <v>3707</v>
      </c>
      <c r="N327" s="444">
        <v>5</v>
      </c>
      <c r="O327" s="444">
        <v>18560</v>
      </c>
      <c r="P327" s="514">
        <v>1.6689146659473069</v>
      </c>
      <c r="Q327" s="445">
        <v>3712</v>
      </c>
    </row>
    <row r="328" spans="1:17" ht="14.4" customHeight="1" x14ac:dyDescent="0.3">
      <c r="A328" s="439" t="s">
        <v>846</v>
      </c>
      <c r="B328" s="440" t="s">
        <v>847</v>
      </c>
      <c r="C328" s="440" t="s">
        <v>848</v>
      </c>
      <c r="D328" s="440" t="s">
        <v>897</v>
      </c>
      <c r="E328" s="440" t="s">
        <v>898</v>
      </c>
      <c r="F328" s="444">
        <v>5</v>
      </c>
      <c r="G328" s="444">
        <v>2310</v>
      </c>
      <c r="H328" s="444">
        <v>0.93522267206477738</v>
      </c>
      <c r="I328" s="444">
        <v>462</v>
      </c>
      <c r="J328" s="444">
        <v>5</v>
      </c>
      <c r="K328" s="444">
        <v>2470</v>
      </c>
      <c r="L328" s="444">
        <v>1</v>
      </c>
      <c r="M328" s="444">
        <v>494</v>
      </c>
      <c r="N328" s="444">
        <v>4</v>
      </c>
      <c r="O328" s="444">
        <v>1976</v>
      </c>
      <c r="P328" s="514">
        <v>0.8</v>
      </c>
      <c r="Q328" s="445">
        <v>494</v>
      </c>
    </row>
    <row r="329" spans="1:17" ht="14.4" customHeight="1" x14ac:dyDescent="0.3">
      <c r="A329" s="439" t="s">
        <v>846</v>
      </c>
      <c r="B329" s="440" t="s">
        <v>847</v>
      </c>
      <c r="C329" s="440" t="s">
        <v>848</v>
      </c>
      <c r="D329" s="440" t="s">
        <v>899</v>
      </c>
      <c r="E329" s="440" t="s">
        <v>900</v>
      </c>
      <c r="F329" s="444">
        <v>2</v>
      </c>
      <c r="G329" s="444">
        <v>12422</v>
      </c>
      <c r="H329" s="444"/>
      <c r="I329" s="444">
        <v>6211</v>
      </c>
      <c r="J329" s="444"/>
      <c r="K329" s="444"/>
      <c r="L329" s="444"/>
      <c r="M329" s="444"/>
      <c r="N329" s="444"/>
      <c r="O329" s="444"/>
      <c r="P329" s="514"/>
      <c r="Q329" s="445"/>
    </row>
    <row r="330" spans="1:17" ht="14.4" customHeight="1" x14ac:dyDescent="0.3">
      <c r="A330" s="439" t="s">
        <v>846</v>
      </c>
      <c r="B330" s="440" t="s">
        <v>847</v>
      </c>
      <c r="C330" s="440" t="s">
        <v>848</v>
      </c>
      <c r="D330" s="440" t="s">
        <v>901</v>
      </c>
      <c r="E330" s="440" t="s">
        <v>902</v>
      </c>
      <c r="F330" s="444">
        <v>19</v>
      </c>
      <c r="G330" s="444">
        <v>6764</v>
      </c>
      <c r="H330" s="444">
        <v>0.67707707707707709</v>
      </c>
      <c r="I330" s="444">
        <v>356</v>
      </c>
      <c r="J330" s="444">
        <v>27</v>
      </c>
      <c r="K330" s="444">
        <v>9990</v>
      </c>
      <c r="L330" s="444">
        <v>1</v>
      </c>
      <c r="M330" s="444">
        <v>370</v>
      </c>
      <c r="N330" s="444">
        <v>19</v>
      </c>
      <c r="O330" s="444">
        <v>7030</v>
      </c>
      <c r="P330" s="514">
        <v>0.70370370370370372</v>
      </c>
      <c r="Q330" s="445">
        <v>370</v>
      </c>
    </row>
    <row r="331" spans="1:17" ht="14.4" customHeight="1" x14ac:dyDescent="0.3">
      <c r="A331" s="439" t="s">
        <v>846</v>
      </c>
      <c r="B331" s="440" t="s">
        <v>847</v>
      </c>
      <c r="C331" s="440" t="s">
        <v>848</v>
      </c>
      <c r="D331" s="440" t="s">
        <v>911</v>
      </c>
      <c r="E331" s="440" t="s">
        <v>912</v>
      </c>
      <c r="F331" s="444"/>
      <c r="G331" s="444"/>
      <c r="H331" s="444"/>
      <c r="I331" s="444"/>
      <c r="J331" s="444">
        <v>2</v>
      </c>
      <c r="K331" s="444">
        <v>990</v>
      </c>
      <c r="L331" s="444">
        <v>1</v>
      </c>
      <c r="M331" s="444">
        <v>495</v>
      </c>
      <c r="N331" s="444">
        <v>3</v>
      </c>
      <c r="O331" s="444">
        <v>1485</v>
      </c>
      <c r="P331" s="514">
        <v>1.5</v>
      </c>
      <c r="Q331" s="445">
        <v>495</v>
      </c>
    </row>
    <row r="332" spans="1:17" ht="14.4" customHeight="1" x14ac:dyDescent="0.3">
      <c r="A332" s="439" t="s">
        <v>846</v>
      </c>
      <c r="B332" s="440" t="s">
        <v>847</v>
      </c>
      <c r="C332" s="440" t="s">
        <v>848</v>
      </c>
      <c r="D332" s="440" t="s">
        <v>915</v>
      </c>
      <c r="E332" s="440" t="s">
        <v>916</v>
      </c>
      <c r="F332" s="444">
        <v>1</v>
      </c>
      <c r="G332" s="444">
        <v>437</v>
      </c>
      <c r="H332" s="444"/>
      <c r="I332" s="444">
        <v>437</v>
      </c>
      <c r="J332" s="444"/>
      <c r="K332" s="444"/>
      <c r="L332" s="444"/>
      <c r="M332" s="444"/>
      <c r="N332" s="444">
        <v>1</v>
      </c>
      <c r="O332" s="444">
        <v>456</v>
      </c>
      <c r="P332" s="514"/>
      <c r="Q332" s="445">
        <v>456</v>
      </c>
    </row>
    <row r="333" spans="1:17" ht="14.4" customHeight="1" x14ac:dyDescent="0.3">
      <c r="A333" s="439" t="s">
        <v>846</v>
      </c>
      <c r="B333" s="440" t="s">
        <v>847</v>
      </c>
      <c r="C333" s="440" t="s">
        <v>848</v>
      </c>
      <c r="D333" s="440" t="s">
        <v>917</v>
      </c>
      <c r="E333" s="440" t="s">
        <v>918</v>
      </c>
      <c r="F333" s="444">
        <v>2</v>
      </c>
      <c r="G333" s="444">
        <v>108</v>
      </c>
      <c r="H333" s="444"/>
      <c r="I333" s="444">
        <v>54</v>
      </c>
      <c r="J333" s="444"/>
      <c r="K333" s="444"/>
      <c r="L333" s="444"/>
      <c r="M333" s="444"/>
      <c r="N333" s="444">
        <v>4</v>
      </c>
      <c r="O333" s="444">
        <v>232</v>
      </c>
      <c r="P333" s="514"/>
      <c r="Q333" s="445">
        <v>58</v>
      </c>
    </row>
    <row r="334" spans="1:17" ht="14.4" customHeight="1" x14ac:dyDescent="0.3">
      <c r="A334" s="439" t="s">
        <v>846</v>
      </c>
      <c r="B334" s="440" t="s">
        <v>847</v>
      </c>
      <c r="C334" s="440" t="s">
        <v>848</v>
      </c>
      <c r="D334" s="440" t="s">
        <v>925</v>
      </c>
      <c r="E334" s="440" t="s">
        <v>926</v>
      </c>
      <c r="F334" s="444">
        <v>139</v>
      </c>
      <c r="G334" s="444">
        <v>23491</v>
      </c>
      <c r="H334" s="444">
        <v>0.60465894465894465</v>
      </c>
      <c r="I334" s="444">
        <v>169</v>
      </c>
      <c r="J334" s="444">
        <v>222</v>
      </c>
      <c r="K334" s="444">
        <v>38850</v>
      </c>
      <c r="L334" s="444">
        <v>1</v>
      </c>
      <c r="M334" s="444">
        <v>175</v>
      </c>
      <c r="N334" s="444">
        <v>131</v>
      </c>
      <c r="O334" s="444">
        <v>23056</v>
      </c>
      <c r="P334" s="514">
        <v>0.59346203346203341</v>
      </c>
      <c r="Q334" s="445">
        <v>176</v>
      </c>
    </row>
    <row r="335" spans="1:17" ht="14.4" customHeight="1" x14ac:dyDescent="0.3">
      <c r="A335" s="439" t="s">
        <v>846</v>
      </c>
      <c r="B335" s="440" t="s">
        <v>847</v>
      </c>
      <c r="C335" s="440" t="s">
        <v>848</v>
      </c>
      <c r="D335" s="440" t="s">
        <v>931</v>
      </c>
      <c r="E335" s="440" t="s">
        <v>932</v>
      </c>
      <c r="F335" s="444">
        <v>1</v>
      </c>
      <c r="G335" s="444">
        <v>163</v>
      </c>
      <c r="H335" s="444">
        <v>0.96449704142011838</v>
      </c>
      <c r="I335" s="444">
        <v>163</v>
      </c>
      <c r="J335" s="444">
        <v>1</v>
      </c>
      <c r="K335" s="444">
        <v>169</v>
      </c>
      <c r="L335" s="444">
        <v>1</v>
      </c>
      <c r="M335" s="444">
        <v>169</v>
      </c>
      <c r="N335" s="444"/>
      <c r="O335" s="444"/>
      <c r="P335" s="514"/>
      <c r="Q335" s="445"/>
    </row>
    <row r="336" spans="1:17" ht="14.4" customHeight="1" x14ac:dyDescent="0.3">
      <c r="A336" s="439" t="s">
        <v>846</v>
      </c>
      <c r="B336" s="440" t="s">
        <v>847</v>
      </c>
      <c r="C336" s="440" t="s">
        <v>848</v>
      </c>
      <c r="D336" s="440" t="s">
        <v>945</v>
      </c>
      <c r="E336" s="440" t="s">
        <v>946</v>
      </c>
      <c r="F336" s="444"/>
      <c r="G336" s="444"/>
      <c r="H336" s="444"/>
      <c r="I336" s="444"/>
      <c r="J336" s="444">
        <v>2</v>
      </c>
      <c r="K336" s="444">
        <v>484</v>
      </c>
      <c r="L336" s="444">
        <v>1</v>
      </c>
      <c r="M336" s="444">
        <v>242</v>
      </c>
      <c r="N336" s="444">
        <v>3</v>
      </c>
      <c r="O336" s="444">
        <v>726</v>
      </c>
      <c r="P336" s="514">
        <v>1.5</v>
      </c>
      <c r="Q336" s="445">
        <v>242</v>
      </c>
    </row>
    <row r="337" spans="1:17" ht="14.4" customHeight="1" x14ac:dyDescent="0.3">
      <c r="A337" s="439" t="s">
        <v>846</v>
      </c>
      <c r="B337" s="440" t="s">
        <v>847</v>
      </c>
      <c r="C337" s="440" t="s">
        <v>848</v>
      </c>
      <c r="D337" s="440" t="s">
        <v>947</v>
      </c>
      <c r="E337" s="440" t="s">
        <v>948</v>
      </c>
      <c r="F337" s="444">
        <v>4</v>
      </c>
      <c r="G337" s="444">
        <v>1672</v>
      </c>
      <c r="H337" s="444">
        <v>0.98817966903073284</v>
      </c>
      <c r="I337" s="444">
        <v>418</v>
      </c>
      <c r="J337" s="444">
        <v>4</v>
      </c>
      <c r="K337" s="444">
        <v>1692</v>
      </c>
      <c r="L337" s="444">
        <v>1</v>
      </c>
      <c r="M337" s="444">
        <v>423</v>
      </c>
      <c r="N337" s="444">
        <v>6</v>
      </c>
      <c r="O337" s="444">
        <v>2544</v>
      </c>
      <c r="P337" s="514">
        <v>1.5035460992907801</v>
      </c>
      <c r="Q337" s="445">
        <v>424</v>
      </c>
    </row>
    <row r="338" spans="1:17" ht="14.4" customHeight="1" x14ac:dyDescent="0.3">
      <c r="A338" s="439" t="s">
        <v>846</v>
      </c>
      <c r="B338" s="440" t="s">
        <v>847</v>
      </c>
      <c r="C338" s="440" t="s">
        <v>848</v>
      </c>
      <c r="D338" s="440" t="s">
        <v>949</v>
      </c>
      <c r="E338" s="440" t="s">
        <v>950</v>
      </c>
      <c r="F338" s="444">
        <v>2</v>
      </c>
      <c r="G338" s="444">
        <v>1624</v>
      </c>
      <c r="H338" s="444">
        <v>1.9173553719008265</v>
      </c>
      <c r="I338" s="444">
        <v>812</v>
      </c>
      <c r="J338" s="444">
        <v>1</v>
      </c>
      <c r="K338" s="444">
        <v>847</v>
      </c>
      <c r="L338" s="444">
        <v>1</v>
      </c>
      <c r="M338" s="444">
        <v>847</v>
      </c>
      <c r="N338" s="444">
        <v>1</v>
      </c>
      <c r="O338" s="444">
        <v>848</v>
      </c>
      <c r="P338" s="514">
        <v>1.001180637544274</v>
      </c>
      <c r="Q338" s="445">
        <v>848</v>
      </c>
    </row>
    <row r="339" spans="1:17" ht="14.4" customHeight="1" x14ac:dyDescent="0.3">
      <c r="A339" s="439" t="s">
        <v>846</v>
      </c>
      <c r="B339" s="440" t="s">
        <v>847</v>
      </c>
      <c r="C339" s="440" t="s">
        <v>848</v>
      </c>
      <c r="D339" s="440" t="s">
        <v>958</v>
      </c>
      <c r="E339" s="440" t="s">
        <v>959</v>
      </c>
      <c r="F339" s="444">
        <v>2</v>
      </c>
      <c r="G339" s="444">
        <v>2100</v>
      </c>
      <c r="H339" s="444"/>
      <c r="I339" s="444">
        <v>1050</v>
      </c>
      <c r="J339" s="444"/>
      <c r="K339" s="444"/>
      <c r="L339" s="444"/>
      <c r="M339" s="444"/>
      <c r="N339" s="444">
        <v>5</v>
      </c>
      <c r="O339" s="444">
        <v>5490</v>
      </c>
      <c r="P339" s="514"/>
      <c r="Q339" s="445">
        <v>1098</v>
      </c>
    </row>
    <row r="340" spans="1:17" ht="14.4" customHeight="1" x14ac:dyDescent="0.3">
      <c r="A340" s="439" t="s">
        <v>1014</v>
      </c>
      <c r="B340" s="440" t="s">
        <v>847</v>
      </c>
      <c r="C340" s="440" t="s">
        <v>848</v>
      </c>
      <c r="D340" s="440" t="s">
        <v>849</v>
      </c>
      <c r="E340" s="440" t="s">
        <v>850</v>
      </c>
      <c r="F340" s="444"/>
      <c r="G340" s="444"/>
      <c r="H340" s="444"/>
      <c r="I340" s="444"/>
      <c r="J340" s="444">
        <v>1</v>
      </c>
      <c r="K340" s="444">
        <v>2226</v>
      </c>
      <c r="L340" s="444">
        <v>1</v>
      </c>
      <c r="M340" s="444">
        <v>2226</v>
      </c>
      <c r="N340" s="444"/>
      <c r="O340" s="444"/>
      <c r="P340" s="514"/>
      <c r="Q340" s="445"/>
    </row>
    <row r="341" spans="1:17" ht="14.4" customHeight="1" x14ac:dyDescent="0.3">
      <c r="A341" s="439" t="s">
        <v>1014</v>
      </c>
      <c r="B341" s="440" t="s">
        <v>847</v>
      </c>
      <c r="C341" s="440" t="s">
        <v>848</v>
      </c>
      <c r="D341" s="440" t="s">
        <v>853</v>
      </c>
      <c r="E341" s="440" t="s">
        <v>854</v>
      </c>
      <c r="F341" s="444">
        <v>278</v>
      </c>
      <c r="G341" s="444">
        <v>15012</v>
      </c>
      <c r="H341" s="444">
        <v>0.80381237952452345</v>
      </c>
      <c r="I341" s="444">
        <v>54</v>
      </c>
      <c r="J341" s="444">
        <v>322</v>
      </c>
      <c r="K341" s="444">
        <v>18676</v>
      </c>
      <c r="L341" s="444">
        <v>1</v>
      </c>
      <c r="M341" s="444">
        <v>58</v>
      </c>
      <c r="N341" s="444">
        <v>138</v>
      </c>
      <c r="O341" s="444">
        <v>8004</v>
      </c>
      <c r="P341" s="514">
        <v>0.42857142857142855</v>
      </c>
      <c r="Q341" s="445">
        <v>58</v>
      </c>
    </row>
    <row r="342" spans="1:17" ht="14.4" customHeight="1" x14ac:dyDescent="0.3">
      <c r="A342" s="439" t="s">
        <v>1014</v>
      </c>
      <c r="B342" s="440" t="s">
        <v>847</v>
      </c>
      <c r="C342" s="440" t="s">
        <v>848</v>
      </c>
      <c r="D342" s="440" t="s">
        <v>855</v>
      </c>
      <c r="E342" s="440" t="s">
        <v>856</v>
      </c>
      <c r="F342" s="444">
        <v>260</v>
      </c>
      <c r="G342" s="444">
        <v>31980</v>
      </c>
      <c r="H342" s="444">
        <v>0.8718647764449291</v>
      </c>
      <c r="I342" s="444">
        <v>123</v>
      </c>
      <c r="J342" s="444">
        <v>280</v>
      </c>
      <c r="K342" s="444">
        <v>36680</v>
      </c>
      <c r="L342" s="444">
        <v>1</v>
      </c>
      <c r="M342" s="444">
        <v>131</v>
      </c>
      <c r="N342" s="444">
        <v>137</v>
      </c>
      <c r="O342" s="444">
        <v>17947</v>
      </c>
      <c r="P342" s="514">
        <v>0.48928571428571427</v>
      </c>
      <c r="Q342" s="445">
        <v>131</v>
      </c>
    </row>
    <row r="343" spans="1:17" ht="14.4" customHeight="1" x14ac:dyDescent="0.3">
      <c r="A343" s="439" t="s">
        <v>1014</v>
      </c>
      <c r="B343" s="440" t="s">
        <v>847</v>
      </c>
      <c r="C343" s="440" t="s">
        <v>848</v>
      </c>
      <c r="D343" s="440" t="s">
        <v>857</v>
      </c>
      <c r="E343" s="440" t="s">
        <v>858</v>
      </c>
      <c r="F343" s="444">
        <v>1</v>
      </c>
      <c r="G343" s="444">
        <v>177</v>
      </c>
      <c r="H343" s="444">
        <v>0.23412698412698413</v>
      </c>
      <c r="I343" s="444">
        <v>177</v>
      </c>
      <c r="J343" s="444">
        <v>4</v>
      </c>
      <c r="K343" s="444">
        <v>756</v>
      </c>
      <c r="L343" s="444">
        <v>1</v>
      </c>
      <c r="M343" s="444">
        <v>189</v>
      </c>
      <c r="N343" s="444">
        <v>2</v>
      </c>
      <c r="O343" s="444">
        <v>378</v>
      </c>
      <c r="P343" s="514">
        <v>0.5</v>
      </c>
      <c r="Q343" s="445">
        <v>189</v>
      </c>
    </row>
    <row r="344" spans="1:17" ht="14.4" customHeight="1" x14ac:dyDescent="0.3">
      <c r="A344" s="439" t="s">
        <v>1014</v>
      </c>
      <c r="B344" s="440" t="s">
        <v>847</v>
      </c>
      <c r="C344" s="440" t="s">
        <v>848</v>
      </c>
      <c r="D344" s="440" t="s">
        <v>861</v>
      </c>
      <c r="E344" s="440" t="s">
        <v>862</v>
      </c>
      <c r="F344" s="444">
        <v>10</v>
      </c>
      <c r="G344" s="444">
        <v>3840</v>
      </c>
      <c r="H344" s="444">
        <v>0.3931203931203931</v>
      </c>
      <c r="I344" s="444">
        <v>384</v>
      </c>
      <c r="J344" s="444">
        <v>24</v>
      </c>
      <c r="K344" s="444">
        <v>9768</v>
      </c>
      <c r="L344" s="444">
        <v>1</v>
      </c>
      <c r="M344" s="444">
        <v>407</v>
      </c>
      <c r="N344" s="444">
        <v>8</v>
      </c>
      <c r="O344" s="444">
        <v>3264</v>
      </c>
      <c r="P344" s="514">
        <v>0.33415233415233414</v>
      </c>
      <c r="Q344" s="445">
        <v>408</v>
      </c>
    </row>
    <row r="345" spans="1:17" ht="14.4" customHeight="1" x14ac:dyDescent="0.3">
      <c r="A345" s="439" t="s">
        <v>1014</v>
      </c>
      <c r="B345" s="440" t="s">
        <v>847</v>
      </c>
      <c r="C345" s="440" t="s">
        <v>848</v>
      </c>
      <c r="D345" s="440" t="s">
        <v>863</v>
      </c>
      <c r="E345" s="440" t="s">
        <v>864</v>
      </c>
      <c r="F345" s="444">
        <v>65</v>
      </c>
      <c r="G345" s="444">
        <v>11180</v>
      </c>
      <c r="H345" s="444">
        <v>0.70975114271203654</v>
      </c>
      <c r="I345" s="444">
        <v>172</v>
      </c>
      <c r="J345" s="444">
        <v>88</v>
      </c>
      <c r="K345" s="444">
        <v>15752</v>
      </c>
      <c r="L345" s="444">
        <v>1</v>
      </c>
      <c r="M345" s="444">
        <v>179</v>
      </c>
      <c r="N345" s="444">
        <v>78</v>
      </c>
      <c r="O345" s="444">
        <v>14040</v>
      </c>
      <c r="P345" s="514">
        <v>0.89131538852209247</v>
      </c>
      <c r="Q345" s="445">
        <v>180</v>
      </c>
    </row>
    <row r="346" spans="1:17" ht="14.4" customHeight="1" x14ac:dyDescent="0.3">
      <c r="A346" s="439" t="s">
        <v>1014</v>
      </c>
      <c r="B346" s="440" t="s">
        <v>847</v>
      </c>
      <c r="C346" s="440" t="s">
        <v>848</v>
      </c>
      <c r="D346" s="440" t="s">
        <v>865</v>
      </c>
      <c r="E346" s="440" t="s">
        <v>866</v>
      </c>
      <c r="F346" s="444">
        <v>4</v>
      </c>
      <c r="G346" s="444">
        <v>2132</v>
      </c>
      <c r="H346" s="444">
        <v>0.74938488576449913</v>
      </c>
      <c r="I346" s="444">
        <v>533</v>
      </c>
      <c r="J346" s="444">
        <v>5</v>
      </c>
      <c r="K346" s="444">
        <v>2845</v>
      </c>
      <c r="L346" s="444">
        <v>1</v>
      </c>
      <c r="M346" s="444">
        <v>569</v>
      </c>
      <c r="N346" s="444">
        <v>5</v>
      </c>
      <c r="O346" s="444">
        <v>2845</v>
      </c>
      <c r="P346" s="514">
        <v>1</v>
      </c>
      <c r="Q346" s="445">
        <v>569</v>
      </c>
    </row>
    <row r="347" spans="1:17" ht="14.4" customHeight="1" x14ac:dyDescent="0.3">
      <c r="A347" s="439" t="s">
        <v>1014</v>
      </c>
      <c r="B347" s="440" t="s">
        <v>847</v>
      </c>
      <c r="C347" s="440" t="s">
        <v>848</v>
      </c>
      <c r="D347" s="440" t="s">
        <v>867</v>
      </c>
      <c r="E347" s="440" t="s">
        <v>868</v>
      </c>
      <c r="F347" s="444">
        <v>82</v>
      </c>
      <c r="G347" s="444">
        <v>26404</v>
      </c>
      <c r="H347" s="444">
        <v>0.90595299365242754</v>
      </c>
      <c r="I347" s="444">
        <v>322</v>
      </c>
      <c r="J347" s="444">
        <v>87</v>
      </c>
      <c r="K347" s="444">
        <v>29145</v>
      </c>
      <c r="L347" s="444">
        <v>1</v>
      </c>
      <c r="M347" s="444">
        <v>335</v>
      </c>
      <c r="N347" s="444">
        <v>85</v>
      </c>
      <c r="O347" s="444">
        <v>28560</v>
      </c>
      <c r="P347" s="514">
        <v>0.97992794647452397</v>
      </c>
      <c r="Q347" s="445">
        <v>336</v>
      </c>
    </row>
    <row r="348" spans="1:17" ht="14.4" customHeight="1" x14ac:dyDescent="0.3">
      <c r="A348" s="439" t="s">
        <v>1014</v>
      </c>
      <c r="B348" s="440" t="s">
        <v>847</v>
      </c>
      <c r="C348" s="440" t="s">
        <v>848</v>
      </c>
      <c r="D348" s="440" t="s">
        <v>869</v>
      </c>
      <c r="E348" s="440" t="s">
        <v>870</v>
      </c>
      <c r="F348" s="444">
        <v>4</v>
      </c>
      <c r="G348" s="444">
        <v>1756</v>
      </c>
      <c r="H348" s="444">
        <v>0.20179269133532521</v>
      </c>
      <c r="I348" s="444">
        <v>439</v>
      </c>
      <c r="J348" s="444">
        <v>19</v>
      </c>
      <c r="K348" s="444">
        <v>8702</v>
      </c>
      <c r="L348" s="444">
        <v>1</v>
      </c>
      <c r="M348" s="444">
        <v>458</v>
      </c>
      <c r="N348" s="444">
        <v>8</v>
      </c>
      <c r="O348" s="444">
        <v>3672</v>
      </c>
      <c r="P348" s="514">
        <v>0.42197196046885771</v>
      </c>
      <c r="Q348" s="445">
        <v>459</v>
      </c>
    </row>
    <row r="349" spans="1:17" ht="14.4" customHeight="1" x14ac:dyDescent="0.3">
      <c r="A349" s="439" t="s">
        <v>1014</v>
      </c>
      <c r="B349" s="440" t="s">
        <v>847</v>
      </c>
      <c r="C349" s="440" t="s">
        <v>848</v>
      </c>
      <c r="D349" s="440" t="s">
        <v>871</v>
      </c>
      <c r="E349" s="440" t="s">
        <v>872</v>
      </c>
      <c r="F349" s="444">
        <v>234</v>
      </c>
      <c r="G349" s="444">
        <v>79794</v>
      </c>
      <c r="H349" s="444">
        <v>0.57590957972761325</v>
      </c>
      <c r="I349" s="444">
        <v>341</v>
      </c>
      <c r="J349" s="444">
        <v>397</v>
      </c>
      <c r="K349" s="444">
        <v>138553</v>
      </c>
      <c r="L349" s="444">
        <v>1</v>
      </c>
      <c r="M349" s="444">
        <v>349</v>
      </c>
      <c r="N349" s="444">
        <v>349</v>
      </c>
      <c r="O349" s="444">
        <v>121801</v>
      </c>
      <c r="P349" s="514">
        <v>0.87909319899244331</v>
      </c>
      <c r="Q349" s="445">
        <v>349</v>
      </c>
    </row>
    <row r="350" spans="1:17" ht="14.4" customHeight="1" x14ac:dyDescent="0.3">
      <c r="A350" s="439" t="s">
        <v>1014</v>
      </c>
      <c r="B350" s="440" t="s">
        <v>847</v>
      </c>
      <c r="C350" s="440" t="s">
        <v>848</v>
      </c>
      <c r="D350" s="440" t="s">
        <v>873</v>
      </c>
      <c r="E350" s="440" t="s">
        <v>874</v>
      </c>
      <c r="F350" s="444">
        <v>4</v>
      </c>
      <c r="G350" s="444">
        <v>6392</v>
      </c>
      <c r="H350" s="444">
        <v>0.96672716273442227</v>
      </c>
      <c r="I350" s="444">
        <v>1598</v>
      </c>
      <c r="J350" s="444">
        <v>4</v>
      </c>
      <c r="K350" s="444">
        <v>6612</v>
      </c>
      <c r="L350" s="444">
        <v>1</v>
      </c>
      <c r="M350" s="444">
        <v>1653</v>
      </c>
      <c r="N350" s="444">
        <v>4</v>
      </c>
      <c r="O350" s="444">
        <v>6612</v>
      </c>
      <c r="P350" s="514">
        <v>1</v>
      </c>
      <c r="Q350" s="445">
        <v>1653</v>
      </c>
    </row>
    <row r="351" spans="1:17" ht="14.4" customHeight="1" x14ac:dyDescent="0.3">
      <c r="A351" s="439" t="s">
        <v>1014</v>
      </c>
      <c r="B351" s="440" t="s">
        <v>847</v>
      </c>
      <c r="C351" s="440" t="s">
        <v>848</v>
      </c>
      <c r="D351" s="440" t="s">
        <v>877</v>
      </c>
      <c r="E351" s="440" t="s">
        <v>878</v>
      </c>
      <c r="F351" s="444">
        <v>1</v>
      </c>
      <c r="G351" s="444">
        <v>5933</v>
      </c>
      <c r="H351" s="444">
        <v>0.2382348217153871</v>
      </c>
      <c r="I351" s="444">
        <v>5933</v>
      </c>
      <c r="J351" s="444">
        <v>4</v>
      </c>
      <c r="K351" s="444">
        <v>24904</v>
      </c>
      <c r="L351" s="444">
        <v>1</v>
      </c>
      <c r="M351" s="444">
        <v>6226</v>
      </c>
      <c r="N351" s="444">
        <v>3</v>
      </c>
      <c r="O351" s="444">
        <v>18693</v>
      </c>
      <c r="P351" s="514">
        <v>0.75060231288146484</v>
      </c>
      <c r="Q351" s="445">
        <v>6231</v>
      </c>
    </row>
    <row r="352" spans="1:17" ht="14.4" customHeight="1" x14ac:dyDescent="0.3">
      <c r="A352" s="439" t="s">
        <v>1014</v>
      </c>
      <c r="B352" s="440" t="s">
        <v>847</v>
      </c>
      <c r="C352" s="440" t="s">
        <v>848</v>
      </c>
      <c r="D352" s="440" t="s">
        <v>879</v>
      </c>
      <c r="E352" s="440" t="s">
        <v>880</v>
      </c>
      <c r="F352" s="444"/>
      <c r="G352" s="444"/>
      <c r="H352" s="444"/>
      <c r="I352" s="444"/>
      <c r="J352" s="444">
        <v>7</v>
      </c>
      <c r="K352" s="444">
        <v>819</v>
      </c>
      <c r="L352" s="444">
        <v>1</v>
      </c>
      <c r="M352" s="444">
        <v>117</v>
      </c>
      <c r="N352" s="444">
        <v>3</v>
      </c>
      <c r="O352" s="444">
        <v>351</v>
      </c>
      <c r="P352" s="514">
        <v>0.42857142857142855</v>
      </c>
      <c r="Q352" s="445">
        <v>117</v>
      </c>
    </row>
    <row r="353" spans="1:17" ht="14.4" customHeight="1" x14ac:dyDescent="0.3">
      <c r="A353" s="439" t="s">
        <v>1014</v>
      </c>
      <c r="B353" s="440" t="s">
        <v>847</v>
      </c>
      <c r="C353" s="440" t="s">
        <v>848</v>
      </c>
      <c r="D353" s="440" t="s">
        <v>881</v>
      </c>
      <c r="E353" s="440" t="s">
        <v>882</v>
      </c>
      <c r="F353" s="444"/>
      <c r="G353" s="444"/>
      <c r="H353" s="444"/>
      <c r="I353" s="444"/>
      <c r="J353" s="444">
        <v>2</v>
      </c>
      <c r="K353" s="444">
        <v>98</v>
      </c>
      <c r="L353" s="444">
        <v>1</v>
      </c>
      <c r="M353" s="444">
        <v>49</v>
      </c>
      <c r="N353" s="444">
        <v>3</v>
      </c>
      <c r="O353" s="444">
        <v>147</v>
      </c>
      <c r="P353" s="514">
        <v>1.5</v>
      </c>
      <c r="Q353" s="445">
        <v>49</v>
      </c>
    </row>
    <row r="354" spans="1:17" ht="14.4" customHeight="1" x14ac:dyDescent="0.3">
      <c r="A354" s="439" t="s">
        <v>1014</v>
      </c>
      <c r="B354" s="440" t="s">
        <v>847</v>
      </c>
      <c r="C354" s="440" t="s">
        <v>848</v>
      </c>
      <c r="D354" s="440" t="s">
        <v>883</v>
      </c>
      <c r="E354" s="440" t="s">
        <v>884</v>
      </c>
      <c r="F354" s="444">
        <v>3</v>
      </c>
      <c r="G354" s="444">
        <v>1128</v>
      </c>
      <c r="H354" s="444">
        <v>0.72868217054263562</v>
      </c>
      <c r="I354" s="444">
        <v>376</v>
      </c>
      <c r="J354" s="444">
        <v>4</v>
      </c>
      <c r="K354" s="444">
        <v>1548</v>
      </c>
      <c r="L354" s="444">
        <v>1</v>
      </c>
      <c r="M354" s="444">
        <v>387</v>
      </c>
      <c r="N354" s="444">
        <v>6</v>
      </c>
      <c r="O354" s="444">
        <v>2346</v>
      </c>
      <c r="P354" s="514">
        <v>1.5155038759689923</v>
      </c>
      <c r="Q354" s="445">
        <v>391</v>
      </c>
    </row>
    <row r="355" spans="1:17" ht="14.4" customHeight="1" x14ac:dyDescent="0.3">
      <c r="A355" s="439" t="s">
        <v>1014</v>
      </c>
      <c r="B355" s="440" t="s">
        <v>847</v>
      </c>
      <c r="C355" s="440" t="s">
        <v>848</v>
      </c>
      <c r="D355" s="440" t="s">
        <v>885</v>
      </c>
      <c r="E355" s="440" t="s">
        <v>886</v>
      </c>
      <c r="F355" s="444">
        <v>1</v>
      </c>
      <c r="G355" s="444">
        <v>37</v>
      </c>
      <c r="H355" s="444">
        <v>0.32456140350877194</v>
      </c>
      <c r="I355" s="444">
        <v>37</v>
      </c>
      <c r="J355" s="444">
        <v>3</v>
      </c>
      <c r="K355" s="444">
        <v>114</v>
      </c>
      <c r="L355" s="444">
        <v>1</v>
      </c>
      <c r="M355" s="444">
        <v>38</v>
      </c>
      <c r="N355" s="444">
        <v>4</v>
      </c>
      <c r="O355" s="444">
        <v>152</v>
      </c>
      <c r="P355" s="514">
        <v>1.3333333333333333</v>
      </c>
      <c r="Q355" s="445">
        <v>38</v>
      </c>
    </row>
    <row r="356" spans="1:17" ht="14.4" customHeight="1" x14ac:dyDescent="0.3">
      <c r="A356" s="439" t="s">
        <v>1014</v>
      </c>
      <c r="B356" s="440" t="s">
        <v>847</v>
      </c>
      <c r="C356" s="440" t="s">
        <v>848</v>
      </c>
      <c r="D356" s="440" t="s">
        <v>889</v>
      </c>
      <c r="E356" s="440" t="s">
        <v>890</v>
      </c>
      <c r="F356" s="444">
        <v>4</v>
      </c>
      <c r="G356" s="444">
        <v>2704</v>
      </c>
      <c r="H356" s="444">
        <v>0.96022727272727271</v>
      </c>
      <c r="I356" s="444">
        <v>676</v>
      </c>
      <c r="J356" s="444">
        <v>4</v>
      </c>
      <c r="K356" s="444">
        <v>2816</v>
      </c>
      <c r="L356" s="444">
        <v>1</v>
      </c>
      <c r="M356" s="444">
        <v>704</v>
      </c>
      <c r="N356" s="444">
        <v>6</v>
      </c>
      <c r="O356" s="444">
        <v>4230</v>
      </c>
      <c r="P356" s="514">
        <v>1.5021306818181819</v>
      </c>
      <c r="Q356" s="445">
        <v>705</v>
      </c>
    </row>
    <row r="357" spans="1:17" ht="14.4" customHeight="1" x14ac:dyDescent="0.3">
      <c r="A357" s="439" t="s">
        <v>1014</v>
      </c>
      <c r="B357" s="440" t="s">
        <v>847</v>
      </c>
      <c r="C357" s="440" t="s">
        <v>848</v>
      </c>
      <c r="D357" s="440" t="s">
        <v>891</v>
      </c>
      <c r="E357" s="440" t="s">
        <v>892</v>
      </c>
      <c r="F357" s="444"/>
      <c r="G357" s="444"/>
      <c r="H357" s="444"/>
      <c r="I357" s="444"/>
      <c r="J357" s="444">
        <v>1</v>
      </c>
      <c r="K357" s="444">
        <v>147</v>
      </c>
      <c r="L357" s="444">
        <v>1</v>
      </c>
      <c r="M357" s="444">
        <v>147</v>
      </c>
      <c r="N357" s="444"/>
      <c r="O357" s="444"/>
      <c r="P357" s="514"/>
      <c r="Q357" s="445"/>
    </row>
    <row r="358" spans="1:17" ht="14.4" customHeight="1" x14ac:dyDescent="0.3">
      <c r="A358" s="439" t="s">
        <v>1014</v>
      </c>
      <c r="B358" s="440" t="s">
        <v>847</v>
      </c>
      <c r="C358" s="440" t="s">
        <v>848</v>
      </c>
      <c r="D358" s="440" t="s">
        <v>893</v>
      </c>
      <c r="E358" s="440" t="s">
        <v>894</v>
      </c>
      <c r="F358" s="444">
        <v>224</v>
      </c>
      <c r="G358" s="444">
        <v>63840</v>
      </c>
      <c r="H358" s="444">
        <v>0.89743589743589747</v>
      </c>
      <c r="I358" s="444">
        <v>285</v>
      </c>
      <c r="J358" s="444">
        <v>234</v>
      </c>
      <c r="K358" s="444">
        <v>71136</v>
      </c>
      <c r="L358" s="444">
        <v>1</v>
      </c>
      <c r="M358" s="444">
        <v>304</v>
      </c>
      <c r="N358" s="444">
        <v>233</v>
      </c>
      <c r="O358" s="444">
        <v>71065</v>
      </c>
      <c r="P358" s="514">
        <v>0.99900191183085918</v>
      </c>
      <c r="Q358" s="445">
        <v>305</v>
      </c>
    </row>
    <row r="359" spans="1:17" ht="14.4" customHeight="1" x14ac:dyDescent="0.3">
      <c r="A359" s="439" t="s">
        <v>1014</v>
      </c>
      <c r="B359" s="440" t="s">
        <v>847</v>
      </c>
      <c r="C359" s="440" t="s">
        <v>848</v>
      </c>
      <c r="D359" s="440" t="s">
        <v>895</v>
      </c>
      <c r="E359" s="440" t="s">
        <v>896</v>
      </c>
      <c r="F359" s="444">
        <v>1</v>
      </c>
      <c r="G359" s="444">
        <v>3505</v>
      </c>
      <c r="H359" s="444">
        <v>0.94550849743728083</v>
      </c>
      <c r="I359" s="444">
        <v>3505</v>
      </c>
      <c r="J359" s="444">
        <v>1</v>
      </c>
      <c r="K359" s="444">
        <v>3707</v>
      </c>
      <c r="L359" s="444">
        <v>1</v>
      </c>
      <c r="M359" s="444">
        <v>3707</v>
      </c>
      <c r="N359" s="444">
        <v>1</v>
      </c>
      <c r="O359" s="444">
        <v>3712</v>
      </c>
      <c r="P359" s="514">
        <v>1.0013487995683841</v>
      </c>
      <c r="Q359" s="445">
        <v>3712</v>
      </c>
    </row>
    <row r="360" spans="1:17" ht="14.4" customHeight="1" x14ac:dyDescent="0.3">
      <c r="A360" s="439" t="s">
        <v>1014</v>
      </c>
      <c r="B360" s="440" t="s">
        <v>847</v>
      </c>
      <c r="C360" s="440" t="s">
        <v>848</v>
      </c>
      <c r="D360" s="440" t="s">
        <v>897</v>
      </c>
      <c r="E360" s="440" t="s">
        <v>898</v>
      </c>
      <c r="F360" s="444">
        <v>172</v>
      </c>
      <c r="G360" s="444">
        <v>79464</v>
      </c>
      <c r="H360" s="444">
        <v>0.90369831233225673</v>
      </c>
      <c r="I360" s="444">
        <v>462</v>
      </c>
      <c r="J360" s="444">
        <v>178</v>
      </c>
      <c r="K360" s="444">
        <v>87932</v>
      </c>
      <c r="L360" s="444">
        <v>1</v>
      </c>
      <c r="M360" s="444">
        <v>494</v>
      </c>
      <c r="N360" s="444">
        <v>295</v>
      </c>
      <c r="O360" s="444">
        <v>145730</v>
      </c>
      <c r="P360" s="514">
        <v>1.6573033707865168</v>
      </c>
      <c r="Q360" s="445">
        <v>494</v>
      </c>
    </row>
    <row r="361" spans="1:17" ht="14.4" customHeight="1" x14ac:dyDescent="0.3">
      <c r="A361" s="439" t="s">
        <v>1014</v>
      </c>
      <c r="B361" s="440" t="s">
        <v>847</v>
      </c>
      <c r="C361" s="440" t="s">
        <v>848</v>
      </c>
      <c r="D361" s="440" t="s">
        <v>899</v>
      </c>
      <c r="E361" s="440" t="s">
        <v>900</v>
      </c>
      <c r="F361" s="444">
        <v>1</v>
      </c>
      <c r="G361" s="444">
        <v>6211</v>
      </c>
      <c r="H361" s="444">
        <v>0.94521381829249729</v>
      </c>
      <c r="I361" s="444">
        <v>6211</v>
      </c>
      <c r="J361" s="444">
        <v>1</v>
      </c>
      <c r="K361" s="444">
        <v>6571</v>
      </c>
      <c r="L361" s="444">
        <v>1</v>
      </c>
      <c r="M361" s="444">
        <v>6571</v>
      </c>
      <c r="N361" s="444"/>
      <c r="O361" s="444"/>
      <c r="P361" s="514"/>
      <c r="Q361" s="445"/>
    </row>
    <row r="362" spans="1:17" ht="14.4" customHeight="1" x14ac:dyDescent="0.3">
      <c r="A362" s="439" t="s">
        <v>1014</v>
      </c>
      <c r="B362" s="440" t="s">
        <v>847</v>
      </c>
      <c r="C362" s="440" t="s">
        <v>848</v>
      </c>
      <c r="D362" s="440" t="s">
        <v>901</v>
      </c>
      <c r="E362" s="440" t="s">
        <v>902</v>
      </c>
      <c r="F362" s="444">
        <v>328</v>
      </c>
      <c r="G362" s="444">
        <v>116768</v>
      </c>
      <c r="H362" s="444">
        <v>0.90168339768339767</v>
      </c>
      <c r="I362" s="444">
        <v>356</v>
      </c>
      <c r="J362" s="444">
        <v>350</v>
      </c>
      <c r="K362" s="444">
        <v>129500</v>
      </c>
      <c r="L362" s="444">
        <v>1</v>
      </c>
      <c r="M362" s="444">
        <v>370</v>
      </c>
      <c r="N362" s="444">
        <v>394</v>
      </c>
      <c r="O362" s="444">
        <v>145780</v>
      </c>
      <c r="P362" s="514">
        <v>1.1257142857142857</v>
      </c>
      <c r="Q362" s="445">
        <v>370</v>
      </c>
    </row>
    <row r="363" spans="1:17" ht="14.4" customHeight="1" x14ac:dyDescent="0.3">
      <c r="A363" s="439" t="s">
        <v>1014</v>
      </c>
      <c r="B363" s="440" t="s">
        <v>847</v>
      </c>
      <c r="C363" s="440" t="s">
        <v>848</v>
      </c>
      <c r="D363" s="440" t="s">
        <v>903</v>
      </c>
      <c r="E363" s="440" t="s">
        <v>904</v>
      </c>
      <c r="F363" s="444">
        <v>1</v>
      </c>
      <c r="G363" s="444">
        <v>2917</v>
      </c>
      <c r="H363" s="444"/>
      <c r="I363" s="444">
        <v>2917</v>
      </c>
      <c r="J363" s="444"/>
      <c r="K363" s="444"/>
      <c r="L363" s="444"/>
      <c r="M363" s="444"/>
      <c r="N363" s="444"/>
      <c r="O363" s="444"/>
      <c r="P363" s="514"/>
      <c r="Q363" s="445"/>
    </row>
    <row r="364" spans="1:17" ht="14.4" customHeight="1" x14ac:dyDescent="0.3">
      <c r="A364" s="439" t="s">
        <v>1014</v>
      </c>
      <c r="B364" s="440" t="s">
        <v>847</v>
      </c>
      <c r="C364" s="440" t="s">
        <v>848</v>
      </c>
      <c r="D364" s="440" t="s">
        <v>907</v>
      </c>
      <c r="E364" s="440" t="s">
        <v>908</v>
      </c>
      <c r="F364" s="444">
        <v>44</v>
      </c>
      <c r="G364" s="444">
        <v>4620</v>
      </c>
      <c r="H364" s="444">
        <v>1.015161502966381</v>
      </c>
      <c r="I364" s="444">
        <v>105</v>
      </c>
      <c r="J364" s="444">
        <v>41</v>
      </c>
      <c r="K364" s="444">
        <v>4551</v>
      </c>
      <c r="L364" s="444">
        <v>1</v>
      </c>
      <c r="M364" s="444">
        <v>111</v>
      </c>
      <c r="N364" s="444">
        <v>60</v>
      </c>
      <c r="O364" s="444">
        <v>6660</v>
      </c>
      <c r="P364" s="514">
        <v>1.4634146341463414</v>
      </c>
      <c r="Q364" s="445">
        <v>111</v>
      </c>
    </row>
    <row r="365" spans="1:17" ht="14.4" customHeight="1" x14ac:dyDescent="0.3">
      <c r="A365" s="439" t="s">
        <v>1014</v>
      </c>
      <c r="B365" s="440" t="s">
        <v>847</v>
      </c>
      <c r="C365" s="440" t="s">
        <v>848</v>
      </c>
      <c r="D365" s="440" t="s">
        <v>909</v>
      </c>
      <c r="E365" s="440" t="s">
        <v>910</v>
      </c>
      <c r="F365" s="444">
        <v>9</v>
      </c>
      <c r="G365" s="444">
        <v>1053</v>
      </c>
      <c r="H365" s="444">
        <v>0.33695999999999998</v>
      </c>
      <c r="I365" s="444">
        <v>117</v>
      </c>
      <c r="J365" s="444">
        <v>25</v>
      </c>
      <c r="K365" s="444">
        <v>3125</v>
      </c>
      <c r="L365" s="444">
        <v>1</v>
      </c>
      <c r="M365" s="444">
        <v>125</v>
      </c>
      <c r="N365" s="444">
        <v>17</v>
      </c>
      <c r="O365" s="444">
        <v>2125</v>
      </c>
      <c r="P365" s="514">
        <v>0.68</v>
      </c>
      <c r="Q365" s="445">
        <v>125</v>
      </c>
    </row>
    <row r="366" spans="1:17" ht="14.4" customHeight="1" x14ac:dyDescent="0.3">
      <c r="A366" s="439" t="s">
        <v>1014</v>
      </c>
      <c r="B366" s="440" t="s">
        <v>847</v>
      </c>
      <c r="C366" s="440" t="s">
        <v>848</v>
      </c>
      <c r="D366" s="440" t="s">
        <v>911</v>
      </c>
      <c r="E366" s="440" t="s">
        <v>912</v>
      </c>
      <c r="F366" s="444">
        <v>3</v>
      </c>
      <c r="G366" s="444">
        <v>1389</v>
      </c>
      <c r="H366" s="444">
        <v>0.18707070707070708</v>
      </c>
      <c r="I366" s="444">
        <v>463</v>
      </c>
      <c r="J366" s="444">
        <v>15</v>
      </c>
      <c r="K366" s="444">
        <v>7425</v>
      </c>
      <c r="L366" s="444">
        <v>1</v>
      </c>
      <c r="M366" s="444">
        <v>495</v>
      </c>
      <c r="N366" s="444">
        <v>8</v>
      </c>
      <c r="O366" s="444">
        <v>3960</v>
      </c>
      <c r="P366" s="514">
        <v>0.53333333333333333</v>
      </c>
      <c r="Q366" s="445">
        <v>495</v>
      </c>
    </row>
    <row r="367" spans="1:17" ht="14.4" customHeight="1" x14ac:dyDescent="0.3">
      <c r="A367" s="439" t="s">
        <v>1014</v>
      </c>
      <c r="B367" s="440" t="s">
        <v>847</v>
      </c>
      <c r="C367" s="440" t="s">
        <v>848</v>
      </c>
      <c r="D367" s="440" t="s">
        <v>913</v>
      </c>
      <c r="E367" s="440" t="s">
        <v>914</v>
      </c>
      <c r="F367" s="444">
        <v>1</v>
      </c>
      <c r="G367" s="444">
        <v>1268</v>
      </c>
      <c r="H367" s="444">
        <v>0.98830865159781767</v>
      </c>
      <c r="I367" s="444">
        <v>1268</v>
      </c>
      <c r="J367" s="444">
        <v>1</v>
      </c>
      <c r="K367" s="444">
        <v>1283</v>
      </c>
      <c r="L367" s="444">
        <v>1</v>
      </c>
      <c r="M367" s="444">
        <v>1283</v>
      </c>
      <c r="N367" s="444">
        <v>2</v>
      </c>
      <c r="O367" s="444">
        <v>2570</v>
      </c>
      <c r="P367" s="514">
        <v>2.0031176929072485</v>
      </c>
      <c r="Q367" s="445">
        <v>1285</v>
      </c>
    </row>
    <row r="368" spans="1:17" ht="14.4" customHeight="1" x14ac:dyDescent="0.3">
      <c r="A368" s="439" t="s">
        <v>1014</v>
      </c>
      <c r="B368" s="440" t="s">
        <v>847</v>
      </c>
      <c r="C368" s="440" t="s">
        <v>848</v>
      </c>
      <c r="D368" s="440" t="s">
        <v>915</v>
      </c>
      <c r="E368" s="440" t="s">
        <v>916</v>
      </c>
      <c r="F368" s="444">
        <v>83</v>
      </c>
      <c r="G368" s="444">
        <v>36271</v>
      </c>
      <c r="H368" s="444">
        <v>0.72310606060606064</v>
      </c>
      <c r="I368" s="444">
        <v>437</v>
      </c>
      <c r="J368" s="444">
        <v>110</v>
      </c>
      <c r="K368" s="444">
        <v>50160</v>
      </c>
      <c r="L368" s="444">
        <v>1</v>
      </c>
      <c r="M368" s="444">
        <v>456</v>
      </c>
      <c r="N368" s="444">
        <v>113</v>
      </c>
      <c r="O368" s="444">
        <v>51528</v>
      </c>
      <c r="P368" s="514">
        <v>1.0272727272727273</v>
      </c>
      <c r="Q368" s="445">
        <v>456</v>
      </c>
    </row>
    <row r="369" spans="1:17" ht="14.4" customHeight="1" x14ac:dyDescent="0.3">
      <c r="A369" s="439" t="s">
        <v>1014</v>
      </c>
      <c r="B369" s="440" t="s">
        <v>847</v>
      </c>
      <c r="C369" s="440" t="s">
        <v>848</v>
      </c>
      <c r="D369" s="440" t="s">
        <v>917</v>
      </c>
      <c r="E369" s="440" t="s">
        <v>918</v>
      </c>
      <c r="F369" s="444">
        <v>460</v>
      </c>
      <c r="G369" s="444">
        <v>24840</v>
      </c>
      <c r="H369" s="444">
        <v>1.2166927899686519</v>
      </c>
      <c r="I369" s="444">
        <v>54</v>
      </c>
      <c r="J369" s="444">
        <v>352</v>
      </c>
      <c r="K369" s="444">
        <v>20416</v>
      </c>
      <c r="L369" s="444">
        <v>1</v>
      </c>
      <c r="M369" s="444">
        <v>58</v>
      </c>
      <c r="N369" s="444">
        <v>370</v>
      </c>
      <c r="O369" s="444">
        <v>21460</v>
      </c>
      <c r="P369" s="514">
        <v>1.0511363636363635</v>
      </c>
      <c r="Q369" s="445">
        <v>58</v>
      </c>
    </row>
    <row r="370" spans="1:17" ht="14.4" customHeight="1" x14ac:dyDescent="0.3">
      <c r="A370" s="439" t="s">
        <v>1014</v>
      </c>
      <c r="B370" s="440" t="s">
        <v>847</v>
      </c>
      <c r="C370" s="440" t="s">
        <v>848</v>
      </c>
      <c r="D370" s="440" t="s">
        <v>921</v>
      </c>
      <c r="E370" s="440" t="s">
        <v>922</v>
      </c>
      <c r="F370" s="444"/>
      <c r="G370" s="444"/>
      <c r="H370" s="444"/>
      <c r="I370" s="444"/>
      <c r="J370" s="444"/>
      <c r="K370" s="444"/>
      <c r="L370" s="444"/>
      <c r="M370" s="444"/>
      <c r="N370" s="444">
        <v>4</v>
      </c>
      <c r="O370" s="444">
        <v>39048</v>
      </c>
      <c r="P370" s="514"/>
      <c r="Q370" s="445">
        <v>9762</v>
      </c>
    </row>
    <row r="371" spans="1:17" ht="14.4" customHeight="1" x14ac:dyDescent="0.3">
      <c r="A371" s="439" t="s">
        <v>1014</v>
      </c>
      <c r="B371" s="440" t="s">
        <v>847</v>
      </c>
      <c r="C371" s="440" t="s">
        <v>848</v>
      </c>
      <c r="D371" s="440" t="s">
        <v>925</v>
      </c>
      <c r="E371" s="440" t="s">
        <v>926</v>
      </c>
      <c r="F371" s="444">
        <v>592</v>
      </c>
      <c r="G371" s="444">
        <v>100048</v>
      </c>
      <c r="H371" s="444">
        <v>0.89328571428571424</v>
      </c>
      <c r="I371" s="444">
        <v>169</v>
      </c>
      <c r="J371" s="444">
        <v>640</v>
      </c>
      <c r="K371" s="444">
        <v>112000</v>
      </c>
      <c r="L371" s="444">
        <v>1</v>
      </c>
      <c r="M371" s="444">
        <v>175</v>
      </c>
      <c r="N371" s="444">
        <v>551</v>
      </c>
      <c r="O371" s="444">
        <v>96976</v>
      </c>
      <c r="P371" s="514">
        <v>0.86585714285714288</v>
      </c>
      <c r="Q371" s="445">
        <v>176</v>
      </c>
    </row>
    <row r="372" spans="1:17" ht="14.4" customHeight="1" x14ac:dyDescent="0.3">
      <c r="A372" s="439" t="s">
        <v>1014</v>
      </c>
      <c r="B372" s="440" t="s">
        <v>847</v>
      </c>
      <c r="C372" s="440" t="s">
        <v>848</v>
      </c>
      <c r="D372" s="440" t="s">
        <v>927</v>
      </c>
      <c r="E372" s="440" t="s">
        <v>928</v>
      </c>
      <c r="F372" s="444">
        <v>18</v>
      </c>
      <c r="G372" s="444">
        <v>1458</v>
      </c>
      <c r="H372" s="444">
        <v>1.0720588235294117</v>
      </c>
      <c r="I372" s="444">
        <v>81</v>
      </c>
      <c r="J372" s="444">
        <v>16</v>
      </c>
      <c r="K372" s="444">
        <v>1360</v>
      </c>
      <c r="L372" s="444">
        <v>1</v>
      </c>
      <c r="M372" s="444">
        <v>85</v>
      </c>
      <c r="N372" s="444">
        <v>20</v>
      </c>
      <c r="O372" s="444">
        <v>1700</v>
      </c>
      <c r="P372" s="514">
        <v>1.25</v>
      </c>
      <c r="Q372" s="445">
        <v>85</v>
      </c>
    </row>
    <row r="373" spans="1:17" ht="14.4" customHeight="1" x14ac:dyDescent="0.3">
      <c r="A373" s="439" t="s">
        <v>1014</v>
      </c>
      <c r="B373" s="440" t="s">
        <v>847</v>
      </c>
      <c r="C373" s="440" t="s">
        <v>848</v>
      </c>
      <c r="D373" s="440" t="s">
        <v>929</v>
      </c>
      <c r="E373" s="440" t="s">
        <v>930</v>
      </c>
      <c r="F373" s="444">
        <v>2</v>
      </c>
      <c r="G373" s="444">
        <v>332</v>
      </c>
      <c r="H373" s="444">
        <v>1.8651685393258426</v>
      </c>
      <c r="I373" s="444">
        <v>166</v>
      </c>
      <c r="J373" s="444">
        <v>1</v>
      </c>
      <c r="K373" s="444">
        <v>178</v>
      </c>
      <c r="L373" s="444">
        <v>1</v>
      </c>
      <c r="M373" s="444">
        <v>178</v>
      </c>
      <c r="N373" s="444"/>
      <c r="O373" s="444"/>
      <c r="P373" s="514"/>
      <c r="Q373" s="445"/>
    </row>
    <row r="374" spans="1:17" ht="14.4" customHeight="1" x14ac:dyDescent="0.3">
      <c r="A374" s="439" t="s">
        <v>1014</v>
      </c>
      <c r="B374" s="440" t="s">
        <v>847</v>
      </c>
      <c r="C374" s="440" t="s">
        <v>848</v>
      </c>
      <c r="D374" s="440" t="s">
        <v>931</v>
      </c>
      <c r="E374" s="440" t="s">
        <v>932</v>
      </c>
      <c r="F374" s="444">
        <v>18</v>
      </c>
      <c r="G374" s="444">
        <v>2934</v>
      </c>
      <c r="H374" s="444">
        <v>0.51061608075182741</v>
      </c>
      <c r="I374" s="444">
        <v>163</v>
      </c>
      <c r="J374" s="444">
        <v>34</v>
      </c>
      <c r="K374" s="444">
        <v>5746</v>
      </c>
      <c r="L374" s="444">
        <v>1</v>
      </c>
      <c r="M374" s="444">
        <v>169</v>
      </c>
      <c r="N374" s="444">
        <v>14</v>
      </c>
      <c r="O374" s="444">
        <v>2380</v>
      </c>
      <c r="P374" s="514">
        <v>0.41420118343195267</v>
      </c>
      <c r="Q374" s="445">
        <v>170</v>
      </c>
    </row>
    <row r="375" spans="1:17" ht="14.4" customHeight="1" x14ac:dyDescent="0.3">
      <c r="A375" s="439" t="s">
        <v>1014</v>
      </c>
      <c r="B375" s="440" t="s">
        <v>847</v>
      </c>
      <c r="C375" s="440" t="s">
        <v>848</v>
      </c>
      <c r="D375" s="440" t="s">
        <v>933</v>
      </c>
      <c r="E375" s="440" t="s">
        <v>934</v>
      </c>
      <c r="F375" s="444">
        <v>1</v>
      </c>
      <c r="G375" s="444">
        <v>28</v>
      </c>
      <c r="H375" s="444"/>
      <c r="I375" s="444">
        <v>28</v>
      </c>
      <c r="J375" s="444"/>
      <c r="K375" s="444"/>
      <c r="L375" s="444"/>
      <c r="M375" s="444"/>
      <c r="N375" s="444"/>
      <c r="O375" s="444"/>
      <c r="P375" s="514"/>
      <c r="Q375" s="445"/>
    </row>
    <row r="376" spans="1:17" ht="14.4" customHeight="1" x14ac:dyDescent="0.3">
      <c r="A376" s="439" t="s">
        <v>1014</v>
      </c>
      <c r="B376" s="440" t="s">
        <v>847</v>
      </c>
      <c r="C376" s="440" t="s">
        <v>848</v>
      </c>
      <c r="D376" s="440" t="s">
        <v>935</v>
      </c>
      <c r="E376" s="440" t="s">
        <v>936</v>
      </c>
      <c r="F376" s="444">
        <v>2</v>
      </c>
      <c r="G376" s="444">
        <v>2016</v>
      </c>
      <c r="H376" s="444">
        <v>0.9970326409495549</v>
      </c>
      <c r="I376" s="444">
        <v>1008</v>
      </c>
      <c r="J376" s="444">
        <v>2</v>
      </c>
      <c r="K376" s="444">
        <v>2022</v>
      </c>
      <c r="L376" s="444">
        <v>1</v>
      </c>
      <c r="M376" s="444">
        <v>1011</v>
      </c>
      <c r="N376" s="444">
        <v>3</v>
      </c>
      <c r="O376" s="444">
        <v>3036</v>
      </c>
      <c r="P376" s="514">
        <v>1.5014836795252227</v>
      </c>
      <c r="Q376" s="445">
        <v>1012</v>
      </c>
    </row>
    <row r="377" spans="1:17" ht="14.4" customHeight="1" x14ac:dyDescent="0.3">
      <c r="A377" s="439" t="s">
        <v>1014</v>
      </c>
      <c r="B377" s="440" t="s">
        <v>847</v>
      </c>
      <c r="C377" s="440" t="s">
        <v>848</v>
      </c>
      <c r="D377" s="440" t="s">
        <v>937</v>
      </c>
      <c r="E377" s="440" t="s">
        <v>938</v>
      </c>
      <c r="F377" s="444">
        <v>3</v>
      </c>
      <c r="G377" s="444">
        <v>510</v>
      </c>
      <c r="H377" s="444">
        <v>1.4488636363636365</v>
      </c>
      <c r="I377" s="444">
        <v>170</v>
      </c>
      <c r="J377" s="444">
        <v>2</v>
      </c>
      <c r="K377" s="444">
        <v>352</v>
      </c>
      <c r="L377" s="444">
        <v>1</v>
      </c>
      <c r="M377" s="444">
        <v>176</v>
      </c>
      <c r="N377" s="444">
        <v>2</v>
      </c>
      <c r="O377" s="444">
        <v>352</v>
      </c>
      <c r="P377" s="514">
        <v>1</v>
      </c>
      <c r="Q377" s="445">
        <v>176</v>
      </c>
    </row>
    <row r="378" spans="1:17" ht="14.4" customHeight="1" x14ac:dyDescent="0.3">
      <c r="A378" s="439" t="s">
        <v>1014</v>
      </c>
      <c r="B378" s="440" t="s">
        <v>847</v>
      </c>
      <c r="C378" s="440" t="s">
        <v>848</v>
      </c>
      <c r="D378" s="440" t="s">
        <v>939</v>
      </c>
      <c r="E378" s="440" t="s">
        <v>940</v>
      </c>
      <c r="F378" s="444">
        <v>2</v>
      </c>
      <c r="G378" s="444">
        <v>4528</v>
      </c>
      <c r="H378" s="444">
        <v>0.98692240627724503</v>
      </c>
      <c r="I378" s="444">
        <v>2264</v>
      </c>
      <c r="J378" s="444">
        <v>2</v>
      </c>
      <c r="K378" s="444">
        <v>4588</v>
      </c>
      <c r="L378" s="444">
        <v>1</v>
      </c>
      <c r="M378" s="444">
        <v>2294</v>
      </c>
      <c r="N378" s="444">
        <v>8</v>
      </c>
      <c r="O378" s="444">
        <v>18376</v>
      </c>
      <c r="P378" s="514">
        <v>4.0052310374891018</v>
      </c>
      <c r="Q378" s="445">
        <v>2297</v>
      </c>
    </row>
    <row r="379" spans="1:17" ht="14.4" customHeight="1" x14ac:dyDescent="0.3">
      <c r="A379" s="439" t="s">
        <v>1014</v>
      </c>
      <c r="B379" s="440" t="s">
        <v>847</v>
      </c>
      <c r="C379" s="440" t="s">
        <v>848</v>
      </c>
      <c r="D379" s="440" t="s">
        <v>941</v>
      </c>
      <c r="E379" s="440" t="s">
        <v>942</v>
      </c>
      <c r="F379" s="444">
        <v>5</v>
      </c>
      <c r="G379" s="444">
        <v>1235</v>
      </c>
      <c r="H379" s="444">
        <v>0.67083107007061382</v>
      </c>
      <c r="I379" s="444">
        <v>247</v>
      </c>
      <c r="J379" s="444">
        <v>7</v>
      </c>
      <c r="K379" s="444">
        <v>1841</v>
      </c>
      <c r="L379" s="444">
        <v>1</v>
      </c>
      <c r="M379" s="444">
        <v>263</v>
      </c>
      <c r="N379" s="444">
        <v>7</v>
      </c>
      <c r="O379" s="444">
        <v>1848</v>
      </c>
      <c r="P379" s="514">
        <v>1.0038022813688212</v>
      </c>
      <c r="Q379" s="445">
        <v>264</v>
      </c>
    </row>
    <row r="380" spans="1:17" ht="14.4" customHeight="1" x14ac:dyDescent="0.3">
      <c r="A380" s="439" t="s">
        <v>1014</v>
      </c>
      <c r="B380" s="440" t="s">
        <v>847</v>
      </c>
      <c r="C380" s="440" t="s">
        <v>848</v>
      </c>
      <c r="D380" s="440" t="s">
        <v>943</v>
      </c>
      <c r="E380" s="440" t="s">
        <v>944</v>
      </c>
      <c r="F380" s="444">
        <v>12</v>
      </c>
      <c r="G380" s="444">
        <v>24144</v>
      </c>
      <c r="H380" s="444">
        <v>0.94460093896713615</v>
      </c>
      <c r="I380" s="444">
        <v>2012</v>
      </c>
      <c r="J380" s="444">
        <v>12</v>
      </c>
      <c r="K380" s="444">
        <v>25560</v>
      </c>
      <c r="L380" s="444">
        <v>1</v>
      </c>
      <c r="M380" s="444">
        <v>2130</v>
      </c>
      <c r="N380" s="444">
        <v>16</v>
      </c>
      <c r="O380" s="444">
        <v>34096</v>
      </c>
      <c r="P380" s="514">
        <v>1.3339593114241002</v>
      </c>
      <c r="Q380" s="445">
        <v>2131</v>
      </c>
    </row>
    <row r="381" spans="1:17" ht="14.4" customHeight="1" x14ac:dyDescent="0.3">
      <c r="A381" s="439" t="s">
        <v>1014</v>
      </c>
      <c r="B381" s="440" t="s">
        <v>847</v>
      </c>
      <c r="C381" s="440" t="s">
        <v>848</v>
      </c>
      <c r="D381" s="440" t="s">
        <v>945</v>
      </c>
      <c r="E381" s="440" t="s">
        <v>946</v>
      </c>
      <c r="F381" s="444">
        <v>10</v>
      </c>
      <c r="G381" s="444">
        <v>2260</v>
      </c>
      <c r="H381" s="444">
        <v>0.778236914600551</v>
      </c>
      <c r="I381" s="444">
        <v>226</v>
      </c>
      <c r="J381" s="444">
        <v>12</v>
      </c>
      <c r="K381" s="444">
        <v>2904</v>
      </c>
      <c r="L381" s="444">
        <v>1</v>
      </c>
      <c r="M381" s="444">
        <v>242</v>
      </c>
      <c r="N381" s="444">
        <v>8</v>
      </c>
      <c r="O381" s="444">
        <v>1936</v>
      </c>
      <c r="P381" s="514">
        <v>0.66666666666666663</v>
      </c>
      <c r="Q381" s="445">
        <v>242</v>
      </c>
    </row>
    <row r="382" spans="1:17" ht="14.4" customHeight="1" x14ac:dyDescent="0.3">
      <c r="A382" s="439" t="s">
        <v>1014</v>
      </c>
      <c r="B382" s="440" t="s">
        <v>847</v>
      </c>
      <c r="C382" s="440" t="s">
        <v>848</v>
      </c>
      <c r="D382" s="440" t="s">
        <v>947</v>
      </c>
      <c r="E382" s="440" t="s">
        <v>948</v>
      </c>
      <c r="F382" s="444">
        <v>2</v>
      </c>
      <c r="G382" s="444">
        <v>836</v>
      </c>
      <c r="H382" s="444">
        <v>0.98817966903073284</v>
      </c>
      <c r="I382" s="444">
        <v>418</v>
      </c>
      <c r="J382" s="444">
        <v>2</v>
      </c>
      <c r="K382" s="444">
        <v>846</v>
      </c>
      <c r="L382" s="444">
        <v>1</v>
      </c>
      <c r="M382" s="444">
        <v>423</v>
      </c>
      <c r="N382" s="444">
        <v>1</v>
      </c>
      <c r="O382" s="444">
        <v>424</v>
      </c>
      <c r="P382" s="514">
        <v>0.50118203309692666</v>
      </c>
      <c r="Q382" s="445">
        <v>424</v>
      </c>
    </row>
    <row r="383" spans="1:17" ht="14.4" customHeight="1" x14ac:dyDescent="0.3">
      <c r="A383" s="439" t="s">
        <v>1014</v>
      </c>
      <c r="B383" s="440" t="s">
        <v>847</v>
      </c>
      <c r="C383" s="440" t="s">
        <v>848</v>
      </c>
      <c r="D383" s="440" t="s">
        <v>951</v>
      </c>
      <c r="E383" s="440" t="s">
        <v>854</v>
      </c>
      <c r="F383" s="444">
        <v>2</v>
      </c>
      <c r="G383" s="444">
        <v>70</v>
      </c>
      <c r="H383" s="444"/>
      <c r="I383" s="444">
        <v>35</v>
      </c>
      <c r="J383" s="444"/>
      <c r="K383" s="444"/>
      <c r="L383" s="444"/>
      <c r="M383" s="444"/>
      <c r="N383" s="444"/>
      <c r="O383" s="444"/>
      <c r="P383" s="514"/>
      <c r="Q383" s="445"/>
    </row>
    <row r="384" spans="1:17" ht="14.4" customHeight="1" x14ac:dyDescent="0.3">
      <c r="A384" s="439" t="s">
        <v>1014</v>
      </c>
      <c r="B384" s="440" t="s">
        <v>847</v>
      </c>
      <c r="C384" s="440" t="s">
        <v>848</v>
      </c>
      <c r="D384" s="440" t="s">
        <v>952</v>
      </c>
      <c r="E384" s="440" t="s">
        <v>953</v>
      </c>
      <c r="F384" s="444">
        <v>1</v>
      </c>
      <c r="G384" s="444">
        <v>5089</v>
      </c>
      <c r="H384" s="444">
        <v>0.24391296012269939</v>
      </c>
      <c r="I384" s="444">
        <v>5089</v>
      </c>
      <c r="J384" s="444">
        <v>4</v>
      </c>
      <c r="K384" s="444">
        <v>20864</v>
      </c>
      <c r="L384" s="444">
        <v>1</v>
      </c>
      <c r="M384" s="444">
        <v>5216</v>
      </c>
      <c r="N384" s="444">
        <v>5</v>
      </c>
      <c r="O384" s="444">
        <v>26100</v>
      </c>
      <c r="P384" s="514">
        <v>1.2509585889570551</v>
      </c>
      <c r="Q384" s="445">
        <v>5220</v>
      </c>
    </row>
    <row r="385" spans="1:17" ht="14.4" customHeight="1" x14ac:dyDescent="0.3">
      <c r="A385" s="439" t="s">
        <v>1014</v>
      </c>
      <c r="B385" s="440" t="s">
        <v>847</v>
      </c>
      <c r="C385" s="440" t="s">
        <v>848</v>
      </c>
      <c r="D385" s="440" t="s">
        <v>956</v>
      </c>
      <c r="E385" s="440" t="s">
        <v>957</v>
      </c>
      <c r="F385" s="444">
        <v>1</v>
      </c>
      <c r="G385" s="444">
        <v>269</v>
      </c>
      <c r="H385" s="444"/>
      <c r="I385" s="444">
        <v>269</v>
      </c>
      <c r="J385" s="444"/>
      <c r="K385" s="444"/>
      <c r="L385" s="444"/>
      <c r="M385" s="444"/>
      <c r="N385" s="444"/>
      <c r="O385" s="444"/>
      <c r="P385" s="514"/>
      <c r="Q385" s="445"/>
    </row>
    <row r="386" spans="1:17" ht="14.4" customHeight="1" x14ac:dyDescent="0.3">
      <c r="A386" s="439" t="s">
        <v>1014</v>
      </c>
      <c r="B386" s="440" t="s">
        <v>847</v>
      </c>
      <c r="C386" s="440" t="s">
        <v>848</v>
      </c>
      <c r="D386" s="440" t="s">
        <v>958</v>
      </c>
      <c r="E386" s="440" t="s">
        <v>959</v>
      </c>
      <c r="F386" s="444">
        <v>1</v>
      </c>
      <c r="G386" s="444">
        <v>1050</v>
      </c>
      <c r="H386" s="444">
        <v>0.95802919708029199</v>
      </c>
      <c r="I386" s="444">
        <v>1050</v>
      </c>
      <c r="J386" s="444">
        <v>1</v>
      </c>
      <c r="K386" s="444">
        <v>1096</v>
      </c>
      <c r="L386" s="444">
        <v>1</v>
      </c>
      <c r="M386" s="444">
        <v>1096</v>
      </c>
      <c r="N386" s="444">
        <v>1</v>
      </c>
      <c r="O386" s="444">
        <v>1098</v>
      </c>
      <c r="P386" s="514">
        <v>1.0018248175182483</v>
      </c>
      <c r="Q386" s="445">
        <v>1098</v>
      </c>
    </row>
    <row r="387" spans="1:17" ht="14.4" customHeight="1" x14ac:dyDescent="0.3">
      <c r="A387" s="439" t="s">
        <v>1015</v>
      </c>
      <c r="B387" s="440" t="s">
        <v>847</v>
      </c>
      <c r="C387" s="440" t="s">
        <v>848</v>
      </c>
      <c r="D387" s="440" t="s">
        <v>853</v>
      </c>
      <c r="E387" s="440" t="s">
        <v>854</v>
      </c>
      <c r="F387" s="444">
        <v>198</v>
      </c>
      <c r="G387" s="444">
        <v>10692</v>
      </c>
      <c r="H387" s="444">
        <v>1.0474137931034482</v>
      </c>
      <c r="I387" s="444">
        <v>54</v>
      </c>
      <c r="J387" s="444">
        <v>176</v>
      </c>
      <c r="K387" s="444">
        <v>10208</v>
      </c>
      <c r="L387" s="444">
        <v>1</v>
      </c>
      <c r="M387" s="444">
        <v>58</v>
      </c>
      <c r="N387" s="444">
        <v>63</v>
      </c>
      <c r="O387" s="444">
        <v>3654</v>
      </c>
      <c r="P387" s="514">
        <v>0.35795454545454547</v>
      </c>
      <c r="Q387" s="445">
        <v>58</v>
      </c>
    </row>
    <row r="388" spans="1:17" ht="14.4" customHeight="1" x14ac:dyDescent="0.3">
      <c r="A388" s="439" t="s">
        <v>1015</v>
      </c>
      <c r="B388" s="440" t="s">
        <v>847</v>
      </c>
      <c r="C388" s="440" t="s">
        <v>848</v>
      </c>
      <c r="D388" s="440" t="s">
        <v>855</v>
      </c>
      <c r="E388" s="440" t="s">
        <v>856</v>
      </c>
      <c r="F388" s="444">
        <v>38</v>
      </c>
      <c r="G388" s="444">
        <v>4674</v>
      </c>
      <c r="H388" s="444">
        <v>1.621790423317141</v>
      </c>
      <c r="I388" s="444">
        <v>123</v>
      </c>
      <c r="J388" s="444">
        <v>22</v>
      </c>
      <c r="K388" s="444">
        <v>2882</v>
      </c>
      <c r="L388" s="444">
        <v>1</v>
      </c>
      <c r="M388" s="444">
        <v>131</v>
      </c>
      <c r="N388" s="444">
        <v>22</v>
      </c>
      <c r="O388" s="444">
        <v>2882</v>
      </c>
      <c r="P388" s="514">
        <v>1</v>
      </c>
      <c r="Q388" s="445">
        <v>131</v>
      </c>
    </row>
    <row r="389" spans="1:17" ht="14.4" customHeight="1" x14ac:dyDescent="0.3">
      <c r="A389" s="439" t="s">
        <v>1015</v>
      </c>
      <c r="B389" s="440" t="s">
        <v>847</v>
      </c>
      <c r="C389" s="440" t="s">
        <v>848</v>
      </c>
      <c r="D389" s="440" t="s">
        <v>857</v>
      </c>
      <c r="E389" s="440" t="s">
        <v>858</v>
      </c>
      <c r="F389" s="444"/>
      <c r="G389" s="444"/>
      <c r="H389" s="444"/>
      <c r="I389" s="444"/>
      <c r="J389" s="444"/>
      <c r="K389" s="444"/>
      <c r="L389" s="444"/>
      <c r="M389" s="444"/>
      <c r="N389" s="444">
        <v>2</v>
      </c>
      <c r="O389" s="444">
        <v>378</v>
      </c>
      <c r="P389" s="514"/>
      <c r="Q389" s="445">
        <v>189</v>
      </c>
    </row>
    <row r="390" spans="1:17" ht="14.4" customHeight="1" x14ac:dyDescent="0.3">
      <c r="A390" s="439" t="s">
        <v>1015</v>
      </c>
      <c r="B390" s="440" t="s">
        <v>847</v>
      </c>
      <c r="C390" s="440" t="s">
        <v>848</v>
      </c>
      <c r="D390" s="440" t="s">
        <v>861</v>
      </c>
      <c r="E390" s="440" t="s">
        <v>862</v>
      </c>
      <c r="F390" s="444"/>
      <c r="G390" s="444"/>
      <c r="H390" s="444"/>
      <c r="I390" s="444"/>
      <c r="J390" s="444">
        <v>3</v>
      </c>
      <c r="K390" s="444">
        <v>1221</v>
      </c>
      <c r="L390" s="444">
        <v>1</v>
      </c>
      <c r="M390" s="444">
        <v>407</v>
      </c>
      <c r="N390" s="444">
        <v>5</v>
      </c>
      <c r="O390" s="444">
        <v>2040</v>
      </c>
      <c r="P390" s="514">
        <v>1.6707616707616708</v>
      </c>
      <c r="Q390" s="445">
        <v>408</v>
      </c>
    </row>
    <row r="391" spans="1:17" ht="14.4" customHeight="1" x14ac:dyDescent="0.3">
      <c r="A391" s="439" t="s">
        <v>1015</v>
      </c>
      <c r="B391" s="440" t="s">
        <v>847</v>
      </c>
      <c r="C391" s="440" t="s">
        <v>848</v>
      </c>
      <c r="D391" s="440" t="s">
        <v>863</v>
      </c>
      <c r="E391" s="440" t="s">
        <v>864</v>
      </c>
      <c r="F391" s="444">
        <v>35</v>
      </c>
      <c r="G391" s="444">
        <v>6020</v>
      </c>
      <c r="H391" s="444">
        <v>2.4022346368715084</v>
      </c>
      <c r="I391" s="444">
        <v>172</v>
      </c>
      <c r="J391" s="444">
        <v>14</v>
      </c>
      <c r="K391" s="444">
        <v>2506</v>
      </c>
      <c r="L391" s="444">
        <v>1</v>
      </c>
      <c r="M391" s="444">
        <v>179</v>
      </c>
      <c r="N391" s="444">
        <v>8</v>
      </c>
      <c r="O391" s="444">
        <v>1440</v>
      </c>
      <c r="P391" s="514">
        <v>0.57462090981644054</v>
      </c>
      <c r="Q391" s="445">
        <v>180</v>
      </c>
    </row>
    <row r="392" spans="1:17" ht="14.4" customHeight="1" x14ac:dyDescent="0.3">
      <c r="A392" s="439" t="s">
        <v>1015</v>
      </c>
      <c r="B392" s="440" t="s">
        <v>847</v>
      </c>
      <c r="C392" s="440" t="s">
        <v>848</v>
      </c>
      <c r="D392" s="440" t="s">
        <v>867</v>
      </c>
      <c r="E392" s="440" t="s">
        <v>868</v>
      </c>
      <c r="F392" s="444">
        <v>25</v>
      </c>
      <c r="G392" s="444">
        <v>8050</v>
      </c>
      <c r="H392" s="444">
        <v>0.70676031606672518</v>
      </c>
      <c r="I392" s="444">
        <v>322</v>
      </c>
      <c r="J392" s="444">
        <v>34</v>
      </c>
      <c r="K392" s="444">
        <v>11390</v>
      </c>
      <c r="L392" s="444">
        <v>1</v>
      </c>
      <c r="M392" s="444">
        <v>335</v>
      </c>
      <c r="N392" s="444">
        <v>21</v>
      </c>
      <c r="O392" s="444">
        <v>7056</v>
      </c>
      <c r="P392" s="514">
        <v>0.61949078138718172</v>
      </c>
      <c r="Q392" s="445">
        <v>336</v>
      </c>
    </row>
    <row r="393" spans="1:17" ht="14.4" customHeight="1" x14ac:dyDescent="0.3">
      <c r="A393" s="439" t="s">
        <v>1015</v>
      </c>
      <c r="B393" s="440" t="s">
        <v>847</v>
      </c>
      <c r="C393" s="440" t="s">
        <v>848</v>
      </c>
      <c r="D393" s="440" t="s">
        <v>869</v>
      </c>
      <c r="E393" s="440" t="s">
        <v>870</v>
      </c>
      <c r="F393" s="444">
        <v>17</v>
      </c>
      <c r="G393" s="444">
        <v>7463</v>
      </c>
      <c r="H393" s="444">
        <v>0.60350962316027823</v>
      </c>
      <c r="I393" s="444">
        <v>439</v>
      </c>
      <c r="J393" s="444">
        <v>27</v>
      </c>
      <c r="K393" s="444">
        <v>12366</v>
      </c>
      <c r="L393" s="444">
        <v>1</v>
      </c>
      <c r="M393" s="444">
        <v>458</v>
      </c>
      <c r="N393" s="444">
        <v>18</v>
      </c>
      <c r="O393" s="444">
        <v>8262</v>
      </c>
      <c r="P393" s="514">
        <v>0.66812227074235808</v>
      </c>
      <c r="Q393" s="445">
        <v>459</v>
      </c>
    </row>
    <row r="394" spans="1:17" ht="14.4" customHeight="1" x14ac:dyDescent="0.3">
      <c r="A394" s="439" t="s">
        <v>1015</v>
      </c>
      <c r="B394" s="440" t="s">
        <v>847</v>
      </c>
      <c r="C394" s="440" t="s">
        <v>848</v>
      </c>
      <c r="D394" s="440" t="s">
        <v>871</v>
      </c>
      <c r="E394" s="440" t="s">
        <v>872</v>
      </c>
      <c r="F394" s="444">
        <v>233</v>
      </c>
      <c r="G394" s="444">
        <v>79453</v>
      </c>
      <c r="H394" s="444">
        <v>2.2319512332153493</v>
      </c>
      <c r="I394" s="444">
        <v>341</v>
      </c>
      <c r="J394" s="444">
        <v>102</v>
      </c>
      <c r="K394" s="444">
        <v>35598</v>
      </c>
      <c r="L394" s="444">
        <v>1</v>
      </c>
      <c r="M394" s="444">
        <v>349</v>
      </c>
      <c r="N394" s="444">
        <v>176</v>
      </c>
      <c r="O394" s="444">
        <v>61424</v>
      </c>
      <c r="P394" s="514">
        <v>1.7254901960784315</v>
      </c>
      <c r="Q394" s="445">
        <v>349</v>
      </c>
    </row>
    <row r="395" spans="1:17" ht="14.4" customHeight="1" x14ac:dyDescent="0.3">
      <c r="A395" s="439" t="s">
        <v>1015</v>
      </c>
      <c r="B395" s="440" t="s">
        <v>847</v>
      </c>
      <c r="C395" s="440" t="s">
        <v>848</v>
      </c>
      <c r="D395" s="440" t="s">
        <v>873</v>
      </c>
      <c r="E395" s="440" t="s">
        <v>874</v>
      </c>
      <c r="F395" s="444">
        <v>8</v>
      </c>
      <c r="G395" s="444">
        <v>12784</v>
      </c>
      <c r="H395" s="444">
        <v>0.85931303354170863</v>
      </c>
      <c r="I395" s="444">
        <v>1598</v>
      </c>
      <c r="J395" s="444">
        <v>9</v>
      </c>
      <c r="K395" s="444">
        <v>14877</v>
      </c>
      <c r="L395" s="444">
        <v>1</v>
      </c>
      <c r="M395" s="444">
        <v>1653</v>
      </c>
      <c r="N395" s="444">
        <v>9</v>
      </c>
      <c r="O395" s="444">
        <v>14877</v>
      </c>
      <c r="P395" s="514">
        <v>1</v>
      </c>
      <c r="Q395" s="445">
        <v>1653</v>
      </c>
    </row>
    <row r="396" spans="1:17" ht="14.4" customHeight="1" x14ac:dyDescent="0.3">
      <c r="A396" s="439" t="s">
        <v>1015</v>
      </c>
      <c r="B396" s="440" t="s">
        <v>847</v>
      </c>
      <c r="C396" s="440" t="s">
        <v>848</v>
      </c>
      <c r="D396" s="440" t="s">
        <v>875</v>
      </c>
      <c r="E396" s="440" t="s">
        <v>876</v>
      </c>
      <c r="F396" s="444"/>
      <c r="G396" s="444"/>
      <c r="H396" s="444"/>
      <c r="I396" s="444"/>
      <c r="J396" s="444">
        <v>1</v>
      </c>
      <c r="K396" s="444">
        <v>3486</v>
      </c>
      <c r="L396" s="444">
        <v>1</v>
      </c>
      <c r="M396" s="444">
        <v>3486</v>
      </c>
      <c r="N396" s="444"/>
      <c r="O396" s="444"/>
      <c r="P396" s="514"/>
      <c r="Q396" s="445"/>
    </row>
    <row r="397" spans="1:17" ht="14.4" customHeight="1" x14ac:dyDescent="0.3">
      <c r="A397" s="439" t="s">
        <v>1015</v>
      </c>
      <c r="B397" s="440" t="s">
        <v>847</v>
      </c>
      <c r="C397" s="440" t="s">
        <v>848</v>
      </c>
      <c r="D397" s="440" t="s">
        <v>877</v>
      </c>
      <c r="E397" s="440" t="s">
        <v>878</v>
      </c>
      <c r="F397" s="444">
        <v>7</v>
      </c>
      <c r="G397" s="444">
        <v>41531</v>
      </c>
      <c r="H397" s="444">
        <v>3.3352875040154193</v>
      </c>
      <c r="I397" s="444">
        <v>5933</v>
      </c>
      <c r="J397" s="444">
        <v>2</v>
      </c>
      <c r="K397" s="444">
        <v>12452</v>
      </c>
      <c r="L397" s="444">
        <v>1</v>
      </c>
      <c r="M397" s="444">
        <v>6226</v>
      </c>
      <c r="N397" s="444">
        <v>1</v>
      </c>
      <c r="O397" s="444">
        <v>6231</v>
      </c>
      <c r="P397" s="514">
        <v>0.50040154192097652</v>
      </c>
      <c r="Q397" s="445">
        <v>6231</v>
      </c>
    </row>
    <row r="398" spans="1:17" ht="14.4" customHeight="1" x14ac:dyDescent="0.3">
      <c r="A398" s="439" t="s">
        <v>1015</v>
      </c>
      <c r="B398" s="440" t="s">
        <v>847</v>
      </c>
      <c r="C398" s="440" t="s">
        <v>848</v>
      </c>
      <c r="D398" s="440" t="s">
        <v>879</v>
      </c>
      <c r="E398" s="440" t="s">
        <v>880</v>
      </c>
      <c r="F398" s="444"/>
      <c r="G398" s="444"/>
      <c r="H398" s="444"/>
      <c r="I398" s="444"/>
      <c r="J398" s="444">
        <v>1</v>
      </c>
      <c r="K398" s="444">
        <v>117</v>
      </c>
      <c r="L398" s="444">
        <v>1</v>
      </c>
      <c r="M398" s="444">
        <v>117</v>
      </c>
      <c r="N398" s="444">
        <v>1</v>
      </c>
      <c r="O398" s="444">
        <v>117</v>
      </c>
      <c r="P398" s="514">
        <v>1</v>
      </c>
      <c r="Q398" s="445">
        <v>117</v>
      </c>
    </row>
    <row r="399" spans="1:17" ht="14.4" customHeight="1" x14ac:dyDescent="0.3">
      <c r="A399" s="439" t="s">
        <v>1015</v>
      </c>
      <c r="B399" s="440" t="s">
        <v>847</v>
      </c>
      <c r="C399" s="440" t="s">
        <v>848</v>
      </c>
      <c r="D399" s="440" t="s">
        <v>883</v>
      </c>
      <c r="E399" s="440" t="s">
        <v>884</v>
      </c>
      <c r="F399" s="444">
        <v>3</v>
      </c>
      <c r="G399" s="444">
        <v>1128</v>
      </c>
      <c r="H399" s="444"/>
      <c r="I399" s="444">
        <v>376</v>
      </c>
      <c r="J399" s="444"/>
      <c r="K399" s="444"/>
      <c r="L399" s="444"/>
      <c r="M399" s="444"/>
      <c r="N399" s="444">
        <v>2</v>
      </c>
      <c r="O399" s="444">
        <v>782</v>
      </c>
      <c r="P399" s="514"/>
      <c r="Q399" s="445">
        <v>391</v>
      </c>
    </row>
    <row r="400" spans="1:17" ht="14.4" customHeight="1" x14ac:dyDescent="0.3">
      <c r="A400" s="439" t="s">
        <v>1015</v>
      </c>
      <c r="B400" s="440" t="s">
        <v>847</v>
      </c>
      <c r="C400" s="440" t="s">
        <v>848</v>
      </c>
      <c r="D400" s="440" t="s">
        <v>885</v>
      </c>
      <c r="E400" s="440" t="s">
        <v>886</v>
      </c>
      <c r="F400" s="444"/>
      <c r="G400" s="444"/>
      <c r="H400" s="444"/>
      <c r="I400" s="444"/>
      <c r="J400" s="444">
        <v>1</v>
      </c>
      <c r="K400" s="444">
        <v>38</v>
      </c>
      <c r="L400" s="444">
        <v>1</v>
      </c>
      <c r="M400" s="444">
        <v>38</v>
      </c>
      <c r="N400" s="444">
        <v>1</v>
      </c>
      <c r="O400" s="444">
        <v>38</v>
      </c>
      <c r="P400" s="514">
        <v>1</v>
      </c>
      <c r="Q400" s="445">
        <v>38</v>
      </c>
    </row>
    <row r="401" spans="1:17" ht="14.4" customHeight="1" x14ac:dyDescent="0.3">
      <c r="A401" s="439" t="s">
        <v>1015</v>
      </c>
      <c r="B401" s="440" t="s">
        <v>847</v>
      </c>
      <c r="C401" s="440" t="s">
        <v>848</v>
      </c>
      <c r="D401" s="440" t="s">
        <v>889</v>
      </c>
      <c r="E401" s="440" t="s">
        <v>890</v>
      </c>
      <c r="F401" s="444">
        <v>2</v>
      </c>
      <c r="G401" s="444">
        <v>1352</v>
      </c>
      <c r="H401" s="444"/>
      <c r="I401" s="444">
        <v>676</v>
      </c>
      <c r="J401" s="444"/>
      <c r="K401" s="444"/>
      <c r="L401" s="444"/>
      <c r="M401" s="444"/>
      <c r="N401" s="444">
        <v>2</v>
      </c>
      <c r="O401" s="444">
        <v>1410</v>
      </c>
      <c r="P401" s="514"/>
      <c r="Q401" s="445">
        <v>705</v>
      </c>
    </row>
    <row r="402" spans="1:17" ht="14.4" customHeight="1" x14ac:dyDescent="0.3">
      <c r="A402" s="439" t="s">
        <v>1015</v>
      </c>
      <c r="B402" s="440" t="s">
        <v>847</v>
      </c>
      <c r="C402" s="440" t="s">
        <v>848</v>
      </c>
      <c r="D402" s="440" t="s">
        <v>891</v>
      </c>
      <c r="E402" s="440" t="s">
        <v>892</v>
      </c>
      <c r="F402" s="444">
        <v>1</v>
      </c>
      <c r="G402" s="444">
        <v>138</v>
      </c>
      <c r="H402" s="444"/>
      <c r="I402" s="444">
        <v>138</v>
      </c>
      <c r="J402" s="444"/>
      <c r="K402" s="444"/>
      <c r="L402" s="444"/>
      <c r="M402" s="444"/>
      <c r="N402" s="444"/>
      <c r="O402" s="444"/>
      <c r="P402" s="514"/>
      <c r="Q402" s="445"/>
    </row>
    <row r="403" spans="1:17" ht="14.4" customHeight="1" x14ac:dyDescent="0.3">
      <c r="A403" s="439" t="s">
        <v>1015</v>
      </c>
      <c r="B403" s="440" t="s">
        <v>847</v>
      </c>
      <c r="C403" s="440" t="s">
        <v>848</v>
      </c>
      <c r="D403" s="440" t="s">
        <v>893</v>
      </c>
      <c r="E403" s="440" t="s">
        <v>894</v>
      </c>
      <c r="F403" s="444">
        <v>85</v>
      </c>
      <c r="G403" s="444">
        <v>24225</v>
      </c>
      <c r="H403" s="444">
        <v>1.0087025316455696</v>
      </c>
      <c r="I403" s="444">
        <v>285</v>
      </c>
      <c r="J403" s="444">
        <v>79</v>
      </c>
      <c r="K403" s="444">
        <v>24016</v>
      </c>
      <c r="L403" s="444">
        <v>1</v>
      </c>
      <c r="M403" s="444">
        <v>304</v>
      </c>
      <c r="N403" s="444">
        <v>72</v>
      </c>
      <c r="O403" s="444">
        <v>21960</v>
      </c>
      <c r="P403" s="514">
        <v>0.91439040639573621</v>
      </c>
      <c r="Q403" s="445">
        <v>305</v>
      </c>
    </row>
    <row r="404" spans="1:17" ht="14.4" customHeight="1" x14ac:dyDescent="0.3">
      <c r="A404" s="439" t="s">
        <v>1015</v>
      </c>
      <c r="B404" s="440" t="s">
        <v>847</v>
      </c>
      <c r="C404" s="440" t="s">
        <v>848</v>
      </c>
      <c r="D404" s="440" t="s">
        <v>895</v>
      </c>
      <c r="E404" s="440" t="s">
        <v>896</v>
      </c>
      <c r="F404" s="444"/>
      <c r="G404" s="444"/>
      <c r="H404" s="444"/>
      <c r="I404" s="444"/>
      <c r="J404" s="444"/>
      <c r="K404" s="444"/>
      <c r="L404" s="444"/>
      <c r="M404" s="444"/>
      <c r="N404" s="444">
        <v>1</v>
      </c>
      <c r="O404" s="444">
        <v>3712</v>
      </c>
      <c r="P404" s="514"/>
      <c r="Q404" s="445">
        <v>3712</v>
      </c>
    </row>
    <row r="405" spans="1:17" ht="14.4" customHeight="1" x14ac:dyDescent="0.3">
      <c r="A405" s="439" t="s">
        <v>1015</v>
      </c>
      <c r="B405" s="440" t="s">
        <v>847</v>
      </c>
      <c r="C405" s="440" t="s">
        <v>848</v>
      </c>
      <c r="D405" s="440" t="s">
        <v>897</v>
      </c>
      <c r="E405" s="440" t="s">
        <v>898</v>
      </c>
      <c r="F405" s="444">
        <v>20</v>
      </c>
      <c r="G405" s="444">
        <v>9240</v>
      </c>
      <c r="H405" s="444">
        <v>1.2469635627530364</v>
      </c>
      <c r="I405" s="444">
        <v>462</v>
      </c>
      <c r="J405" s="444">
        <v>15</v>
      </c>
      <c r="K405" s="444">
        <v>7410</v>
      </c>
      <c r="L405" s="444">
        <v>1</v>
      </c>
      <c r="M405" s="444">
        <v>494</v>
      </c>
      <c r="N405" s="444">
        <v>24</v>
      </c>
      <c r="O405" s="444">
        <v>11856</v>
      </c>
      <c r="P405" s="514">
        <v>1.6</v>
      </c>
      <c r="Q405" s="445">
        <v>494</v>
      </c>
    </row>
    <row r="406" spans="1:17" ht="14.4" customHeight="1" x14ac:dyDescent="0.3">
      <c r="A406" s="439" t="s">
        <v>1015</v>
      </c>
      <c r="B406" s="440" t="s">
        <v>847</v>
      </c>
      <c r="C406" s="440" t="s">
        <v>848</v>
      </c>
      <c r="D406" s="440" t="s">
        <v>901</v>
      </c>
      <c r="E406" s="440" t="s">
        <v>902</v>
      </c>
      <c r="F406" s="444">
        <v>98</v>
      </c>
      <c r="G406" s="444">
        <v>34888</v>
      </c>
      <c r="H406" s="444">
        <v>1.208870408870409</v>
      </c>
      <c r="I406" s="444">
        <v>356</v>
      </c>
      <c r="J406" s="444">
        <v>78</v>
      </c>
      <c r="K406" s="444">
        <v>28860</v>
      </c>
      <c r="L406" s="444">
        <v>1</v>
      </c>
      <c r="M406" s="444">
        <v>370</v>
      </c>
      <c r="N406" s="444">
        <v>94</v>
      </c>
      <c r="O406" s="444">
        <v>34780</v>
      </c>
      <c r="P406" s="514">
        <v>1.2051282051282051</v>
      </c>
      <c r="Q406" s="445">
        <v>370</v>
      </c>
    </row>
    <row r="407" spans="1:17" ht="14.4" customHeight="1" x14ac:dyDescent="0.3">
      <c r="A407" s="439" t="s">
        <v>1015</v>
      </c>
      <c r="B407" s="440" t="s">
        <v>847</v>
      </c>
      <c r="C407" s="440" t="s">
        <v>848</v>
      </c>
      <c r="D407" s="440" t="s">
        <v>907</v>
      </c>
      <c r="E407" s="440" t="s">
        <v>908</v>
      </c>
      <c r="F407" s="444">
        <v>1</v>
      </c>
      <c r="G407" s="444">
        <v>105</v>
      </c>
      <c r="H407" s="444"/>
      <c r="I407" s="444">
        <v>105</v>
      </c>
      <c r="J407" s="444"/>
      <c r="K407" s="444"/>
      <c r="L407" s="444"/>
      <c r="M407" s="444"/>
      <c r="N407" s="444"/>
      <c r="O407" s="444"/>
      <c r="P407" s="514"/>
      <c r="Q407" s="445"/>
    </row>
    <row r="408" spans="1:17" ht="14.4" customHeight="1" x14ac:dyDescent="0.3">
      <c r="A408" s="439" t="s">
        <v>1015</v>
      </c>
      <c r="B408" s="440" t="s">
        <v>847</v>
      </c>
      <c r="C408" s="440" t="s">
        <v>848</v>
      </c>
      <c r="D408" s="440" t="s">
        <v>909</v>
      </c>
      <c r="E408" s="440" t="s">
        <v>910</v>
      </c>
      <c r="F408" s="444">
        <v>3</v>
      </c>
      <c r="G408" s="444">
        <v>351</v>
      </c>
      <c r="H408" s="444">
        <v>1.4039999999999999</v>
      </c>
      <c r="I408" s="444">
        <v>117</v>
      </c>
      <c r="J408" s="444">
        <v>2</v>
      </c>
      <c r="K408" s="444">
        <v>250</v>
      </c>
      <c r="L408" s="444">
        <v>1</v>
      </c>
      <c r="M408" s="444">
        <v>125</v>
      </c>
      <c r="N408" s="444"/>
      <c r="O408" s="444"/>
      <c r="P408" s="514"/>
      <c r="Q408" s="445"/>
    </row>
    <row r="409" spans="1:17" ht="14.4" customHeight="1" x14ac:dyDescent="0.3">
      <c r="A409" s="439" t="s">
        <v>1015</v>
      </c>
      <c r="B409" s="440" t="s">
        <v>847</v>
      </c>
      <c r="C409" s="440" t="s">
        <v>848</v>
      </c>
      <c r="D409" s="440" t="s">
        <v>911</v>
      </c>
      <c r="E409" s="440" t="s">
        <v>912</v>
      </c>
      <c r="F409" s="444">
        <v>1</v>
      </c>
      <c r="G409" s="444">
        <v>463</v>
      </c>
      <c r="H409" s="444">
        <v>0.93535353535353538</v>
      </c>
      <c r="I409" s="444">
        <v>463</v>
      </c>
      <c r="J409" s="444">
        <v>1</v>
      </c>
      <c r="K409" s="444">
        <v>495</v>
      </c>
      <c r="L409" s="444">
        <v>1</v>
      </c>
      <c r="M409" s="444">
        <v>495</v>
      </c>
      <c r="N409" s="444">
        <v>2</v>
      </c>
      <c r="O409" s="444">
        <v>990</v>
      </c>
      <c r="P409" s="514">
        <v>2</v>
      </c>
      <c r="Q409" s="445">
        <v>495</v>
      </c>
    </row>
    <row r="410" spans="1:17" ht="14.4" customHeight="1" x14ac:dyDescent="0.3">
      <c r="A410" s="439" t="s">
        <v>1015</v>
      </c>
      <c r="B410" s="440" t="s">
        <v>847</v>
      </c>
      <c r="C410" s="440" t="s">
        <v>848</v>
      </c>
      <c r="D410" s="440" t="s">
        <v>913</v>
      </c>
      <c r="E410" s="440" t="s">
        <v>914</v>
      </c>
      <c r="F410" s="444">
        <v>1</v>
      </c>
      <c r="G410" s="444">
        <v>1268</v>
      </c>
      <c r="H410" s="444"/>
      <c r="I410" s="444">
        <v>1268</v>
      </c>
      <c r="J410" s="444"/>
      <c r="K410" s="444"/>
      <c r="L410" s="444"/>
      <c r="M410" s="444"/>
      <c r="N410" s="444"/>
      <c r="O410" s="444"/>
      <c r="P410" s="514"/>
      <c r="Q410" s="445"/>
    </row>
    <row r="411" spans="1:17" ht="14.4" customHeight="1" x14ac:dyDescent="0.3">
      <c r="A411" s="439" t="s">
        <v>1015</v>
      </c>
      <c r="B411" s="440" t="s">
        <v>847</v>
      </c>
      <c r="C411" s="440" t="s">
        <v>848</v>
      </c>
      <c r="D411" s="440" t="s">
        <v>915</v>
      </c>
      <c r="E411" s="440" t="s">
        <v>916</v>
      </c>
      <c r="F411" s="444">
        <v>24</v>
      </c>
      <c r="G411" s="444">
        <v>10488</v>
      </c>
      <c r="H411" s="444">
        <v>0.71875</v>
      </c>
      <c r="I411" s="444">
        <v>437</v>
      </c>
      <c r="J411" s="444">
        <v>32</v>
      </c>
      <c r="K411" s="444">
        <v>14592</v>
      </c>
      <c r="L411" s="444">
        <v>1</v>
      </c>
      <c r="M411" s="444">
        <v>456</v>
      </c>
      <c r="N411" s="444">
        <v>7</v>
      </c>
      <c r="O411" s="444">
        <v>3192</v>
      </c>
      <c r="P411" s="514">
        <v>0.21875</v>
      </c>
      <c r="Q411" s="445">
        <v>456</v>
      </c>
    </row>
    <row r="412" spans="1:17" ht="14.4" customHeight="1" x14ac:dyDescent="0.3">
      <c r="A412" s="439" t="s">
        <v>1015</v>
      </c>
      <c r="B412" s="440" t="s">
        <v>847</v>
      </c>
      <c r="C412" s="440" t="s">
        <v>848</v>
      </c>
      <c r="D412" s="440" t="s">
        <v>917</v>
      </c>
      <c r="E412" s="440" t="s">
        <v>918</v>
      </c>
      <c r="F412" s="444">
        <v>66</v>
      </c>
      <c r="G412" s="444">
        <v>3564</v>
      </c>
      <c r="H412" s="444">
        <v>1.8073022312373226</v>
      </c>
      <c r="I412" s="444">
        <v>54</v>
      </c>
      <c r="J412" s="444">
        <v>34</v>
      </c>
      <c r="K412" s="444">
        <v>1972</v>
      </c>
      <c r="L412" s="444">
        <v>1</v>
      </c>
      <c r="M412" s="444">
        <v>58</v>
      </c>
      <c r="N412" s="444">
        <v>36</v>
      </c>
      <c r="O412" s="444">
        <v>2088</v>
      </c>
      <c r="P412" s="514">
        <v>1.0588235294117647</v>
      </c>
      <c r="Q412" s="445">
        <v>58</v>
      </c>
    </row>
    <row r="413" spans="1:17" ht="14.4" customHeight="1" x14ac:dyDescent="0.3">
      <c r="A413" s="439" t="s">
        <v>1015</v>
      </c>
      <c r="B413" s="440" t="s">
        <v>847</v>
      </c>
      <c r="C413" s="440" t="s">
        <v>848</v>
      </c>
      <c r="D413" s="440" t="s">
        <v>919</v>
      </c>
      <c r="E413" s="440" t="s">
        <v>920</v>
      </c>
      <c r="F413" s="444"/>
      <c r="G413" s="444"/>
      <c r="H413" s="444"/>
      <c r="I413" s="444"/>
      <c r="J413" s="444">
        <v>4</v>
      </c>
      <c r="K413" s="444">
        <v>8692</v>
      </c>
      <c r="L413" s="444">
        <v>1</v>
      </c>
      <c r="M413" s="444">
        <v>2173</v>
      </c>
      <c r="N413" s="444">
        <v>1</v>
      </c>
      <c r="O413" s="444">
        <v>2173</v>
      </c>
      <c r="P413" s="514">
        <v>0.25</v>
      </c>
      <c r="Q413" s="445">
        <v>2173</v>
      </c>
    </row>
    <row r="414" spans="1:17" ht="14.4" customHeight="1" x14ac:dyDescent="0.3">
      <c r="A414" s="439" t="s">
        <v>1015</v>
      </c>
      <c r="B414" s="440" t="s">
        <v>847</v>
      </c>
      <c r="C414" s="440" t="s">
        <v>848</v>
      </c>
      <c r="D414" s="440" t="s">
        <v>925</v>
      </c>
      <c r="E414" s="440" t="s">
        <v>926</v>
      </c>
      <c r="F414" s="444">
        <v>236</v>
      </c>
      <c r="G414" s="444">
        <v>39884</v>
      </c>
      <c r="H414" s="444">
        <v>1.2876190476190477</v>
      </c>
      <c r="I414" s="444">
        <v>169</v>
      </c>
      <c r="J414" s="444">
        <v>177</v>
      </c>
      <c r="K414" s="444">
        <v>30975</v>
      </c>
      <c r="L414" s="444">
        <v>1</v>
      </c>
      <c r="M414" s="444">
        <v>175</v>
      </c>
      <c r="N414" s="444">
        <v>251</v>
      </c>
      <c r="O414" s="444">
        <v>44176</v>
      </c>
      <c r="P414" s="514">
        <v>1.4261824051654559</v>
      </c>
      <c r="Q414" s="445">
        <v>176</v>
      </c>
    </row>
    <row r="415" spans="1:17" ht="14.4" customHeight="1" x14ac:dyDescent="0.3">
      <c r="A415" s="439" t="s">
        <v>1015</v>
      </c>
      <c r="B415" s="440" t="s">
        <v>847</v>
      </c>
      <c r="C415" s="440" t="s">
        <v>848</v>
      </c>
      <c r="D415" s="440" t="s">
        <v>927</v>
      </c>
      <c r="E415" s="440" t="s">
        <v>928</v>
      </c>
      <c r="F415" s="444">
        <v>6</v>
      </c>
      <c r="G415" s="444">
        <v>486</v>
      </c>
      <c r="H415" s="444"/>
      <c r="I415" s="444">
        <v>81</v>
      </c>
      <c r="J415" s="444"/>
      <c r="K415" s="444"/>
      <c r="L415" s="444"/>
      <c r="M415" s="444"/>
      <c r="N415" s="444">
        <v>4</v>
      </c>
      <c r="O415" s="444">
        <v>340</v>
      </c>
      <c r="P415" s="514"/>
      <c r="Q415" s="445">
        <v>85</v>
      </c>
    </row>
    <row r="416" spans="1:17" ht="14.4" customHeight="1" x14ac:dyDescent="0.3">
      <c r="A416" s="439" t="s">
        <v>1015</v>
      </c>
      <c r="B416" s="440" t="s">
        <v>847</v>
      </c>
      <c r="C416" s="440" t="s">
        <v>848</v>
      </c>
      <c r="D416" s="440" t="s">
        <v>931</v>
      </c>
      <c r="E416" s="440" t="s">
        <v>932</v>
      </c>
      <c r="F416" s="444">
        <v>28</v>
      </c>
      <c r="G416" s="444">
        <v>4564</v>
      </c>
      <c r="H416" s="444">
        <v>0.79429168116950921</v>
      </c>
      <c r="I416" s="444">
        <v>163</v>
      </c>
      <c r="J416" s="444">
        <v>34</v>
      </c>
      <c r="K416" s="444">
        <v>5746</v>
      </c>
      <c r="L416" s="444">
        <v>1</v>
      </c>
      <c r="M416" s="444">
        <v>169</v>
      </c>
      <c r="N416" s="444">
        <v>25</v>
      </c>
      <c r="O416" s="444">
        <v>4250</v>
      </c>
      <c r="P416" s="514">
        <v>0.73964497041420119</v>
      </c>
      <c r="Q416" s="445">
        <v>170</v>
      </c>
    </row>
    <row r="417" spans="1:17" ht="14.4" customHeight="1" x14ac:dyDescent="0.3">
      <c r="A417" s="439" t="s">
        <v>1015</v>
      </c>
      <c r="B417" s="440" t="s">
        <v>847</v>
      </c>
      <c r="C417" s="440" t="s">
        <v>848</v>
      </c>
      <c r="D417" s="440" t="s">
        <v>935</v>
      </c>
      <c r="E417" s="440" t="s">
        <v>936</v>
      </c>
      <c r="F417" s="444">
        <v>4</v>
      </c>
      <c r="G417" s="444">
        <v>4032</v>
      </c>
      <c r="H417" s="444"/>
      <c r="I417" s="444">
        <v>1008</v>
      </c>
      <c r="J417" s="444"/>
      <c r="K417" s="444"/>
      <c r="L417" s="444"/>
      <c r="M417" s="444"/>
      <c r="N417" s="444">
        <v>4</v>
      </c>
      <c r="O417" s="444">
        <v>4048</v>
      </c>
      <c r="P417" s="514"/>
      <c r="Q417" s="445">
        <v>1012</v>
      </c>
    </row>
    <row r="418" spans="1:17" ht="14.4" customHeight="1" x14ac:dyDescent="0.3">
      <c r="A418" s="439" t="s">
        <v>1015</v>
      </c>
      <c r="B418" s="440" t="s">
        <v>847</v>
      </c>
      <c r="C418" s="440" t="s">
        <v>848</v>
      </c>
      <c r="D418" s="440" t="s">
        <v>939</v>
      </c>
      <c r="E418" s="440" t="s">
        <v>940</v>
      </c>
      <c r="F418" s="444">
        <v>4</v>
      </c>
      <c r="G418" s="444">
        <v>9056</v>
      </c>
      <c r="H418" s="444"/>
      <c r="I418" s="444">
        <v>2264</v>
      </c>
      <c r="J418" s="444"/>
      <c r="K418" s="444"/>
      <c r="L418" s="444"/>
      <c r="M418" s="444"/>
      <c r="N418" s="444"/>
      <c r="O418" s="444"/>
      <c r="P418" s="514"/>
      <c r="Q418" s="445"/>
    </row>
    <row r="419" spans="1:17" ht="14.4" customHeight="1" x14ac:dyDescent="0.3">
      <c r="A419" s="439" t="s">
        <v>1015</v>
      </c>
      <c r="B419" s="440" t="s">
        <v>847</v>
      </c>
      <c r="C419" s="440" t="s">
        <v>848</v>
      </c>
      <c r="D419" s="440" t="s">
        <v>941</v>
      </c>
      <c r="E419" s="440" t="s">
        <v>942</v>
      </c>
      <c r="F419" s="444">
        <v>1</v>
      </c>
      <c r="G419" s="444">
        <v>247</v>
      </c>
      <c r="H419" s="444"/>
      <c r="I419" s="444">
        <v>247</v>
      </c>
      <c r="J419" s="444"/>
      <c r="K419" s="444"/>
      <c r="L419" s="444"/>
      <c r="M419" s="444"/>
      <c r="N419" s="444">
        <v>2</v>
      </c>
      <c r="O419" s="444">
        <v>528</v>
      </c>
      <c r="P419" s="514"/>
      <c r="Q419" s="445">
        <v>264</v>
      </c>
    </row>
    <row r="420" spans="1:17" ht="14.4" customHeight="1" x14ac:dyDescent="0.3">
      <c r="A420" s="439" t="s">
        <v>1015</v>
      </c>
      <c r="B420" s="440" t="s">
        <v>847</v>
      </c>
      <c r="C420" s="440" t="s">
        <v>848</v>
      </c>
      <c r="D420" s="440" t="s">
        <v>943</v>
      </c>
      <c r="E420" s="440" t="s">
        <v>944</v>
      </c>
      <c r="F420" s="444">
        <v>3</v>
      </c>
      <c r="G420" s="444">
        <v>6036</v>
      </c>
      <c r="H420" s="444">
        <v>0.70845070422535217</v>
      </c>
      <c r="I420" s="444">
        <v>2012</v>
      </c>
      <c r="J420" s="444">
        <v>4</v>
      </c>
      <c r="K420" s="444">
        <v>8520</v>
      </c>
      <c r="L420" s="444">
        <v>1</v>
      </c>
      <c r="M420" s="444">
        <v>2130</v>
      </c>
      <c r="N420" s="444">
        <v>6</v>
      </c>
      <c r="O420" s="444">
        <v>12786</v>
      </c>
      <c r="P420" s="514">
        <v>1.5007042253521128</v>
      </c>
      <c r="Q420" s="445">
        <v>2131</v>
      </c>
    </row>
    <row r="421" spans="1:17" ht="14.4" customHeight="1" x14ac:dyDescent="0.3">
      <c r="A421" s="439" t="s">
        <v>1015</v>
      </c>
      <c r="B421" s="440" t="s">
        <v>847</v>
      </c>
      <c r="C421" s="440" t="s">
        <v>848</v>
      </c>
      <c r="D421" s="440" t="s">
        <v>945</v>
      </c>
      <c r="E421" s="440" t="s">
        <v>946</v>
      </c>
      <c r="F421" s="444"/>
      <c r="G421" s="444"/>
      <c r="H421" s="444"/>
      <c r="I421" s="444"/>
      <c r="J421" s="444">
        <v>2</v>
      </c>
      <c r="K421" s="444">
        <v>484</v>
      </c>
      <c r="L421" s="444">
        <v>1</v>
      </c>
      <c r="M421" s="444">
        <v>242</v>
      </c>
      <c r="N421" s="444">
        <v>5</v>
      </c>
      <c r="O421" s="444">
        <v>1210</v>
      </c>
      <c r="P421" s="514">
        <v>2.5</v>
      </c>
      <c r="Q421" s="445">
        <v>242</v>
      </c>
    </row>
    <row r="422" spans="1:17" ht="14.4" customHeight="1" x14ac:dyDescent="0.3">
      <c r="A422" s="439" t="s">
        <v>1015</v>
      </c>
      <c r="B422" s="440" t="s">
        <v>847</v>
      </c>
      <c r="C422" s="440" t="s">
        <v>848</v>
      </c>
      <c r="D422" s="440" t="s">
        <v>947</v>
      </c>
      <c r="E422" s="440" t="s">
        <v>948</v>
      </c>
      <c r="F422" s="444"/>
      <c r="G422" s="444"/>
      <c r="H422" s="444"/>
      <c r="I422" s="444"/>
      <c r="J422" s="444">
        <v>1</v>
      </c>
      <c r="K422" s="444">
        <v>423</v>
      </c>
      <c r="L422" s="444">
        <v>1</v>
      </c>
      <c r="M422" s="444">
        <v>423</v>
      </c>
      <c r="N422" s="444">
        <v>1</v>
      </c>
      <c r="O422" s="444">
        <v>424</v>
      </c>
      <c r="P422" s="514">
        <v>1.0023640661938533</v>
      </c>
      <c r="Q422" s="445">
        <v>424</v>
      </c>
    </row>
    <row r="423" spans="1:17" ht="14.4" customHeight="1" x14ac:dyDescent="0.3">
      <c r="A423" s="439" t="s">
        <v>1015</v>
      </c>
      <c r="B423" s="440" t="s">
        <v>847</v>
      </c>
      <c r="C423" s="440" t="s">
        <v>848</v>
      </c>
      <c r="D423" s="440" t="s">
        <v>952</v>
      </c>
      <c r="E423" s="440" t="s">
        <v>953</v>
      </c>
      <c r="F423" s="444">
        <v>18</v>
      </c>
      <c r="G423" s="444">
        <v>91602</v>
      </c>
      <c r="H423" s="444">
        <v>4.3904332822085887</v>
      </c>
      <c r="I423" s="444">
        <v>5089</v>
      </c>
      <c r="J423" s="444">
        <v>4</v>
      </c>
      <c r="K423" s="444">
        <v>20864</v>
      </c>
      <c r="L423" s="444">
        <v>1</v>
      </c>
      <c r="M423" s="444">
        <v>5216</v>
      </c>
      <c r="N423" s="444">
        <v>2</v>
      </c>
      <c r="O423" s="444">
        <v>10440</v>
      </c>
      <c r="P423" s="514">
        <v>0.50038343558282206</v>
      </c>
      <c r="Q423" s="445">
        <v>5220</v>
      </c>
    </row>
    <row r="424" spans="1:17" ht="14.4" customHeight="1" x14ac:dyDescent="0.3">
      <c r="A424" s="439" t="s">
        <v>1015</v>
      </c>
      <c r="B424" s="440" t="s">
        <v>847</v>
      </c>
      <c r="C424" s="440" t="s">
        <v>848</v>
      </c>
      <c r="D424" s="440" t="s">
        <v>956</v>
      </c>
      <c r="E424" s="440" t="s">
        <v>957</v>
      </c>
      <c r="F424" s="444"/>
      <c r="G424" s="444"/>
      <c r="H424" s="444"/>
      <c r="I424" s="444"/>
      <c r="J424" s="444">
        <v>2</v>
      </c>
      <c r="K424" s="444">
        <v>576</v>
      </c>
      <c r="L424" s="444">
        <v>1</v>
      </c>
      <c r="M424" s="444">
        <v>288</v>
      </c>
      <c r="N424" s="444">
        <v>1</v>
      </c>
      <c r="O424" s="444">
        <v>289</v>
      </c>
      <c r="P424" s="514">
        <v>0.50173611111111116</v>
      </c>
      <c r="Q424" s="445">
        <v>289</v>
      </c>
    </row>
    <row r="425" spans="1:17" ht="14.4" customHeight="1" x14ac:dyDescent="0.3">
      <c r="A425" s="439" t="s">
        <v>1015</v>
      </c>
      <c r="B425" s="440" t="s">
        <v>847</v>
      </c>
      <c r="C425" s="440" t="s">
        <v>848</v>
      </c>
      <c r="D425" s="440" t="s">
        <v>958</v>
      </c>
      <c r="E425" s="440" t="s">
        <v>959</v>
      </c>
      <c r="F425" s="444"/>
      <c r="G425" s="444"/>
      <c r="H425" s="444"/>
      <c r="I425" s="444"/>
      <c r="J425" s="444"/>
      <c r="K425" s="444"/>
      <c r="L425" s="444"/>
      <c r="M425" s="444"/>
      <c r="N425" s="444">
        <v>1</v>
      </c>
      <c r="O425" s="444">
        <v>1098</v>
      </c>
      <c r="P425" s="514"/>
      <c r="Q425" s="445">
        <v>1098</v>
      </c>
    </row>
    <row r="426" spans="1:17" ht="14.4" customHeight="1" x14ac:dyDescent="0.3">
      <c r="A426" s="439" t="s">
        <v>1015</v>
      </c>
      <c r="B426" s="440" t="s">
        <v>847</v>
      </c>
      <c r="C426" s="440" t="s">
        <v>848</v>
      </c>
      <c r="D426" s="440" t="s">
        <v>964</v>
      </c>
      <c r="E426" s="440" t="s">
        <v>965</v>
      </c>
      <c r="F426" s="444"/>
      <c r="G426" s="444"/>
      <c r="H426" s="444"/>
      <c r="I426" s="444"/>
      <c r="J426" s="444"/>
      <c r="K426" s="444"/>
      <c r="L426" s="444"/>
      <c r="M426" s="444"/>
      <c r="N426" s="444">
        <v>1</v>
      </c>
      <c r="O426" s="444">
        <v>0</v>
      </c>
      <c r="P426" s="514"/>
      <c r="Q426" s="445">
        <v>0</v>
      </c>
    </row>
    <row r="427" spans="1:17" ht="14.4" customHeight="1" x14ac:dyDescent="0.3">
      <c r="A427" s="439" t="s">
        <v>1015</v>
      </c>
      <c r="B427" s="440" t="s">
        <v>847</v>
      </c>
      <c r="C427" s="440" t="s">
        <v>848</v>
      </c>
      <c r="D427" s="440" t="s">
        <v>966</v>
      </c>
      <c r="E427" s="440" t="s">
        <v>967</v>
      </c>
      <c r="F427" s="444"/>
      <c r="G427" s="444"/>
      <c r="H427" s="444"/>
      <c r="I427" s="444"/>
      <c r="J427" s="444">
        <v>2</v>
      </c>
      <c r="K427" s="444">
        <v>0</v>
      </c>
      <c r="L427" s="444"/>
      <c r="M427" s="444">
        <v>0</v>
      </c>
      <c r="N427" s="444"/>
      <c r="O427" s="444"/>
      <c r="P427" s="514"/>
      <c r="Q427" s="445"/>
    </row>
    <row r="428" spans="1:17" ht="14.4" customHeight="1" x14ac:dyDescent="0.3">
      <c r="A428" s="439" t="s">
        <v>1016</v>
      </c>
      <c r="B428" s="440" t="s">
        <v>847</v>
      </c>
      <c r="C428" s="440" t="s">
        <v>848</v>
      </c>
      <c r="D428" s="440" t="s">
        <v>849</v>
      </c>
      <c r="E428" s="440" t="s">
        <v>850</v>
      </c>
      <c r="F428" s="444"/>
      <c r="G428" s="444"/>
      <c r="H428" s="444"/>
      <c r="I428" s="444"/>
      <c r="J428" s="444">
        <v>1</v>
      </c>
      <c r="K428" s="444">
        <v>2226</v>
      </c>
      <c r="L428" s="444">
        <v>1</v>
      </c>
      <c r="M428" s="444">
        <v>2226</v>
      </c>
      <c r="N428" s="444"/>
      <c r="O428" s="444"/>
      <c r="P428" s="514"/>
      <c r="Q428" s="445"/>
    </row>
    <row r="429" spans="1:17" ht="14.4" customHeight="1" x14ac:dyDescent="0.3">
      <c r="A429" s="439" t="s">
        <v>1016</v>
      </c>
      <c r="B429" s="440" t="s">
        <v>847</v>
      </c>
      <c r="C429" s="440" t="s">
        <v>848</v>
      </c>
      <c r="D429" s="440" t="s">
        <v>853</v>
      </c>
      <c r="E429" s="440" t="s">
        <v>854</v>
      </c>
      <c r="F429" s="444">
        <v>5647</v>
      </c>
      <c r="G429" s="444">
        <v>304938</v>
      </c>
      <c r="H429" s="444">
        <v>1.2699400299850074</v>
      </c>
      <c r="I429" s="444">
        <v>54</v>
      </c>
      <c r="J429" s="444">
        <v>4140</v>
      </c>
      <c r="K429" s="444">
        <v>240120</v>
      </c>
      <c r="L429" s="444">
        <v>1</v>
      </c>
      <c r="M429" s="444">
        <v>58</v>
      </c>
      <c r="N429" s="444">
        <v>1017</v>
      </c>
      <c r="O429" s="444">
        <v>58986</v>
      </c>
      <c r="P429" s="514">
        <v>0.24565217391304348</v>
      </c>
      <c r="Q429" s="445">
        <v>58</v>
      </c>
    </row>
    <row r="430" spans="1:17" ht="14.4" customHeight="1" x14ac:dyDescent="0.3">
      <c r="A430" s="439" t="s">
        <v>1016</v>
      </c>
      <c r="B430" s="440" t="s">
        <v>847</v>
      </c>
      <c r="C430" s="440" t="s">
        <v>848</v>
      </c>
      <c r="D430" s="440" t="s">
        <v>855</v>
      </c>
      <c r="E430" s="440" t="s">
        <v>856</v>
      </c>
      <c r="F430" s="444">
        <v>933</v>
      </c>
      <c r="G430" s="444">
        <v>114759</v>
      </c>
      <c r="H430" s="444">
        <v>0.92407478983476665</v>
      </c>
      <c r="I430" s="444">
        <v>123</v>
      </c>
      <c r="J430" s="444">
        <v>948</v>
      </c>
      <c r="K430" s="444">
        <v>124188</v>
      </c>
      <c r="L430" s="444">
        <v>1</v>
      </c>
      <c r="M430" s="444">
        <v>131</v>
      </c>
      <c r="N430" s="444">
        <v>588</v>
      </c>
      <c r="O430" s="444">
        <v>77028</v>
      </c>
      <c r="P430" s="514">
        <v>0.620253164556962</v>
      </c>
      <c r="Q430" s="445">
        <v>131</v>
      </c>
    </row>
    <row r="431" spans="1:17" ht="14.4" customHeight="1" x14ac:dyDescent="0.3">
      <c r="A431" s="439" t="s">
        <v>1016</v>
      </c>
      <c r="B431" s="440" t="s">
        <v>847</v>
      </c>
      <c r="C431" s="440" t="s">
        <v>848</v>
      </c>
      <c r="D431" s="440" t="s">
        <v>857</v>
      </c>
      <c r="E431" s="440" t="s">
        <v>858</v>
      </c>
      <c r="F431" s="444">
        <v>150</v>
      </c>
      <c r="G431" s="444">
        <v>26550</v>
      </c>
      <c r="H431" s="444">
        <v>0.85656213704994189</v>
      </c>
      <c r="I431" s="444">
        <v>177</v>
      </c>
      <c r="J431" s="444">
        <v>164</v>
      </c>
      <c r="K431" s="444">
        <v>30996</v>
      </c>
      <c r="L431" s="444">
        <v>1</v>
      </c>
      <c r="M431" s="444">
        <v>189</v>
      </c>
      <c r="N431" s="444">
        <v>197</v>
      </c>
      <c r="O431" s="444">
        <v>37233</v>
      </c>
      <c r="P431" s="514">
        <v>1.2012195121951219</v>
      </c>
      <c r="Q431" s="445">
        <v>189</v>
      </c>
    </row>
    <row r="432" spans="1:17" ht="14.4" customHeight="1" x14ac:dyDescent="0.3">
      <c r="A432" s="439" t="s">
        <v>1016</v>
      </c>
      <c r="B432" s="440" t="s">
        <v>847</v>
      </c>
      <c r="C432" s="440" t="s">
        <v>848</v>
      </c>
      <c r="D432" s="440" t="s">
        <v>861</v>
      </c>
      <c r="E432" s="440" t="s">
        <v>862</v>
      </c>
      <c r="F432" s="444">
        <v>16</v>
      </c>
      <c r="G432" s="444">
        <v>6144</v>
      </c>
      <c r="H432" s="444">
        <v>1.257985257985258</v>
      </c>
      <c r="I432" s="444">
        <v>384</v>
      </c>
      <c r="J432" s="444">
        <v>12</v>
      </c>
      <c r="K432" s="444">
        <v>4884</v>
      </c>
      <c r="L432" s="444">
        <v>1</v>
      </c>
      <c r="M432" s="444">
        <v>407</v>
      </c>
      <c r="N432" s="444">
        <v>10</v>
      </c>
      <c r="O432" s="444">
        <v>4080</v>
      </c>
      <c r="P432" s="514">
        <v>0.83538083538083541</v>
      </c>
      <c r="Q432" s="445">
        <v>408</v>
      </c>
    </row>
    <row r="433" spans="1:17" ht="14.4" customHeight="1" x14ac:dyDescent="0.3">
      <c r="A433" s="439" t="s">
        <v>1016</v>
      </c>
      <c r="B433" s="440" t="s">
        <v>847</v>
      </c>
      <c r="C433" s="440" t="s">
        <v>848</v>
      </c>
      <c r="D433" s="440" t="s">
        <v>863</v>
      </c>
      <c r="E433" s="440" t="s">
        <v>864</v>
      </c>
      <c r="F433" s="444">
        <v>216</v>
      </c>
      <c r="G433" s="444">
        <v>37152</v>
      </c>
      <c r="H433" s="444">
        <v>1.7012546936532649</v>
      </c>
      <c r="I433" s="444">
        <v>172</v>
      </c>
      <c r="J433" s="444">
        <v>122</v>
      </c>
      <c r="K433" s="444">
        <v>21838</v>
      </c>
      <c r="L433" s="444">
        <v>1</v>
      </c>
      <c r="M433" s="444">
        <v>179</v>
      </c>
      <c r="N433" s="444">
        <v>107</v>
      </c>
      <c r="O433" s="444">
        <v>19260</v>
      </c>
      <c r="P433" s="514">
        <v>0.88194889641908603</v>
      </c>
      <c r="Q433" s="445">
        <v>180</v>
      </c>
    </row>
    <row r="434" spans="1:17" ht="14.4" customHeight="1" x14ac:dyDescent="0.3">
      <c r="A434" s="439" t="s">
        <v>1016</v>
      </c>
      <c r="B434" s="440" t="s">
        <v>847</v>
      </c>
      <c r="C434" s="440" t="s">
        <v>848</v>
      </c>
      <c r="D434" s="440" t="s">
        <v>867</v>
      </c>
      <c r="E434" s="440" t="s">
        <v>868</v>
      </c>
      <c r="F434" s="444">
        <v>44</v>
      </c>
      <c r="G434" s="444">
        <v>14168</v>
      </c>
      <c r="H434" s="444">
        <v>0.57934982621140874</v>
      </c>
      <c r="I434" s="444">
        <v>322</v>
      </c>
      <c r="J434" s="444">
        <v>73</v>
      </c>
      <c r="K434" s="444">
        <v>24455</v>
      </c>
      <c r="L434" s="444">
        <v>1</v>
      </c>
      <c r="M434" s="444">
        <v>335</v>
      </c>
      <c r="N434" s="444">
        <v>39</v>
      </c>
      <c r="O434" s="444">
        <v>13104</v>
      </c>
      <c r="P434" s="514">
        <v>0.53584134123901039</v>
      </c>
      <c r="Q434" s="445">
        <v>336</v>
      </c>
    </row>
    <row r="435" spans="1:17" ht="14.4" customHeight="1" x14ac:dyDescent="0.3">
      <c r="A435" s="439" t="s">
        <v>1016</v>
      </c>
      <c r="B435" s="440" t="s">
        <v>847</v>
      </c>
      <c r="C435" s="440" t="s">
        <v>848</v>
      </c>
      <c r="D435" s="440" t="s">
        <v>871</v>
      </c>
      <c r="E435" s="440" t="s">
        <v>872</v>
      </c>
      <c r="F435" s="444">
        <v>708</v>
      </c>
      <c r="G435" s="444">
        <v>241428</v>
      </c>
      <c r="H435" s="444">
        <v>0.94893110238541634</v>
      </c>
      <c r="I435" s="444">
        <v>341</v>
      </c>
      <c r="J435" s="444">
        <v>729</v>
      </c>
      <c r="K435" s="444">
        <v>254421</v>
      </c>
      <c r="L435" s="444">
        <v>1</v>
      </c>
      <c r="M435" s="444">
        <v>349</v>
      </c>
      <c r="N435" s="444">
        <v>683</v>
      </c>
      <c r="O435" s="444">
        <v>238367</v>
      </c>
      <c r="P435" s="514">
        <v>0.93689986282578874</v>
      </c>
      <c r="Q435" s="445">
        <v>349</v>
      </c>
    </row>
    <row r="436" spans="1:17" ht="14.4" customHeight="1" x14ac:dyDescent="0.3">
      <c r="A436" s="439" t="s">
        <v>1016</v>
      </c>
      <c r="B436" s="440" t="s">
        <v>847</v>
      </c>
      <c r="C436" s="440" t="s">
        <v>848</v>
      </c>
      <c r="D436" s="440" t="s">
        <v>879</v>
      </c>
      <c r="E436" s="440" t="s">
        <v>880</v>
      </c>
      <c r="F436" s="444">
        <v>17</v>
      </c>
      <c r="G436" s="444">
        <v>1853</v>
      </c>
      <c r="H436" s="444">
        <v>1.4397824397824397</v>
      </c>
      <c r="I436" s="444">
        <v>109</v>
      </c>
      <c r="J436" s="444">
        <v>11</v>
      </c>
      <c r="K436" s="444">
        <v>1287</v>
      </c>
      <c r="L436" s="444">
        <v>1</v>
      </c>
      <c r="M436" s="444">
        <v>117</v>
      </c>
      <c r="N436" s="444">
        <v>24</v>
      </c>
      <c r="O436" s="444">
        <v>2808</v>
      </c>
      <c r="P436" s="514">
        <v>2.1818181818181817</v>
      </c>
      <c r="Q436" s="445">
        <v>117</v>
      </c>
    </row>
    <row r="437" spans="1:17" ht="14.4" customHeight="1" x14ac:dyDescent="0.3">
      <c r="A437" s="439" t="s">
        <v>1016</v>
      </c>
      <c r="B437" s="440" t="s">
        <v>847</v>
      </c>
      <c r="C437" s="440" t="s">
        <v>848</v>
      </c>
      <c r="D437" s="440" t="s">
        <v>883</v>
      </c>
      <c r="E437" s="440" t="s">
        <v>884</v>
      </c>
      <c r="F437" s="444">
        <v>6</v>
      </c>
      <c r="G437" s="444">
        <v>2256</v>
      </c>
      <c r="H437" s="444">
        <v>1.9431524547803618</v>
      </c>
      <c r="I437" s="444">
        <v>376</v>
      </c>
      <c r="J437" s="444">
        <v>3</v>
      </c>
      <c r="K437" s="444">
        <v>1161</v>
      </c>
      <c r="L437" s="444">
        <v>1</v>
      </c>
      <c r="M437" s="444">
        <v>387</v>
      </c>
      <c r="N437" s="444">
        <v>3</v>
      </c>
      <c r="O437" s="444">
        <v>1173</v>
      </c>
      <c r="P437" s="514">
        <v>1.0103359173126616</v>
      </c>
      <c r="Q437" s="445">
        <v>391</v>
      </c>
    </row>
    <row r="438" spans="1:17" ht="14.4" customHeight="1" x14ac:dyDescent="0.3">
      <c r="A438" s="439" t="s">
        <v>1016</v>
      </c>
      <c r="B438" s="440" t="s">
        <v>847</v>
      </c>
      <c r="C438" s="440" t="s">
        <v>848</v>
      </c>
      <c r="D438" s="440" t="s">
        <v>885</v>
      </c>
      <c r="E438" s="440" t="s">
        <v>886</v>
      </c>
      <c r="F438" s="444">
        <v>14</v>
      </c>
      <c r="G438" s="444">
        <v>518</v>
      </c>
      <c r="H438" s="444">
        <v>1.3631578947368421</v>
      </c>
      <c r="I438" s="444">
        <v>37</v>
      </c>
      <c r="J438" s="444">
        <v>10</v>
      </c>
      <c r="K438" s="444">
        <v>380</v>
      </c>
      <c r="L438" s="444">
        <v>1</v>
      </c>
      <c r="M438" s="444">
        <v>38</v>
      </c>
      <c r="N438" s="444">
        <v>16</v>
      </c>
      <c r="O438" s="444">
        <v>608</v>
      </c>
      <c r="P438" s="514">
        <v>1.6</v>
      </c>
      <c r="Q438" s="445">
        <v>38</v>
      </c>
    </row>
    <row r="439" spans="1:17" ht="14.4" customHeight="1" x14ac:dyDescent="0.3">
      <c r="A439" s="439" t="s">
        <v>1016</v>
      </c>
      <c r="B439" s="440" t="s">
        <v>847</v>
      </c>
      <c r="C439" s="440" t="s">
        <v>848</v>
      </c>
      <c r="D439" s="440" t="s">
        <v>889</v>
      </c>
      <c r="E439" s="440" t="s">
        <v>890</v>
      </c>
      <c r="F439" s="444">
        <v>146</v>
      </c>
      <c r="G439" s="444">
        <v>98696</v>
      </c>
      <c r="H439" s="444">
        <v>0.97356376262626265</v>
      </c>
      <c r="I439" s="444">
        <v>676</v>
      </c>
      <c r="J439" s="444">
        <v>144</v>
      </c>
      <c r="K439" s="444">
        <v>101376</v>
      </c>
      <c r="L439" s="444">
        <v>1</v>
      </c>
      <c r="M439" s="444">
        <v>704</v>
      </c>
      <c r="N439" s="444">
        <v>85</v>
      </c>
      <c r="O439" s="444">
        <v>59925</v>
      </c>
      <c r="P439" s="514">
        <v>0.59111624053030298</v>
      </c>
      <c r="Q439" s="445">
        <v>705</v>
      </c>
    </row>
    <row r="440" spans="1:17" ht="14.4" customHeight="1" x14ac:dyDescent="0.3">
      <c r="A440" s="439" t="s">
        <v>1016</v>
      </c>
      <c r="B440" s="440" t="s">
        <v>847</v>
      </c>
      <c r="C440" s="440" t="s">
        <v>848</v>
      </c>
      <c r="D440" s="440" t="s">
        <v>891</v>
      </c>
      <c r="E440" s="440" t="s">
        <v>892</v>
      </c>
      <c r="F440" s="444">
        <v>9</v>
      </c>
      <c r="G440" s="444">
        <v>1242</v>
      </c>
      <c r="H440" s="444">
        <v>4.2244897959183669</v>
      </c>
      <c r="I440" s="444">
        <v>138</v>
      </c>
      <c r="J440" s="444">
        <v>2</v>
      </c>
      <c r="K440" s="444">
        <v>294</v>
      </c>
      <c r="L440" s="444">
        <v>1</v>
      </c>
      <c r="M440" s="444">
        <v>147</v>
      </c>
      <c r="N440" s="444"/>
      <c r="O440" s="444"/>
      <c r="P440" s="514"/>
      <c r="Q440" s="445"/>
    </row>
    <row r="441" spans="1:17" ht="14.4" customHeight="1" x14ac:dyDescent="0.3">
      <c r="A441" s="439" t="s">
        <v>1016</v>
      </c>
      <c r="B441" s="440" t="s">
        <v>847</v>
      </c>
      <c r="C441" s="440" t="s">
        <v>848</v>
      </c>
      <c r="D441" s="440" t="s">
        <v>893</v>
      </c>
      <c r="E441" s="440" t="s">
        <v>894</v>
      </c>
      <c r="F441" s="444">
        <v>432</v>
      </c>
      <c r="G441" s="444">
        <v>123120</v>
      </c>
      <c r="H441" s="444">
        <v>0.80516898608349896</v>
      </c>
      <c r="I441" s="444">
        <v>285</v>
      </c>
      <c r="J441" s="444">
        <v>503</v>
      </c>
      <c r="K441" s="444">
        <v>152912</v>
      </c>
      <c r="L441" s="444">
        <v>1</v>
      </c>
      <c r="M441" s="444">
        <v>304</v>
      </c>
      <c r="N441" s="444">
        <v>595</v>
      </c>
      <c r="O441" s="444">
        <v>181475</v>
      </c>
      <c r="P441" s="514">
        <v>1.1867937114157163</v>
      </c>
      <c r="Q441" s="445">
        <v>305</v>
      </c>
    </row>
    <row r="442" spans="1:17" ht="14.4" customHeight="1" x14ac:dyDescent="0.3">
      <c r="A442" s="439" t="s">
        <v>1016</v>
      </c>
      <c r="B442" s="440" t="s">
        <v>847</v>
      </c>
      <c r="C442" s="440" t="s">
        <v>848</v>
      </c>
      <c r="D442" s="440" t="s">
        <v>895</v>
      </c>
      <c r="E442" s="440" t="s">
        <v>896</v>
      </c>
      <c r="F442" s="444"/>
      <c r="G442" s="444"/>
      <c r="H442" s="444"/>
      <c r="I442" s="444"/>
      <c r="J442" s="444">
        <v>2</v>
      </c>
      <c r="K442" s="444">
        <v>7414</v>
      </c>
      <c r="L442" s="444">
        <v>1</v>
      </c>
      <c r="M442" s="444">
        <v>3707</v>
      </c>
      <c r="N442" s="444"/>
      <c r="O442" s="444"/>
      <c r="P442" s="514"/>
      <c r="Q442" s="445"/>
    </row>
    <row r="443" spans="1:17" ht="14.4" customHeight="1" x14ac:dyDescent="0.3">
      <c r="A443" s="439" t="s">
        <v>1016</v>
      </c>
      <c r="B443" s="440" t="s">
        <v>847</v>
      </c>
      <c r="C443" s="440" t="s">
        <v>848</v>
      </c>
      <c r="D443" s="440" t="s">
        <v>897</v>
      </c>
      <c r="E443" s="440" t="s">
        <v>898</v>
      </c>
      <c r="F443" s="444">
        <v>936</v>
      </c>
      <c r="G443" s="444">
        <v>432432</v>
      </c>
      <c r="H443" s="444">
        <v>0.98135473212178426</v>
      </c>
      <c r="I443" s="444">
        <v>462</v>
      </c>
      <c r="J443" s="444">
        <v>892</v>
      </c>
      <c r="K443" s="444">
        <v>440648</v>
      </c>
      <c r="L443" s="444">
        <v>1</v>
      </c>
      <c r="M443" s="444">
        <v>494</v>
      </c>
      <c r="N443" s="444">
        <v>699</v>
      </c>
      <c r="O443" s="444">
        <v>345306</v>
      </c>
      <c r="P443" s="514">
        <v>0.78363228699551568</v>
      </c>
      <c r="Q443" s="445">
        <v>494</v>
      </c>
    </row>
    <row r="444" spans="1:17" ht="14.4" customHeight="1" x14ac:dyDescent="0.3">
      <c r="A444" s="439" t="s">
        <v>1016</v>
      </c>
      <c r="B444" s="440" t="s">
        <v>847</v>
      </c>
      <c r="C444" s="440" t="s">
        <v>848</v>
      </c>
      <c r="D444" s="440" t="s">
        <v>901</v>
      </c>
      <c r="E444" s="440" t="s">
        <v>902</v>
      </c>
      <c r="F444" s="444">
        <v>1288</v>
      </c>
      <c r="G444" s="444">
        <v>458528</v>
      </c>
      <c r="H444" s="444">
        <v>1.0361746361746362</v>
      </c>
      <c r="I444" s="444">
        <v>356</v>
      </c>
      <c r="J444" s="444">
        <v>1196</v>
      </c>
      <c r="K444" s="444">
        <v>442520</v>
      </c>
      <c r="L444" s="444">
        <v>1</v>
      </c>
      <c r="M444" s="444">
        <v>370</v>
      </c>
      <c r="N444" s="444">
        <v>1063</v>
      </c>
      <c r="O444" s="444">
        <v>393310</v>
      </c>
      <c r="P444" s="514">
        <v>0.8887959866220736</v>
      </c>
      <c r="Q444" s="445">
        <v>370</v>
      </c>
    </row>
    <row r="445" spans="1:17" ht="14.4" customHeight="1" x14ac:dyDescent="0.3">
      <c r="A445" s="439" t="s">
        <v>1016</v>
      </c>
      <c r="B445" s="440" t="s">
        <v>847</v>
      </c>
      <c r="C445" s="440" t="s">
        <v>848</v>
      </c>
      <c r="D445" s="440" t="s">
        <v>903</v>
      </c>
      <c r="E445" s="440" t="s">
        <v>904</v>
      </c>
      <c r="F445" s="444">
        <v>1</v>
      </c>
      <c r="G445" s="444">
        <v>2917</v>
      </c>
      <c r="H445" s="444"/>
      <c r="I445" s="444">
        <v>2917</v>
      </c>
      <c r="J445" s="444"/>
      <c r="K445" s="444"/>
      <c r="L445" s="444"/>
      <c r="M445" s="444"/>
      <c r="N445" s="444"/>
      <c r="O445" s="444"/>
      <c r="P445" s="514"/>
      <c r="Q445" s="445"/>
    </row>
    <row r="446" spans="1:17" ht="14.4" customHeight="1" x14ac:dyDescent="0.3">
      <c r="A446" s="439" t="s">
        <v>1016</v>
      </c>
      <c r="B446" s="440" t="s">
        <v>847</v>
      </c>
      <c r="C446" s="440" t="s">
        <v>848</v>
      </c>
      <c r="D446" s="440" t="s">
        <v>907</v>
      </c>
      <c r="E446" s="440" t="s">
        <v>908</v>
      </c>
      <c r="F446" s="444">
        <v>2</v>
      </c>
      <c r="G446" s="444">
        <v>210</v>
      </c>
      <c r="H446" s="444">
        <v>0.63063063063063063</v>
      </c>
      <c r="I446" s="444">
        <v>105</v>
      </c>
      <c r="J446" s="444">
        <v>3</v>
      </c>
      <c r="K446" s="444">
        <v>333</v>
      </c>
      <c r="L446" s="444">
        <v>1</v>
      </c>
      <c r="M446" s="444">
        <v>111</v>
      </c>
      <c r="N446" s="444">
        <v>8</v>
      </c>
      <c r="O446" s="444">
        <v>888</v>
      </c>
      <c r="P446" s="514">
        <v>2.6666666666666665</v>
      </c>
      <c r="Q446" s="445">
        <v>111</v>
      </c>
    </row>
    <row r="447" spans="1:17" ht="14.4" customHeight="1" x14ac:dyDescent="0.3">
      <c r="A447" s="439" t="s">
        <v>1016</v>
      </c>
      <c r="B447" s="440" t="s">
        <v>847</v>
      </c>
      <c r="C447" s="440" t="s">
        <v>848</v>
      </c>
      <c r="D447" s="440" t="s">
        <v>909</v>
      </c>
      <c r="E447" s="440" t="s">
        <v>910</v>
      </c>
      <c r="F447" s="444">
        <v>30</v>
      </c>
      <c r="G447" s="444">
        <v>3510</v>
      </c>
      <c r="H447" s="444">
        <v>0.96827586206896554</v>
      </c>
      <c r="I447" s="444">
        <v>117</v>
      </c>
      <c r="J447" s="444">
        <v>29</v>
      </c>
      <c r="K447" s="444">
        <v>3625</v>
      </c>
      <c r="L447" s="444">
        <v>1</v>
      </c>
      <c r="M447" s="444">
        <v>125</v>
      </c>
      <c r="N447" s="444">
        <v>11</v>
      </c>
      <c r="O447" s="444">
        <v>1375</v>
      </c>
      <c r="P447" s="514">
        <v>0.37931034482758619</v>
      </c>
      <c r="Q447" s="445">
        <v>125</v>
      </c>
    </row>
    <row r="448" spans="1:17" ht="14.4" customHeight="1" x14ac:dyDescent="0.3">
      <c r="A448" s="439" t="s">
        <v>1016</v>
      </c>
      <c r="B448" s="440" t="s">
        <v>847</v>
      </c>
      <c r="C448" s="440" t="s">
        <v>848</v>
      </c>
      <c r="D448" s="440" t="s">
        <v>911</v>
      </c>
      <c r="E448" s="440" t="s">
        <v>912</v>
      </c>
      <c r="F448" s="444">
        <v>44</v>
      </c>
      <c r="G448" s="444">
        <v>20372</v>
      </c>
      <c r="H448" s="444">
        <v>1.2104575163398692</v>
      </c>
      <c r="I448" s="444">
        <v>463</v>
      </c>
      <c r="J448" s="444">
        <v>34</v>
      </c>
      <c r="K448" s="444">
        <v>16830</v>
      </c>
      <c r="L448" s="444">
        <v>1</v>
      </c>
      <c r="M448" s="444">
        <v>495</v>
      </c>
      <c r="N448" s="444">
        <v>44</v>
      </c>
      <c r="O448" s="444">
        <v>21780</v>
      </c>
      <c r="P448" s="514">
        <v>1.2941176470588236</v>
      </c>
      <c r="Q448" s="445">
        <v>495</v>
      </c>
    </row>
    <row r="449" spans="1:17" ht="14.4" customHeight="1" x14ac:dyDescent="0.3">
      <c r="A449" s="439" t="s">
        <v>1016</v>
      </c>
      <c r="B449" s="440" t="s">
        <v>847</v>
      </c>
      <c r="C449" s="440" t="s">
        <v>848</v>
      </c>
      <c r="D449" s="440" t="s">
        <v>913</v>
      </c>
      <c r="E449" s="440" t="s">
        <v>914</v>
      </c>
      <c r="F449" s="444">
        <v>1</v>
      </c>
      <c r="G449" s="444">
        <v>1268</v>
      </c>
      <c r="H449" s="444">
        <v>0.14118695022825967</v>
      </c>
      <c r="I449" s="444">
        <v>1268</v>
      </c>
      <c r="J449" s="444">
        <v>7</v>
      </c>
      <c r="K449" s="444">
        <v>8981</v>
      </c>
      <c r="L449" s="444">
        <v>1</v>
      </c>
      <c r="M449" s="444">
        <v>1283</v>
      </c>
      <c r="N449" s="444">
        <v>3</v>
      </c>
      <c r="O449" s="444">
        <v>3855</v>
      </c>
      <c r="P449" s="514">
        <v>0.42923950562298185</v>
      </c>
      <c r="Q449" s="445">
        <v>1285</v>
      </c>
    </row>
    <row r="450" spans="1:17" ht="14.4" customHeight="1" x14ac:dyDescent="0.3">
      <c r="A450" s="439" t="s">
        <v>1016</v>
      </c>
      <c r="B450" s="440" t="s">
        <v>847</v>
      </c>
      <c r="C450" s="440" t="s">
        <v>848</v>
      </c>
      <c r="D450" s="440" t="s">
        <v>915</v>
      </c>
      <c r="E450" s="440" t="s">
        <v>916</v>
      </c>
      <c r="F450" s="444">
        <v>22</v>
      </c>
      <c r="G450" s="444">
        <v>9614</v>
      </c>
      <c r="H450" s="444">
        <v>1.1712962962962963</v>
      </c>
      <c r="I450" s="444">
        <v>437</v>
      </c>
      <c r="J450" s="444">
        <v>18</v>
      </c>
      <c r="K450" s="444">
        <v>8208</v>
      </c>
      <c r="L450" s="444">
        <v>1</v>
      </c>
      <c r="M450" s="444">
        <v>456</v>
      </c>
      <c r="N450" s="444">
        <v>12</v>
      </c>
      <c r="O450" s="444">
        <v>5472</v>
      </c>
      <c r="P450" s="514">
        <v>0.66666666666666663</v>
      </c>
      <c r="Q450" s="445">
        <v>456</v>
      </c>
    </row>
    <row r="451" spans="1:17" ht="14.4" customHeight="1" x14ac:dyDescent="0.3">
      <c r="A451" s="439" t="s">
        <v>1016</v>
      </c>
      <c r="B451" s="440" t="s">
        <v>847</v>
      </c>
      <c r="C451" s="440" t="s">
        <v>848</v>
      </c>
      <c r="D451" s="440" t="s">
        <v>917</v>
      </c>
      <c r="E451" s="440" t="s">
        <v>918</v>
      </c>
      <c r="F451" s="444">
        <v>1746</v>
      </c>
      <c r="G451" s="444">
        <v>94284</v>
      </c>
      <c r="H451" s="444">
        <v>0.90967331107809268</v>
      </c>
      <c r="I451" s="444">
        <v>54</v>
      </c>
      <c r="J451" s="444">
        <v>1787</v>
      </c>
      <c r="K451" s="444">
        <v>103646</v>
      </c>
      <c r="L451" s="444">
        <v>1</v>
      </c>
      <c r="M451" s="444">
        <v>58</v>
      </c>
      <c r="N451" s="444">
        <v>1260</v>
      </c>
      <c r="O451" s="444">
        <v>73080</v>
      </c>
      <c r="P451" s="514">
        <v>0.70509233351986567</v>
      </c>
      <c r="Q451" s="445">
        <v>58</v>
      </c>
    </row>
    <row r="452" spans="1:17" ht="14.4" customHeight="1" x14ac:dyDescent="0.3">
      <c r="A452" s="439" t="s">
        <v>1016</v>
      </c>
      <c r="B452" s="440" t="s">
        <v>847</v>
      </c>
      <c r="C452" s="440" t="s">
        <v>848</v>
      </c>
      <c r="D452" s="440" t="s">
        <v>925</v>
      </c>
      <c r="E452" s="440" t="s">
        <v>926</v>
      </c>
      <c r="F452" s="444">
        <v>7226</v>
      </c>
      <c r="G452" s="444">
        <v>1221194</v>
      </c>
      <c r="H452" s="444">
        <v>1.0306086883136063</v>
      </c>
      <c r="I452" s="444">
        <v>169</v>
      </c>
      <c r="J452" s="444">
        <v>6771</v>
      </c>
      <c r="K452" s="444">
        <v>1184925</v>
      </c>
      <c r="L452" s="444">
        <v>1</v>
      </c>
      <c r="M452" s="444">
        <v>175</v>
      </c>
      <c r="N452" s="444">
        <v>7386</v>
      </c>
      <c r="O452" s="444">
        <v>1299936</v>
      </c>
      <c r="P452" s="514">
        <v>1.0970618393569214</v>
      </c>
      <c r="Q452" s="445">
        <v>176</v>
      </c>
    </row>
    <row r="453" spans="1:17" ht="14.4" customHeight="1" x14ac:dyDescent="0.3">
      <c r="A453" s="439" t="s">
        <v>1016</v>
      </c>
      <c r="B453" s="440" t="s">
        <v>847</v>
      </c>
      <c r="C453" s="440" t="s">
        <v>848</v>
      </c>
      <c r="D453" s="440" t="s">
        <v>927</v>
      </c>
      <c r="E453" s="440" t="s">
        <v>928</v>
      </c>
      <c r="F453" s="444">
        <v>295</v>
      </c>
      <c r="G453" s="444">
        <v>23895</v>
      </c>
      <c r="H453" s="444">
        <v>0.94972178060413359</v>
      </c>
      <c r="I453" s="444">
        <v>81</v>
      </c>
      <c r="J453" s="444">
        <v>296</v>
      </c>
      <c r="K453" s="444">
        <v>25160</v>
      </c>
      <c r="L453" s="444">
        <v>1</v>
      </c>
      <c r="M453" s="444">
        <v>85</v>
      </c>
      <c r="N453" s="444">
        <v>182</v>
      </c>
      <c r="O453" s="444">
        <v>15470</v>
      </c>
      <c r="P453" s="514">
        <v>0.61486486486486491</v>
      </c>
      <c r="Q453" s="445">
        <v>85</v>
      </c>
    </row>
    <row r="454" spans="1:17" ht="14.4" customHeight="1" x14ac:dyDescent="0.3">
      <c r="A454" s="439" t="s">
        <v>1016</v>
      </c>
      <c r="B454" s="440" t="s">
        <v>847</v>
      </c>
      <c r="C454" s="440" t="s">
        <v>848</v>
      </c>
      <c r="D454" s="440" t="s">
        <v>931</v>
      </c>
      <c r="E454" s="440" t="s">
        <v>932</v>
      </c>
      <c r="F454" s="444">
        <v>7</v>
      </c>
      <c r="G454" s="444">
        <v>1141</v>
      </c>
      <c r="H454" s="444">
        <v>0.61377084454007536</v>
      </c>
      <c r="I454" s="444">
        <v>163</v>
      </c>
      <c r="J454" s="444">
        <v>11</v>
      </c>
      <c r="K454" s="444">
        <v>1859</v>
      </c>
      <c r="L454" s="444">
        <v>1</v>
      </c>
      <c r="M454" s="444">
        <v>169</v>
      </c>
      <c r="N454" s="444"/>
      <c r="O454" s="444"/>
      <c r="P454" s="514"/>
      <c r="Q454" s="445"/>
    </row>
    <row r="455" spans="1:17" ht="14.4" customHeight="1" x14ac:dyDescent="0.3">
      <c r="A455" s="439" t="s">
        <v>1016</v>
      </c>
      <c r="B455" s="440" t="s">
        <v>847</v>
      </c>
      <c r="C455" s="440" t="s">
        <v>848</v>
      </c>
      <c r="D455" s="440" t="s">
        <v>935</v>
      </c>
      <c r="E455" s="440" t="s">
        <v>936</v>
      </c>
      <c r="F455" s="444">
        <v>4</v>
      </c>
      <c r="G455" s="444">
        <v>4032</v>
      </c>
      <c r="H455" s="444">
        <v>0.15338963706916228</v>
      </c>
      <c r="I455" s="444">
        <v>1008</v>
      </c>
      <c r="J455" s="444">
        <v>26</v>
      </c>
      <c r="K455" s="444">
        <v>26286</v>
      </c>
      <c r="L455" s="444">
        <v>1</v>
      </c>
      <c r="M455" s="444">
        <v>1011</v>
      </c>
      <c r="N455" s="444">
        <v>5</v>
      </c>
      <c r="O455" s="444">
        <v>5060</v>
      </c>
      <c r="P455" s="514">
        <v>0.19249790763143879</v>
      </c>
      <c r="Q455" s="445">
        <v>1012</v>
      </c>
    </row>
    <row r="456" spans="1:17" ht="14.4" customHeight="1" x14ac:dyDescent="0.3">
      <c r="A456" s="439" t="s">
        <v>1016</v>
      </c>
      <c r="B456" s="440" t="s">
        <v>847</v>
      </c>
      <c r="C456" s="440" t="s">
        <v>848</v>
      </c>
      <c r="D456" s="440" t="s">
        <v>937</v>
      </c>
      <c r="E456" s="440" t="s">
        <v>938</v>
      </c>
      <c r="F456" s="444"/>
      <c r="G456" s="444"/>
      <c r="H456" s="444"/>
      <c r="I456" s="444"/>
      <c r="J456" s="444">
        <v>1</v>
      </c>
      <c r="K456" s="444">
        <v>176</v>
      </c>
      <c r="L456" s="444">
        <v>1</v>
      </c>
      <c r="M456" s="444">
        <v>176</v>
      </c>
      <c r="N456" s="444"/>
      <c r="O456" s="444"/>
      <c r="P456" s="514"/>
      <c r="Q456" s="445"/>
    </row>
    <row r="457" spans="1:17" ht="14.4" customHeight="1" x14ac:dyDescent="0.3">
      <c r="A457" s="439" t="s">
        <v>1016</v>
      </c>
      <c r="B457" s="440" t="s">
        <v>847</v>
      </c>
      <c r="C457" s="440" t="s">
        <v>848</v>
      </c>
      <c r="D457" s="440" t="s">
        <v>939</v>
      </c>
      <c r="E457" s="440" t="s">
        <v>940</v>
      </c>
      <c r="F457" s="444">
        <v>4</v>
      </c>
      <c r="G457" s="444">
        <v>9056</v>
      </c>
      <c r="H457" s="444">
        <v>0.10965804514191611</v>
      </c>
      <c r="I457" s="444">
        <v>2264</v>
      </c>
      <c r="J457" s="444">
        <v>36</v>
      </c>
      <c r="K457" s="444">
        <v>82584</v>
      </c>
      <c r="L457" s="444">
        <v>1</v>
      </c>
      <c r="M457" s="444">
        <v>2294</v>
      </c>
      <c r="N457" s="444">
        <v>12</v>
      </c>
      <c r="O457" s="444">
        <v>27564</v>
      </c>
      <c r="P457" s="514">
        <v>0.33376925312409184</v>
      </c>
      <c r="Q457" s="445">
        <v>2297</v>
      </c>
    </row>
    <row r="458" spans="1:17" ht="14.4" customHeight="1" x14ac:dyDescent="0.3">
      <c r="A458" s="439" t="s">
        <v>1016</v>
      </c>
      <c r="B458" s="440" t="s">
        <v>847</v>
      </c>
      <c r="C458" s="440" t="s">
        <v>848</v>
      </c>
      <c r="D458" s="440" t="s">
        <v>941</v>
      </c>
      <c r="E458" s="440" t="s">
        <v>942</v>
      </c>
      <c r="F458" s="444">
        <v>108</v>
      </c>
      <c r="G458" s="444">
        <v>26676</v>
      </c>
      <c r="H458" s="444">
        <v>0.80499728408473659</v>
      </c>
      <c r="I458" s="444">
        <v>247</v>
      </c>
      <c r="J458" s="444">
        <v>126</v>
      </c>
      <c r="K458" s="444">
        <v>33138</v>
      </c>
      <c r="L458" s="444">
        <v>1</v>
      </c>
      <c r="M458" s="444">
        <v>263</v>
      </c>
      <c r="N458" s="444">
        <v>67</v>
      </c>
      <c r="O458" s="444">
        <v>17688</v>
      </c>
      <c r="P458" s="514">
        <v>0.53376787977548434</v>
      </c>
      <c r="Q458" s="445">
        <v>264</v>
      </c>
    </row>
    <row r="459" spans="1:17" ht="14.4" customHeight="1" x14ac:dyDescent="0.3">
      <c r="A459" s="439" t="s">
        <v>1016</v>
      </c>
      <c r="B459" s="440" t="s">
        <v>847</v>
      </c>
      <c r="C459" s="440" t="s">
        <v>848</v>
      </c>
      <c r="D459" s="440" t="s">
        <v>943</v>
      </c>
      <c r="E459" s="440" t="s">
        <v>944</v>
      </c>
      <c r="F459" s="444">
        <v>11</v>
      </c>
      <c r="G459" s="444">
        <v>22132</v>
      </c>
      <c r="H459" s="444">
        <v>0.94460093896713615</v>
      </c>
      <c r="I459" s="444">
        <v>2012</v>
      </c>
      <c r="J459" s="444">
        <v>11</v>
      </c>
      <c r="K459" s="444">
        <v>23430</v>
      </c>
      <c r="L459" s="444">
        <v>1</v>
      </c>
      <c r="M459" s="444">
        <v>2130</v>
      </c>
      <c r="N459" s="444">
        <v>10</v>
      </c>
      <c r="O459" s="444">
        <v>21310</v>
      </c>
      <c r="P459" s="514">
        <v>0.90951771233461376</v>
      </c>
      <c r="Q459" s="445">
        <v>2131</v>
      </c>
    </row>
    <row r="460" spans="1:17" ht="14.4" customHeight="1" x14ac:dyDescent="0.3">
      <c r="A460" s="439" t="s">
        <v>1016</v>
      </c>
      <c r="B460" s="440" t="s">
        <v>847</v>
      </c>
      <c r="C460" s="440" t="s">
        <v>848</v>
      </c>
      <c r="D460" s="440" t="s">
        <v>945</v>
      </c>
      <c r="E460" s="440" t="s">
        <v>946</v>
      </c>
      <c r="F460" s="444">
        <v>18</v>
      </c>
      <c r="G460" s="444">
        <v>4068</v>
      </c>
      <c r="H460" s="444">
        <v>0.73086597197269132</v>
      </c>
      <c r="I460" s="444">
        <v>226</v>
      </c>
      <c r="J460" s="444">
        <v>23</v>
      </c>
      <c r="K460" s="444">
        <v>5566</v>
      </c>
      <c r="L460" s="444">
        <v>1</v>
      </c>
      <c r="M460" s="444">
        <v>242</v>
      </c>
      <c r="N460" s="444">
        <v>29</v>
      </c>
      <c r="O460" s="444">
        <v>7018</v>
      </c>
      <c r="P460" s="514">
        <v>1.2608695652173914</v>
      </c>
      <c r="Q460" s="445">
        <v>242</v>
      </c>
    </row>
    <row r="461" spans="1:17" ht="14.4" customHeight="1" x14ac:dyDescent="0.3">
      <c r="A461" s="439" t="s">
        <v>1016</v>
      </c>
      <c r="B461" s="440" t="s">
        <v>847</v>
      </c>
      <c r="C461" s="440" t="s">
        <v>848</v>
      </c>
      <c r="D461" s="440" t="s">
        <v>947</v>
      </c>
      <c r="E461" s="440" t="s">
        <v>948</v>
      </c>
      <c r="F461" s="444"/>
      <c r="G461" s="444"/>
      <c r="H461" s="444"/>
      <c r="I461" s="444"/>
      <c r="J461" s="444">
        <v>1</v>
      </c>
      <c r="K461" s="444">
        <v>423</v>
      </c>
      <c r="L461" s="444">
        <v>1</v>
      </c>
      <c r="M461" s="444">
        <v>423</v>
      </c>
      <c r="N461" s="444"/>
      <c r="O461" s="444"/>
      <c r="P461" s="514"/>
      <c r="Q461" s="445"/>
    </row>
    <row r="462" spans="1:17" ht="14.4" customHeight="1" x14ac:dyDescent="0.3">
      <c r="A462" s="439" t="s">
        <v>1016</v>
      </c>
      <c r="B462" s="440" t="s">
        <v>847</v>
      </c>
      <c r="C462" s="440" t="s">
        <v>848</v>
      </c>
      <c r="D462" s="440" t="s">
        <v>951</v>
      </c>
      <c r="E462" s="440" t="s">
        <v>854</v>
      </c>
      <c r="F462" s="444"/>
      <c r="G462" s="444"/>
      <c r="H462" s="444"/>
      <c r="I462" s="444"/>
      <c r="J462" s="444">
        <v>2</v>
      </c>
      <c r="K462" s="444">
        <v>74</v>
      </c>
      <c r="L462" s="444">
        <v>1</v>
      </c>
      <c r="M462" s="444">
        <v>37</v>
      </c>
      <c r="N462" s="444">
        <v>1</v>
      </c>
      <c r="O462" s="444">
        <v>37</v>
      </c>
      <c r="P462" s="514">
        <v>0.5</v>
      </c>
      <c r="Q462" s="445">
        <v>37</v>
      </c>
    </row>
    <row r="463" spans="1:17" ht="14.4" customHeight="1" x14ac:dyDescent="0.3">
      <c r="A463" s="439" t="s">
        <v>1016</v>
      </c>
      <c r="B463" s="440" t="s">
        <v>847</v>
      </c>
      <c r="C463" s="440" t="s">
        <v>848</v>
      </c>
      <c r="D463" s="440" t="s">
        <v>954</v>
      </c>
      <c r="E463" s="440" t="s">
        <v>955</v>
      </c>
      <c r="F463" s="444">
        <v>772</v>
      </c>
      <c r="G463" s="444">
        <v>806740</v>
      </c>
      <c r="H463" s="444">
        <v>0.93027063802308552</v>
      </c>
      <c r="I463" s="444">
        <v>1045</v>
      </c>
      <c r="J463" s="444">
        <v>822</v>
      </c>
      <c r="K463" s="444">
        <v>867210</v>
      </c>
      <c r="L463" s="444">
        <v>1</v>
      </c>
      <c r="M463" s="444">
        <v>1055</v>
      </c>
      <c r="N463" s="444">
        <v>779</v>
      </c>
      <c r="O463" s="444">
        <v>823403</v>
      </c>
      <c r="P463" s="514">
        <v>0.949485130475894</v>
      </c>
      <c r="Q463" s="445">
        <v>1057</v>
      </c>
    </row>
    <row r="464" spans="1:17" ht="14.4" customHeight="1" x14ac:dyDescent="0.3">
      <c r="A464" s="439" t="s">
        <v>1016</v>
      </c>
      <c r="B464" s="440" t="s">
        <v>847</v>
      </c>
      <c r="C464" s="440" t="s">
        <v>848</v>
      </c>
      <c r="D464" s="440" t="s">
        <v>956</v>
      </c>
      <c r="E464" s="440" t="s">
        <v>957</v>
      </c>
      <c r="F464" s="444">
        <v>4</v>
      </c>
      <c r="G464" s="444">
        <v>1076</v>
      </c>
      <c r="H464" s="444">
        <v>1.8680555555555556</v>
      </c>
      <c r="I464" s="444">
        <v>269</v>
      </c>
      <c r="J464" s="444">
        <v>2</v>
      </c>
      <c r="K464" s="444">
        <v>576</v>
      </c>
      <c r="L464" s="444">
        <v>1</v>
      </c>
      <c r="M464" s="444">
        <v>288</v>
      </c>
      <c r="N464" s="444">
        <v>1</v>
      </c>
      <c r="O464" s="444">
        <v>289</v>
      </c>
      <c r="P464" s="514">
        <v>0.50173611111111116</v>
      </c>
      <c r="Q464" s="445">
        <v>289</v>
      </c>
    </row>
    <row r="465" spans="1:17" ht="14.4" customHeight="1" x14ac:dyDescent="0.3">
      <c r="A465" s="439" t="s">
        <v>1016</v>
      </c>
      <c r="B465" s="440" t="s">
        <v>847</v>
      </c>
      <c r="C465" s="440" t="s">
        <v>848</v>
      </c>
      <c r="D465" s="440" t="s">
        <v>962</v>
      </c>
      <c r="E465" s="440" t="s">
        <v>963</v>
      </c>
      <c r="F465" s="444"/>
      <c r="G465" s="444"/>
      <c r="H465" s="444"/>
      <c r="I465" s="444"/>
      <c r="J465" s="444">
        <v>1</v>
      </c>
      <c r="K465" s="444">
        <v>314</v>
      </c>
      <c r="L465" s="444">
        <v>1</v>
      </c>
      <c r="M465" s="444">
        <v>314</v>
      </c>
      <c r="N465" s="444"/>
      <c r="O465" s="444"/>
      <c r="P465" s="514"/>
      <c r="Q465" s="445"/>
    </row>
    <row r="466" spans="1:17" ht="14.4" customHeight="1" x14ac:dyDescent="0.3">
      <c r="A466" s="439" t="s">
        <v>1017</v>
      </c>
      <c r="B466" s="440" t="s">
        <v>847</v>
      </c>
      <c r="C466" s="440" t="s">
        <v>848</v>
      </c>
      <c r="D466" s="440" t="s">
        <v>853</v>
      </c>
      <c r="E466" s="440" t="s">
        <v>854</v>
      </c>
      <c r="F466" s="444">
        <v>458</v>
      </c>
      <c r="G466" s="444">
        <v>24732</v>
      </c>
      <c r="H466" s="444">
        <v>0.69223018360949395</v>
      </c>
      <c r="I466" s="444">
        <v>54</v>
      </c>
      <c r="J466" s="444">
        <v>616</v>
      </c>
      <c r="K466" s="444">
        <v>35728</v>
      </c>
      <c r="L466" s="444">
        <v>1</v>
      </c>
      <c r="M466" s="444">
        <v>58</v>
      </c>
      <c r="N466" s="444">
        <v>379</v>
      </c>
      <c r="O466" s="444">
        <v>21982</v>
      </c>
      <c r="P466" s="514">
        <v>0.61525974025974028</v>
      </c>
      <c r="Q466" s="445">
        <v>58</v>
      </c>
    </row>
    <row r="467" spans="1:17" ht="14.4" customHeight="1" x14ac:dyDescent="0.3">
      <c r="A467" s="439" t="s">
        <v>1017</v>
      </c>
      <c r="B467" s="440" t="s">
        <v>847</v>
      </c>
      <c r="C467" s="440" t="s">
        <v>848</v>
      </c>
      <c r="D467" s="440" t="s">
        <v>855</v>
      </c>
      <c r="E467" s="440" t="s">
        <v>856</v>
      </c>
      <c r="F467" s="444">
        <v>286</v>
      </c>
      <c r="G467" s="444">
        <v>35178</v>
      </c>
      <c r="H467" s="444">
        <v>1.1005506194468777</v>
      </c>
      <c r="I467" s="444">
        <v>123</v>
      </c>
      <c r="J467" s="444">
        <v>244</v>
      </c>
      <c r="K467" s="444">
        <v>31964</v>
      </c>
      <c r="L467" s="444">
        <v>1</v>
      </c>
      <c r="M467" s="444">
        <v>131</v>
      </c>
      <c r="N467" s="444">
        <v>119</v>
      </c>
      <c r="O467" s="444">
        <v>15589</v>
      </c>
      <c r="P467" s="514">
        <v>0.48770491803278687</v>
      </c>
      <c r="Q467" s="445">
        <v>131</v>
      </c>
    </row>
    <row r="468" spans="1:17" ht="14.4" customHeight="1" x14ac:dyDescent="0.3">
      <c r="A468" s="439" t="s">
        <v>1017</v>
      </c>
      <c r="B468" s="440" t="s">
        <v>847</v>
      </c>
      <c r="C468" s="440" t="s">
        <v>848</v>
      </c>
      <c r="D468" s="440" t="s">
        <v>857</v>
      </c>
      <c r="E468" s="440" t="s">
        <v>858</v>
      </c>
      <c r="F468" s="444">
        <v>22</v>
      </c>
      <c r="G468" s="444">
        <v>3894</v>
      </c>
      <c r="H468" s="444">
        <v>2.0603174603174601</v>
      </c>
      <c r="I468" s="444">
        <v>177</v>
      </c>
      <c r="J468" s="444">
        <v>10</v>
      </c>
      <c r="K468" s="444">
        <v>1890</v>
      </c>
      <c r="L468" s="444">
        <v>1</v>
      </c>
      <c r="M468" s="444">
        <v>189</v>
      </c>
      <c r="N468" s="444">
        <v>20</v>
      </c>
      <c r="O468" s="444">
        <v>3780</v>
      </c>
      <c r="P468" s="514">
        <v>2</v>
      </c>
      <c r="Q468" s="445">
        <v>189</v>
      </c>
    </row>
    <row r="469" spans="1:17" ht="14.4" customHeight="1" x14ac:dyDescent="0.3">
      <c r="A469" s="439" t="s">
        <v>1017</v>
      </c>
      <c r="B469" s="440" t="s">
        <v>847</v>
      </c>
      <c r="C469" s="440" t="s">
        <v>848</v>
      </c>
      <c r="D469" s="440" t="s">
        <v>861</v>
      </c>
      <c r="E469" s="440" t="s">
        <v>862</v>
      </c>
      <c r="F469" s="444">
        <v>40</v>
      </c>
      <c r="G469" s="444">
        <v>15360</v>
      </c>
      <c r="H469" s="444">
        <v>0.51698024300764023</v>
      </c>
      <c r="I469" s="444">
        <v>384</v>
      </c>
      <c r="J469" s="444">
        <v>73</v>
      </c>
      <c r="K469" s="444">
        <v>29711</v>
      </c>
      <c r="L469" s="444">
        <v>1</v>
      </c>
      <c r="M469" s="444">
        <v>407</v>
      </c>
      <c r="N469" s="444">
        <v>62</v>
      </c>
      <c r="O469" s="444">
        <v>25296</v>
      </c>
      <c r="P469" s="514">
        <v>0.85140183770320754</v>
      </c>
      <c r="Q469" s="445">
        <v>408</v>
      </c>
    </row>
    <row r="470" spans="1:17" ht="14.4" customHeight="1" x14ac:dyDescent="0.3">
      <c r="A470" s="439" t="s">
        <v>1017</v>
      </c>
      <c r="B470" s="440" t="s">
        <v>847</v>
      </c>
      <c r="C470" s="440" t="s">
        <v>848</v>
      </c>
      <c r="D470" s="440" t="s">
        <v>863</v>
      </c>
      <c r="E470" s="440" t="s">
        <v>864</v>
      </c>
      <c r="F470" s="444">
        <v>94</v>
      </c>
      <c r="G470" s="444">
        <v>16168</v>
      </c>
      <c r="H470" s="444">
        <v>1.2373153746077905</v>
      </c>
      <c r="I470" s="444">
        <v>172</v>
      </c>
      <c r="J470" s="444">
        <v>73</v>
      </c>
      <c r="K470" s="444">
        <v>13067</v>
      </c>
      <c r="L470" s="444">
        <v>1</v>
      </c>
      <c r="M470" s="444">
        <v>179</v>
      </c>
      <c r="N470" s="444">
        <v>61</v>
      </c>
      <c r="O470" s="444">
        <v>10980</v>
      </c>
      <c r="P470" s="514">
        <v>0.84028468661513733</v>
      </c>
      <c r="Q470" s="445">
        <v>180</v>
      </c>
    </row>
    <row r="471" spans="1:17" ht="14.4" customHeight="1" x14ac:dyDescent="0.3">
      <c r="A471" s="439" t="s">
        <v>1017</v>
      </c>
      <c r="B471" s="440" t="s">
        <v>847</v>
      </c>
      <c r="C471" s="440" t="s">
        <v>848</v>
      </c>
      <c r="D471" s="440" t="s">
        <v>867</v>
      </c>
      <c r="E471" s="440" t="s">
        <v>868</v>
      </c>
      <c r="F471" s="444">
        <v>26</v>
      </c>
      <c r="G471" s="444">
        <v>8372</v>
      </c>
      <c r="H471" s="444">
        <v>0.53172435693871067</v>
      </c>
      <c r="I471" s="444">
        <v>322</v>
      </c>
      <c r="J471" s="444">
        <v>47</v>
      </c>
      <c r="K471" s="444">
        <v>15745</v>
      </c>
      <c r="L471" s="444">
        <v>1</v>
      </c>
      <c r="M471" s="444">
        <v>335</v>
      </c>
      <c r="N471" s="444">
        <v>34</v>
      </c>
      <c r="O471" s="444">
        <v>11424</v>
      </c>
      <c r="P471" s="514">
        <v>0.72556367100666874</v>
      </c>
      <c r="Q471" s="445">
        <v>336</v>
      </c>
    </row>
    <row r="472" spans="1:17" ht="14.4" customHeight="1" x14ac:dyDescent="0.3">
      <c r="A472" s="439" t="s">
        <v>1017</v>
      </c>
      <c r="B472" s="440" t="s">
        <v>847</v>
      </c>
      <c r="C472" s="440" t="s">
        <v>848</v>
      </c>
      <c r="D472" s="440" t="s">
        <v>871</v>
      </c>
      <c r="E472" s="440" t="s">
        <v>872</v>
      </c>
      <c r="F472" s="444">
        <v>332</v>
      </c>
      <c r="G472" s="444">
        <v>113212</v>
      </c>
      <c r="H472" s="444">
        <v>0.81300672885652525</v>
      </c>
      <c r="I472" s="444">
        <v>341</v>
      </c>
      <c r="J472" s="444">
        <v>399</v>
      </c>
      <c r="K472" s="444">
        <v>139251</v>
      </c>
      <c r="L472" s="444">
        <v>1</v>
      </c>
      <c r="M472" s="444">
        <v>349</v>
      </c>
      <c r="N472" s="444">
        <v>628</v>
      </c>
      <c r="O472" s="444">
        <v>219172</v>
      </c>
      <c r="P472" s="514">
        <v>1.5739348370927317</v>
      </c>
      <c r="Q472" s="445">
        <v>349</v>
      </c>
    </row>
    <row r="473" spans="1:17" ht="14.4" customHeight="1" x14ac:dyDescent="0.3">
      <c r="A473" s="439" t="s">
        <v>1017</v>
      </c>
      <c r="B473" s="440" t="s">
        <v>847</v>
      </c>
      <c r="C473" s="440" t="s">
        <v>848</v>
      </c>
      <c r="D473" s="440" t="s">
        <v>879</v>
      </c>
      <c r="E473" s="440" t="s">
        <v>880</v>
      </c>
      <c r="F473" s="444">
        <v>29</v>
      </c>
      <c r="G473" s="444">
        <v>3161</v>
      </c>
      <c r="H473" s="444">
        <v>0.71097615834457939</v>
      </c>
      <c r="I473" s="444">
        <v>109</v>
      </c>
      <c r="J473" s="444">
        <v>38</v>
      </c>
      <c r="K473" s="444">
        <v>4446</v>
      </c>
      <c r="L473" s="444">
        <v>1</v>
      </c>
      <c r="M473" s="444">
        <v>117</v>
      </c>
      <c r="N473" s="444">
        <v>31</v>
      </c>
      <c r="O473" s="444">
        <v>3627</v>
      </c>
      <c r="P473" s="514">
        <v>0.81578947368421051</v>
      </c>
      <c r="Q473" s="445">
        <v>117</v>
      </c>
    </row>
    <row r="474" spans="1:17" ht="14.4" customHeight="1" x14ac:dyDescent="0.3">
      <c r="A474" s="439" t="s">
        <v>1017</v>
      </c>
      <c r="B474" s="440" t="s">
        <v>847</v>
      </c>
      <c r="C474" s="440" t="s">
        <v>848</v>
      </c>
      <c r="D474" s="440" t="s">
        <v>881</v>
      </c>
      <c r="E474" s="440" t="s">
        <v>882</v>
      </c>
      <c r="F474" s="444"/>
      <c r="G474" s="444"/>
      <c r="H474" s="444"/>
      <c r="I474" s="444"/>
      <c r="J474" s="444">
        <v>2</v>
      </c>
      <c r="K474" s="444">
        <v>98</v>
      </c>
      <c r="L474" s="444">
        <v>1</v>
      </c>
      <c r="M474" s="444">
        <v>49</v>
      </c>
      <c r="N474" s="444">
        <v>2</v>
      </c>
      <c r="O474" s="444">
        <v>98</v>
      </c>
      <c r="P474" s="514">
        <v>1</v>
      </c>
      <c r="Q474" s="445">
        <v>49</v>
      </c>
    </row>
    <row r="475" spans="1:17" ht="14.4" customHeight="1" x14ac:dyDescent="0.3">
      <c r="A475" s="439" t="s">
        <v>1017</v>
      </c>
      <c r="B475" s="440" t="s">
        <v>847</v>
      </c>
      <c r="C475" s="440" t="s">
        <v>848</v>
      </c>
      <c r="D475" s="440" t="s">
        <v>883</v>
      </c>
      <c r="E475" s="440" t="s">
        <v>884</v>
      </c>
      <c r="F475" s="444"/>
      <c r="G475" s="444"/>
      <c r="H475" s="444"/>
      <c r="I475" s="444"/>
      <c r="J475" s="444">
        <v>1</v>
      </c>
      <c r="K475" s="444">
        <v>387</v>
      </c>
      <c r="L475" s="444">
        <v>1</v>
      </c>
      <c r="M475" s="444">
        <v>387</v>
      </c>
      <c r="N475" s="444"/>
      <c r="O475" s="444"/>
      <c r="P475" s="514"/>
      <c r="Q475" s="445"/>
    </row>
    <row r="476" spans="1:17" ht="14.4" customHeight="1" x14ac:dyDescent="0.3">
      <c r="A476" s="439" t="s">
        <v>1017</v>
      </c>
      <c r="B476" s="440" t="s">
        <v>847</v>
      </c>
      <c r="C476" s="440" t="s">
        <v>848</v>
      </c>
      <c r="D476" s="440" t="s">
        <v>885</v>
      </c>
      <c r="E476" s="440" t="s">
        <v>886</v>
      </c>
      <c r="F476" s="444">
        <v>26</v>
      </c>
      <c r="G476" s="444">
        <v>962</v>
      </c>
      <c r="H476" s="444">
        <v>0.76714513556618824</v>
      </c>
      <c r="I476" s="444">
        <v>37</v>
      </c>
      <c r="J476" s="444">
        <v>33</v>
      </c>
      <c r="K476" s="444">
        <v>1254</v>
      </c>
      <c r="L476" s="444">
        <v>1</v>
      </c>
      <c r="M476" s="444">
        <v>38</v>
      </c>
      <c r="N476" s="444">
        <v>32</v>
      </c>
      <c r="O476" s="444">
        <v>1216</v>
      </c>
      <c r="P476" s="514">
        <v>0.96969696969696972</v>
      </c>
      <c r="Q476" s="445">
        <v>38</v>
      </c>
    </row>
    <row r="477" spans="1:17" ht="14.4" customHeight="1" x14ac:dyDescent="0.3">
      <c r="A477" s="439" t="s">
        <v>1017</v>
      </c>
      <c r="B477" s="440" t="s">
        <v>847</v>
      </c>
      <c r="C477" s="440" t="s">
        <v>848</v>
      </c>
      <c r="D477" s="440" t="s">
        <v>887</v>
      </c>
      <c r="E477" s="440" t="s">
        <v>888</v>
      </c>
      <c r="F477" s="444"/>
      <c r="G477" s="444"/>
      <c r="H477" s="444"/>
      <c r="I477" s="444"/>
      <c r="J477" s="444"/>
      <c r="K477" s="444"/>
      <c r="L477" s="444"/>
      <c r="M477" s="444"/>
      <c r="N477" s="444">
        <v>1</v>
      </c>
      <c r="O477" s="444">
        <v>265</v>
      </c>
      <c r="P477" s="514"/>
      <c r="Q477" s="445">
        <v>265</v>
      </c>
    </row>
    <row r="478" spans="1:17" ht="14.4" customHeight="1" x14ac:dyDescent="0.3">
      <c r="A478" s="439" t="s">
        <v>1017</v>
      </c>
      <c r="B478" s="440" t="s">
        <v>847</v>
      </c>
      <c r="C478" s="440" t="s">
        <v>848</v>
      </c>
      <c r="D478" s="440" t="s">
        <v>889</v>
      </c>
      <c r="E478" s="440" t="s">
        <v>890</v>
      </c>
      <c r="F478" s="444">
        <v>2</v>
      </c>
      <c r="G478" s="444">
        <v>1352</v>
      </c>
      <c r="H478" s="444">
        <v>1.9204545454545454</v>
      </c>
      <c r="I478" s="444">
        <v>676</v>
      </c>
      <c r="J478" s="444">
        <v>1</v>
      </c>
      <c r="K478" s="444">
        <v>704</v>
      </c>
      <c r="L478" s="444">
        <v>1</v>
      </c>
      <c r="M478" s="444">
        <v>704</v>
      </c>
      <c r="N478" s="444">
        <v>1</v>
      </c>
      <c r="O478" s="444">
        <v>705</v>
      </c>
      <c r="P478" s="514">
        <v>1.0014204545454546</v>
      </c>
      <c r="Q478" s="445">
        <v>705</v>
      </c>
    </row>
    <row r="479" spans="1:17" ht="14.4" customHeight="1" x14ac:dyDescent="0.3">
      <c r="A479" s="439" t="s">
        <v>1017</v>
      </c>
      <c r="B479" s="440" t="s">
        <v>847</v>
      </c>
      <c r="C479" s="440" t="s">
        <v>848</v>
      </c>
      <c r="D479" s="440" t="s">
        <v>891</v>
      </c>
      <c r="E479" s="440" t="s">
        <v>892</v>
      </c>
      <c r="F479" s="444">
        <v>2</v>
      </c>
      <c r="G479" s="444">
        <v>276</v>
      </c>
      <c r="H479" s="444">
        <v>1.8775510204081634</v>
      </c>
      <c r="I479" s="444">
        <v>138</v>
      </c>
      <c r="J479" s="444">
        <v>1</v>
      </c>
      <c r="K479" s="444">
        <v>147</v>
      </c>
      <c r="L479" s="444">
        <v>1</v>
      </c>
      <c r="M479" s="444">
        <v>147</v>
      </c>
      <c r="N479" s="444"/>
      <c r="O479" s="444"/>
      <c r="P479" s="514"/>
      <c r="Q479" s="445"/>
    </row>
    <row r="480" spans="1:17" ht="14.4" customHeight="1" x14ac:dyDescent="0.3">
      <c r="A480" s="439" t="s">
        <v>1017</v>
      </c>
      <c r="B480" s="440" t="s">
        <v>847</v>
      </c>
      <c r="C480" s="440" t="s">
        <v>848</v>
      </c>
      <c r="D480" s="440" t="s">
        <v>893</v>
      </c>
      <c r="E480" s="440" t="s">
        <v>894</v>
      </c>
      <c r="F480" s="444">
        <v>332</v>
      </c>
      <c r="G480" s="444">
        <v>94620</v>
      </c>
      <c r="H480" s="444">
        <v>0.85508241758241754</v>
      </c>
      <c r="I480" s="444">
        <v>285</v>
      </c>
      <c r="J480" s="444">
        <v>364</v>
      </c>
      <c r="K480" s="444">
        <v>110656</v>
      </c>
      <c r="L480" s="444">
        <v>1</v>
      </c>
      <c r="M480" s="444">
        <v>304</v>
      </c>
      <c r="N480" s="444">
        <v>454</v>
      </c>
      <c r="O480" s="444">
        <v>138470</v>
      </c>
      <c r="P480" s="514">
        <v>1.2513555523423945</v>
      </c>
      <c r="Q480" s="445">
        <v>305</v>
      </c>
    </row>
    <row r="481" spans="1:17" ht="14.4" customHeight="1" x14ac:dyDescent="0.3">
      <c r="A481" s="439" t="s">
        <v>1017</v>
      </c>
      <c r="B481" s="440" t="s">
        <v>847</v>
      </c>
      <c r="C481" s="440" t="s">
        <v>848</v>
      </c>
      <c r="D481" s="440" t="s">
        <v>895</v>
      </c>
      <c r="E481" s="440" t="s">
        <v>896</v>
      </c>
      <c r="F481" s="444"/>
      <c r="G481" s="444"/>
      <c r="H481" s="444"/>
      <c r="I481" s="444"/>
      <c r="J481" s="444"/>
      <c r="K481" s="444"/>
      <c r="L481" s="444"/>
      <c r="M481" s="444"/>
      <c r="N481" s="444">
        <v>1</v>
      </c>
      <c r="O481" s="444">
        <v>3712</v>
      </c>
      <c r="P481" s="514"/>
      <c r="Q481" s="445">
        <v>3712</v>
      </c>
    </row>
    <row r="482" spans="1:17" ht="14.4" customHeight="1" x14ac:dyDescent="0.3">
      <c r="A482" s="439" t="s">
        <v>1017</v>
      </c>
      <c r="B482" s="440" t="s">
        <v>847</v>
      </c>
      <c r="C482" s="440" t="s">
        <v>848</v>
      </c>
      <c r="D482" s="440" t="s">
        <v>897</v>
      </c>
      <c r="E482" s="440" t="s">
        <v>898</v>
      </c>
      <c r="F482" s="444">
        <v>144</v>
      </c>
      <c r="G482" s="444">
        <v>66528</v>
      </c>
      <c r="H482" s="444">
        <v>0.84699411809640213</v>
      </c>
      <c r="I482" s="444">
        <v>462</v>
      </c>
      <c r="J482" s="444">
        <v>159</v>
      </c>
      <c r="K482" s="444">
        <v>78546</v>
      </c>
      <c r="L482" s="444">
        <v>1</v>
      </c>
      <c r="M482" s="444">
        <v>494</v>
      </c>
      <c r="N482" s="444">
        <v>163</v>
      </c>
      <c r="O482" s="444">
        <v>80522</v>
      </c>
      <c r="P482" s="514">
        <v>1.0251572327044025</v>
      </c>
      <c r="Q482" s="445">
        <v>494</v>
      </c>
    </row>
    <row r="483" spans="1:17" ht="14.4" customHeight="1" x14ac:dyDescent="0.3">
      <c r="A483" s="439" t="s">
        <v>1017</v>
      </c>
      <c r="B483" s="440" t="s">
        <v>847</v>
      </c>
      <c r="C483" s="440" t="s">
        <v>848</v>
      </c>
      <c r="D483" s="440" t="s">
        <v>901</v>
      </c>
      <c r="E483" s="440" t="s">
        <v>902</v>
      </c>
      <c r="F483" s="444">
        <v>440</v>
      </c>
      <c r="G483" s="444">
        <v>156640</v>
      </c>
      <c r="H483" s="444">
        <v>0.95349403457511561</v>
      </c>
      <c r="I483" s="444">
        <v>356</v>
      </c>
      <c r="J483" s="444">
        <v>444</v>
      </c>
      <c r="K483" s="444">
        <v>164280</v>
      </c>
      <c r="L483" s="444">
        <v>1</v>
      </c>
      <c r="M483" s="444">
        <v>370</v>
      </c>
      <c r="N483" s="444">
        <v>491</v>
      </c>
      <c r="O483" s="444">
        <v>181670</v>
      </c>
      <c r="P483" s="514">
        <v>1.1058558558558558</v>
      </c>
      <c r="Q483" s="445">
        <v>370</v>
      </c>
    </row>
    <row r="484" spans="1:17" ht="14.4" customHeight="1" x14ac:dyDescent="0.3">
      <c r="A484" s="439" t="s">
        <v>1017</v>
      </c>
      <c r="B484" s="440" t="s">
        <v>847</v>
      </c>
      <c r="C484" s="440" t="s">
        <v>848</v>
      </c>
      <c r="D484" s="440" t="s">
        <v>907</v>
      </c>
      <c r="E484" s="440" t="s">
        <v>908</v>
      </c>
      <c r="F484" s="444">
        <v>4</v>
      </c>
      <c r="G484" s="444">
        <v>420</v>
      </c>
      <c r="H484" s="444">
        <v>0.42042042042042044</v>
      </c>
      <c r="I484" s="444">
        <v>105</v>
      </c>
      <c r="J484" s="444">
        <v>9</v>
      </c>
      <c r="K484" s="444">
        <v>999</v>
      </c>
      <c r="L484" s="444">
        <v>1</v>
      </c>
      <c r="M484" s="444">
        <v>111</v>
      </c>
      <c r="N484" s="444">
        <v>10</v>
      </c>
      <c r="O484" s="444">
        <v>1110</v>
      </c>
      <c r="P484" s="514">
        <v>1.1111111111111112</v>
      </c>
      <c r="Q484" s="445">
        <v>111</v>
      </c>
    </row>
    <row r="485" spans="1:17" ht="14.4" customHeight="1" x14ac:dyDescent="0.3">
      <c r="A485" s="439" t="s">
        <v>1017</v>
      </c>
      <c r="B485" s="440" t="s">
        <v>847</v>
      </c>
      <c r="C485" s="440" t="s">
        <v>848</v>
      </c>
      <c r="D485" s="440" t="s">
        <v>909</v>
      </c>
      <c r="E485" s="440" t="s">
        <v>910</v>
      </c>
      <c r="F485" s="444">
        <v>9</v>
      </c>
      <c r="G485" s="444">
        <v>1053</v>
      </c>
      <c r="H485" s="444">
        <v>0.52649999999999997</v>
      </c>
      <c r="I485" s="444">
        <v>117</v>
      </c>
      <c r="J485" s="444">
        <v>16</v>
      </c>
      <c r="K485" s="444">
        <v>2000</v>
      </c>
      <c r="L485" s="444">
        <v>1</v>
      </c>
      <c r="M485" s="444">
        <v>125</v>
      </c>
      <c r="N485" s="444">
        <v>7</v>
      </c>
      <c r="O485" s="444">
        <v>875</v>
      </c>
      <c r="P485" s="514">
        <v>0.4375</v>
      </c>
      <c r="Q485" s="445">
        <v>125</v>
      </c>
    </row>
    <row r="486" spans="1:17" ht="14.4" customHeight="1" x14ac:dyDescent="0.3">
      <c r="A486" s="439" t="s">
        <v>1017</v>
      </c>
      <c r="B486" s="440" t="s">
        <v>847</v>
      </c>
      <c r="C486" s="440" t="s">
        <v>848</v>
      </c>
      <c r="D486" s="440" t="s">
        <v>911</v>
      </c>
      <c r="E486" s="440" t="s">
        <v>912</v>
      </c>
      <c r="F486" s="444">
        <v>40</v>
      </c>
      <c r="G486" s="444">
        <v>18520</v>
      </c>
      <c r="H486" s="444">
        <v>0.69285447063224836</v>
      </c>
      <c r="I486" s="444">
        <v>463</v>
      </c>
      <c r="J486" s="444">
        <v>54</v>
      </c>
      <c r="K486" s="444">
        <v>26730</v>
      </c>
      <c r="L486" s="444">
        <v>1</v>
      </c>
      <c r="M486" s="444">
        <v>495</v>
      </c>
      <c r="N486" s="444">
        <v>44</v>
      </c>
      <c r="O486" s="444">
        <v>21780</v>
      </c>
      <c r="P486" s="514">
        <v>0.81481481481481477</v>
      </c>
      <c r="Q486" s="445">
        <v>495</v>
      </c>
    </row>
    <row r="487" spans="1:17" ht="14.4" customHeight="1" x14ac:dyDescent="0.3">
      <c r="A487" s="439" t="s">
        <v>1017</v>
      </c>
      <c r="B487" s="440" t="s">
        <v>847</v>
      </c>
      <c r="C487" s="440" t="s">
        <v>848</v>
      </c>
      <c r="D487" s="440" t="s">
        <v>913</v>
      </c>
      <c r="E487" s="440" t="s">
        <v>914</v>
      </c>
      <c r="F487" s="444">
        <v>1</v>
      </c>
      <c r="G487" s="444">
        <v>1268</v>
      </c>
      <c r="H487" s="444">
        <v>0.98830865159781767</v>
      </c>
      <c r="I487" s="444">
        <v>1268</v>
      </c>
      <c r="J487" s="444">
        <v>1</v>
      </c>
      <c r="K487" s="444">
        <v>1283</v>
      </c>
      <c r="L487" s="444">
        <v>1</v>
      </c>
      <c r="M487" s="444">
        <v>1283</v>
      </c>
      <c r="N487" s="444">
        <v>7</v>
      </c>
      <c r="O487" s="444">
        <v>8995</v>
      </c>
      <c r="P487" s="514">
        <v>7.0109119251753702</v>
      </c>
      <c r="Q487" s="445">
        <v>1285</v>
      </c>
    </row>
    <row r="488" spans="1:17" ht="14.4" customHeight="1" x14ac:dyDescent="0.3">
      <c r="A488" s="439" t="s">
        <v>1017</v>
      </c>
      <c r="B488" s="440" t="s">
        <v>847</v>
      </c>
      <c r="C488" s="440" t="s">
        <v>848</v>
      </c>
      <c r="D488" s="440" t="s">
        <v>915</v>
      </c>
      <c r="E488" s="440" t="s">
        <v>916</v>
      </c>
      <c r="F488" s="444">
        <v>18</v>
      </c>
      <c r="G488" s="444">
        <v>7866</v>
      </c>
      <c r="H488" s="444">
        <v>0.43125000000000002</v>
      </c>
      <c r="I488" s="444">
        <v>437</v>
      </c>
      <c r="J488" s="444">
        <v>40</v>
      </c>
      <c r="K488" s="444">
        <v>18240</v>
      </c>
      <c r="L488" s="444">
        <v>1</v>
      </c>
      <c r="M488" s="444">
        <v>456</v>
      </c>
      <c r="N488" s="444">
        <v>35</v>
      </c>
      <c r="O488" s="444">
        <v>15960</v>
      </c>
      <c r="P488" s="514">
        <v>0.875</v>
      </c>
      <c r="Q488" s="445">
        <v>456</v>
      </c>
    </row>
    <row r="489" spans="1:17" ht="14.4" customHeight="1" x14ac:dyDescent="0.3">
      <c r="A489" s="439" t="s">
        <v>1017</v>
      </c>
      <c r="B489" s="440" t="s">
        <v>847</v>
      </c>
      <c r="C489" s="440" t="s">
        <v>848</v>
      </c>
      <c r="D489" s="440" t="s">
        <v>917</v>
      </c>
      <c r="E489" s="440" t="s">
        <v>918</v>
      </c>
      <c r="F489" s="444">
        <v>336</v>
      </c>
      <c r="G489" s="444">
        <v>18144</v>
      </c>
      <c r="H489" s="444">
        <v>0.86896551724137927</v>
      </c>
      <c r="I489" s="444">
        <v>54</v>
      </c>
      <c r="J489" s="444">
        <v>360</v>
      </c>
      <c r="K489" s="444">
        <v>20880</v>
      </c>
      <c r="L489" s="444">
        <v>1</v>
      </c>
      <c r="M489" s="444">
        <v>58</v>
      </c>
      <c r="N489" s="444">
        <v>238</v>
      </c>
      <c r="O489" s="444">
        <v>13804</v>
      </c>
      <c r="P489" s="514">
        <v>0.66111111111111109</v>
      </c>
      <c r="Q489" s="445">
        <v>58</v>
      </c>
    </row>
    <row r="490" spans="1:17" ht="14.4" customHeight="1" x14ac:dyDescent="0.3">
      <c r="A490" s="439" t="s">
        <v>1017</v>
      </c>
      <c r="B490" s="440" t="s">
        <v>847</v>
      </c>
      <c r="C490" s="440" t="s">
        <v>848</v>
      </c>
      <c r="D490" s="440" t="s">
        <v>919</v>
      </c>
      <c r="E490" s="440" t="s">
        <v>920</v>
      </c>
      <c r="F490" s="444"/>
      <c r="G490" s="444"/>
      <c r="H490" s="444"/>
      <c r="I490" s="444"/>
      <c r="J490" s="444"/>
      <c r="K490" s="444"/>
      <c r="L490" s="444"/>
      <c r="M490" s="444"/>
      <c r="N490" s="444">
        <v>2</v>
      </c>
      <c r="O490" s="444">
        <v>4346</v>
      </c>
      <c r="P490" s="514"/>
      <c r="Q490" s="445">
        <v>2173</v>
      </c>
    </row>
    <row r="491" spans="1:17" ht="14.4" customHeight="1" x14ac:dyDescent="0.3">
      <c r="A491" s="439" t="s">
        <v>1017</v>
      </c>
      <c r="B491" s="440" t="s">
        <v>847</v>
      </c>
      <c r="C491" s="440" t="s">
        <v>848</v>
      </c>
      <c r="D491" s="440" t="s">
        <v>921</v>
      </c>
      <c r="E491" s="440" t="s">
        <v>922</v>
      </c>
      <c r="F491" s="444"/>
      <c r="G491" s="444"/>
      <c r="H491" s="444"/>
      <c r="I491" s="444"/>
      <c r="J491" s="444"/>
      <c r="K491" s="444"/>
      <c r="L491" s="444"/>
      <c r="M491" s="444"/>
      <c r="N491" s="444">
        <v>16</v>
      </c>
      <c r="O491" s="444">
        <v>156192</v>
      </c>
      <c r="P491" s="514"/>
      <c r="Q491" s="445">
        <v>9762</v>
      </c>
    </row>
    <row r="492" spans="1:17" ht="14.4" customHeight="1" x14ac:dyDescent="0.3">
      <c r="A492" s="439" t="s">
        <v>1017</v>
      </c>
      <c r="B492" s="440" t="s">
        <v>847</v>
      </c>
      <c r="C492" s="440" t="s">
        <v>848</v>
      </c>
      <c r="D492" s="440" t="s">
        <v>925</v>
      </c>
      <c r="E492" s="440" t="s">
        <v>926</v>
      </c>
      <c r="F492" s="444">
        <v>1143</v>
      </c>
      <c r="G492" s="444">
        <v>193167</v>
      </c>
      <c r="H492" s="444">
        <v>1.1619067669172933</v>
      </c>
      <c r="I492" s="444">
        <v>169</v>
      </c>
      <c r="J492" s="444">
        <v>950</v>
      </c>
      <c r="K492" s="444">
        <v>166250</v>
      </c>
      <c r="L492" s="444">
        <v>1</v>
      </c>
      <c r="M492" s="444">
        <v>175</v>
      </c>
      <c r="N492" s="444">
        <v>1129</v>
      </c>
      <c r="O492" s="444">
        <v>198704</v>
      </c>
      <c r="P492" s="514">
        <v>1.1952120300751881</v>
      </c>
      <c r="Q492" s="445">
        <v>176</v>
      </c>
    </row>
    <row r="493" spans="1:17" ht="14.4" customHeight="1" x14ac:dyDescent="0.3">
      <c r="A493" s="439" t="s">
        <v>1017</v>
      </c>
      <c r="B493" s="440" t="s">
        <v>847</v>
      </c>
      <c r="C493" s="440" t="s">
        <v>848</v>
      </c>
      <c r="D493" s="440" t="s">
        <v>927</v>
      </c>
      <c r="E493" s="440" t="s">
        <v>928</v>
      </c>
      <c r="F493" s="444">
        <v>27</v>
      </c>
      <c r="G493" s="444">
        <v>2187</v>
      </c>
      <c r="H493" s="444">
        <v>1.3541795665634675</v>
      </c>
      <c r="I493" s="444">
        <v>81</v>
      </c>
      <c r="J493" s="444">
        <v>19</v>
      </c>
      <c r="K493" s="444">
        <v>1615</v>
      </c>
      <c r="L493" s="444">
        <v>1</v>
      </c>
      <c r="M493" s="444">
        <v>85</v>
      </c>
      <c r="N493" s="444">
        <v>30</v>
      </c>
      <c r="O493" s="444">
        <v>2550</v>
      </c>
      <c r="P493" s="514">
        <v>1.5789473684210527</v>
      </c>
      <c r="Q493" s="445">
        <v>85</v>
      </c>
    </row>
    <row r="494" spans="1:17" ht="14.4" customHeight="1" x14ac:dyDescent="0.3">
      <c r="A494" s="439" t="s">
        <v>1017</v>
      </c>
      <c r="B494" s="440" t="s">
        <v>847</v>
      </c>
      <c r="C494" s="440" t="s">
        <v>848</v>
      </c>
      <c r="D494" s="440" t="s">
        <v>929</v>
      </c>
      <c r="E494" s="440" t="s">
        <v>930</v>
      </c>
      <c r="F494" s="444"/>
      <c r="G494" s="444"/>
      <c r="H494" s="444"/>
      <c r="I494" s="444"/>
      <c r="J494" s="444">
        <v>4</v>
      </c>
      <c r="K494" s="444">
        <v>712</v>
      </c>
      <c r="L494" s="444">
        <v>1</v>
      </c>
      <c r="M494" s="444">
        <v>178</v>
      </c>
      <c r="N494" s="444">
        <v>1</v>
      </c>
      <c r="O494" s="444">
        <v>178</v>
      </c>
      <c r="P494" s="514">
        <v>0.25</v>
      </c>
      <c r="Q494" s="445">
        <v>178</v>
      </c>
    </row>
    <row r="495" spans="1:17" ht="14.4" customHeight="1" x14ac:dyDescent="0.3">
      <c r="A495" s="439" t="s">
        <v>1017</v>
      </c>
      <c r="B495" s="440" t="s">
        <v>847</v>
      </c>
      <c r="C495" s="440" t="s">
        <v>848</v>
      </c>
      <c r="D495" s="440" t="s">
        <v>931</v>
      </c>
      <c r="E495" s="440" t="s">
        <v>932</v>
      </c>
      <c r="F495" s="444">
        <v>16</v>
      </c>
      <c r="G495" s="444">
        <v>2608</v>
      </c>
      <c r="H495" s="444">
        <v>1.4029047875201721</v>
      </c>
      <c r="I495" s="444">
        <v>163</v>
      </c>
      <c r="J495" s="444">
        <v>11</v>
      </c>
      <c r="K495" s="444">
        <v>1859</v>
      </c>
      <c r="L495" s="444">
        <v>1</v>
      </c>
      <c r="M495" s="444">
        <v>169</v>
      </c>
      <c r="N495" s="444">
        <v>18</v>
      </c>
      <c r="O495" s="444">
        <v>3060</v>
      </c>
      <c r="P495" s="514">
        <v>1.6460462614308768</v>
      </c>
      <c r="Q495" s="445">
        <v>170</v>
      </c>
    </row>
    <row r="496" spans="1:17" ht="14.4" customHeight="1" x14ac:dyDescent="0.3">
      <c r="A496" s="439" t="s">
        <v>1017</v>
      </c>
      <c r="B496" s="440" t="s">
        <v>847</v>
      </c>
      <c r="C496" s="440" t="s">
        <v>848</v>
      </c>
      <c r="D496" s="440" t="s">
        <v>933</v>
      </c>
      <c r="E496" s="440" t="s">
        <v>934</v>
      </c>
      <c r="F496" s="444"/>
      <c r="G496" s="444"/>
      <c r="H496" s="444"/>
      <c r="I496" s="444"/>
      <c r="J496" s="444">
        <v>4</v>
      </c>
      <c r="K496" s="444">
        <v>116</v>
      </c>
      <c r="L496" s="444">
        <v>1</v>
      </c>
      <c r="M496" s="444">
        <v>29</v>
      </c>
      <c r="N496" s="444">
        <v>4</v>
      </c>
      <c r="O496" s="444">
        <v>116</v>
      </c>
      <c r="P496" s="514">
        <v>1</v>
      </c>
      <c r="Q496" s="445">
        <v>29</v>
      </c>
    </row>
    <row r="497" spans="1:17" ht="14.4" customHeight="1" x14ac:dyDescent="0.3">
      <c r="A497" s="439" t="s">
        <v>1017</v>
      </c>
      <c r="B497" s="440" t="s">
        <v>847</v>
      </c>
      <c r="C497" s="440" t="s">
        <v>848</v>
      </c>
      <c r="D497" s="440" t="s">
        <v>935</v>
      </c>
      <c r="E497" s="440" t="s">
        <v>936</v>
      </c>
      <c r="F497" s="444">
        <v>7</v>
      </c>
      <c r="G497" s="444">
        <v>7056</v>
      </c>
      <c r="H497" s="444">
        <v>1.7448071216617211</v>
      </c>
      <c r="I497" s="444">
        <v>1008</v>
      </c>
      <c r="J497" s="444">
        <v>4</v>
      </c>
      <c r="K497" s="444">
        <v>4044</v>
      </c>
      <c r="L497" s="444">
        <v>1</v>
      </c>
      <c r="M497" s="444">
        <v>1011</v>
      </c>
      <c r="N497" s="444">
        <v>20</v>
      </c>
      <c r="O497" s="444">
        <v>20240</v>
      </c>
      <c r="P497" s="514">
        <v>5.0049455984174083</v>
      </c>
      <c r="Q497" s="445">
        <v>1012</v>
      </c>
    </row>
    <row r="498" spans="1:17" ht="14.4" customHeight="1" x14ac:dyDescent="0.3">
      <c r="A498" s="439" t="s">
        <v>1017</v>
      </c>
      <c r="B498" s="440" t="s">
        <v>847</v>
      </c>
      <c r="C498" s="440" t="s">
        <v>848</v>
      </c>
      <c r="D498" s="440" t="s">
        <v>937</v>
      </c>
      <c r="E498" s="440" t="s">
        <v>938</v>
      </c>
      <c r="F498" s="444">
        <v>4</v>
      </c>
      <c r="G498" s="444">
        <v>680</v>
      </c>
      <c r="H498" s="444">
        <v>0.77272727272727271</v>
      </c>
      <c r="I498" s="444">
        <v>170</v>
      </c>
      <c r="J498" s="444">
        <v>5</v>
      </c>
      <c r="K498" s="444">
        <v>880</v>
      </c>
      <c r="L498" s="444">
        <v>1</v>
      </c>
      <c r="M498" s="444">
        <v>176</v>
      </c>
      <c r="N498" s="444">
        <v>4</v>
      </c>
      <c r="O498" s="444">
        <v>704</v>
      </c>
      <c r="P498" s="514">
        <v>0.8</v>
      </c>
      <c r="Q498" s="445">
        <v>176</v>
      </c>
    </row>
    <row r="499" spans="1:17" ht="14.4" customHeight="1" x14ac:dyDescent="0.3">
      <c r="A499" s="439" t="s">
        <v>1017</v>
      </c>
      <c r="B499" s="440" t="s">
        <v>847</v>
      </c>
      <c r="C499" s="440" t="s">
        <v>848</v>
      </c>
      <c r="D499" s="440" t="s">
        <v>939</v>
      </c>
      <c r="E499" s="440" t="s">
        <v>940</v>
      </c>
      <c r="F499" s="444">
        <v>7</v>
      </c>
      <c r="G499" s="444">
        <v>15848</v>
      </c>
      <c r="H499" s="444">
        <v>1.7271142109851787</v>
      </c>
      <c r="I499" s="444">
        <v>2264</v>
      </c>
      <c r="J499" s="444">
        <v>4</v>
      </c>
      <c r="K499" s="444">
        <v>9176</v>
      </c>
      <c r="L499" s="444">
        <v>1</v>
      </c>
      <c r="M499" s="444">
        <v>2294</v>
      </c>
      <c r="N499" s="444">
        <v>33</v>
      </c>
      <c r="O499" s="444">
        <v>75801</v>
      </c>
      <c r="P499" s="514">
        <v>8.2607890148212721</v>
      </c>
      <c r="Q499" s="445">
        <v>2297</v>
      </c>
    </row>
    <row r="500" spans="1:17" ht="14.4" customHeight="1" x14ac:dyDescent="0.3">
      <c r="A500" s="439" t="s">
        <v>1017</v>
      </c>
      <c r="B500" s="440" t="s">
        <v>847</v>
      </c>
      <c r="C500" s="440" t="s">
        <v>848</v>
      </c>
      <c r="D500" s="440" t="s">
        <v>941</v>
      </c>
      <c r="E500" s="440" t="s">
        <v>942</v>
      </c>
      <c r="F500" s="444">
        <v>5</v>
      </c>
      <c r="G500" s="444">
        <v>1235</v>
      </c>
      <c r="H500" s="444">
        <v>0.67083107007061382</v>
      </c>
      <c r="I500" s="444">
        <v>247</v>
      </c>
      <c r="J500" s="444">
        <v>7</v>
      </c>
      <c r="K500" s="444">
        <v>1841</v>
      </c>
      <c r="L500" s="444">
        <v>1</v>
      </c>
      <c r="M500" s="444">
        <v>263</v>
      </c>
      <c r="N500" s="444">
        <v>6</v>
      </c>
      <c r="O500" s="444">
        <v>1584</v>
      </c>
      <c r="P500" s="514">
        <v>0.86040195545898968</v>
      </c>
      <c r="Q500" s="445">
        <v>264</v>
      </c>
    </row>
    <row r="501" spans="1:17" ht="14.4" customHeight="1" x14ac:dyDescent="0.3">
      <c r="A501" s="439" t="s">
        <v>1017</v>
      </c>
      <c r="B501" s="440" t="s">
        <v>847</v>
      </c>
      <c r="C501" s="440" t="s">
        <v>848</v>
      </c>
      <c r="D501" s="440" t="s">
        <v>943</v>
      </c>
      <c r="E501" s="440" t="s">
        <v>944</v>
      </c>
      <c r="F501" s="444">
        <v>4</v>
      </c>
      <c r="G501" s="444">
        <v>8048</v>
      </c>
      <c r="H501" s="444">
        <v>0.75568075117370892</v>
      </c>
      <c r="I501" s="444">
        <v>2012</v>
      </c>
      <c r="J501" s="444">
        <v>5</v>
      </c>
      <c r="K501" s="444">
        <v>10650</v>
      </c>
      <c r="L501" s="444">
        <v>1</v>
      </c>
      <c r="M501" s="444">
        <v>2130</v>
      </c>
      <c r="N501" s="444">
        <v>7</v>
      </c>
      <c r="O501" s="444">
        <v>14917</v>
      </c>
      <c r="P501" s="514">
        <v>1.4006572769953052</v>
      </c>
      <c r="Q501" s="445">
        <v>2131</v>
      </c>
    </row>
    <row r="502" spans="1:17" ht="14.4" customHeight="1" x14ac:dyDescent="0.3">
      <c r="A502" s="439" t="s">
        <v>1017</v>
      </c>
      <c r="B502" s="440" t="s">
        <v>847</v>
      </c>
      <c r="C502" s="440" t="s">
        <v>848</v>
      </c>
      <c r="D502" s="440" t="s">
        <v>945</v>
      </c>
      <c r="E502" s="440" t="s">
        <v>946</v>
      </c>
      <c r="F502" s="444">
        <v>39</v>
      </c>
      <c r="G502" s="444">
        <v>8814</v>
      </c>
      <c r="H502" s="444">
        <v>0.63897346672466293</v>
      </c>
      <c r="I502" s="444">
        <v>226</v>
      </c>
      <c r="J502" s="444">
        <v>57</v>
      </c>
      <c r="K502" s="444">
        <v>13794</v>
      </c>
      <c r="L502" s="444">
        <v>1</v>
      </c>
      <c r="M502" s="444">
        <v>242</v>
      </c>
      <c r="N502" s="444">
        <v>48</v>
      </c>
      <c r="O502" s="444">
        <v>11616</v>
      </c>
      <c r="P502" s="514">
        <v>0.84210526315789469</v>
      </c>
      <c r="Q502" s="445">
        <v>242</v>
      </c>
    </row>
    <row r="503" spans="1:17" ht="14.4" customHeight="1" x14ac:dyDescent="0.3">
      <c r="A503" s="439" t="s">
        <v>1017</v>
      </c>
      <c r="B503" s="440" t="s">
        <v>847</v>
      </c>
      <c r="C503" s="440" t="s">
        <v>848</v>
      </c>
      <c r="D503" s="440" t="s">
        <v>947</v>
      </c>
      <c r="E503" s="440" t="s">
        <v>948</v>
      </c>
      <c r="F503" s="444"/>
      <c r="G503" s="444"/>
      <c r="H503" s="444"/>
      <c r="I503" s="444"/>
      <c r="J503" s="444"/>
      <c r="K503" s="444"/>
      <c r="L503" s="444"/>
      <c r="M503" s="444"/>
      <c r="N503" s="444">
        <v>1</v>
      </c>
      <c r="O503" s="444">
        <v>424</v>
      </c>
      <c r="P503" s="514"/>
      <c r="Q503" s="445">
        <v>424</v>
      </c>
    </row>
    <row r="504" spans="1:17" ht="14.4" customHeight="1" x14ac:dyDescent="0.3">
      <c r="A504" s="439" t="s">
        <v>1017</v>
      </c>
      <c r="B504" s="440" t="s">
        <v>847</v>
      </c>
      <c r="C504" s="440" t="s">
        <v>848</v>
      </c>
      <c r="D504" s="440" t="s">
        <v>951</v>
      </c>
      <c r="E504" s="440" t="s">
        <v>854</v>
      </c>
      <c r="F504" s="444"/>
      <c r="G504" s="444"/>
      <c r="H504" s="444"/>
      <c r="I504" s="444"/>
      <c r="J504" s="444"/>
      <c r="K504" s="444"/>
      <c r="L504" s="444"/>
      <c r="M504" s="444"/>
      <c r="N504" s="444">
        <v>1</v>
      </c>
      <c r="O504" s="444">
        <v>37</v>
      </c>
      <c r="P504" s="514"/>
      <c r="Q504" s="445">
        <v>37</v>
      </c>
    </row>
    <row r="505" spans="1:17" ht="14.4" customHeight="1" x14ac:dyDescent="0.3">
      <c r="A505" s="439" t="s">
        <v>1017</v>
      </c>
      <c r="B505" s="440" t="s">
        <v>847</v>
      </c>
      <c r="C505" s="440" t="s">
        <v>848</v>
      </c>
      <c r="D505" s="440" t="s">
        <v>954</v>
      </c>
      <c r="E505" s="440" t="s">
        <v>955</v>
      </c>
      <c r="F505" s="444"/>
      <c r="G505" s="444"/>
      <c r="H505" s="444"/>
      <c r="I505" s="444"/>
      <c r="J505" s="444">
        <v>1</v>
      </c>
      <c r="K505" s="444">
        <v>1055</v>
      </c>
      <c r="L505" s="444">
        <v>1</v>
      </c>
      <c r="M505" s="444">
        <v>1055</v>
      </c>
      <c r="N505" s="444"/>
      <c r="O505" s="444"/>
      <c r="P505" s="514"/>
      <c r="Q505" s="445"/>
    </row>
    <row r="506" spans="1:17" ht="14.4" customHeight="1" x14ac:dyDescent="0.3">
      <c r="A506" s="439" t="s">
        <v>1017</v>
      </c>
      <c r="B506" s="440" t="s">
        <v>847</v>
      </c>
      <c r="C506" s="440" t="s">
        <v>848</v>
      </c>
      <c r="D506" s="440" t="s">
        <v>956</v>
      </c>
      <c r="E506" s="440" t="s">
        <v>957</v>
      </c>
      <c r="F506" s="444"/>
      <c r="G506" s="444"/>
      <c r="H506" s="444"/>
      <c r="I506" s="444"/>
      <c r="J506" s="444"/>
      <c r="K506" s="444"/>
      <c r="L506" s="444"/>
      <c r="M506" s="444"/>
      <c r="N506" s="444">
        <v>1</v>
      </c>
      <c r="O506" s="444">
        <v>289</v>
      </c>
      <c r="P506" s="514"/>
      <c r="Q506" s="445">
        <v>289</v>
      </c>
    </row>
    <row r="507" spans="1:17" ht="14.4" customHeight="1" x14ac:dyDescent="0.3">
      <c r="A507" s="439" t="s">
        <v>1017</v>
      </c>
      <c r="B507" s="440" t="s">
        <v>847</v>
      </c>
      <c r="C507" s="440" t="s">
        <v>848</v>
      </c>
      <c r="D507" s="440" t="s">
        <v>958</v>
      </c>
      <c r="E507" s="440" t="s">
        <v>959</v>
      </c>
      <c r="F507" s="444"/>
      <c r="G507" s="444"/>
      <c r="H507" s="444"/>
      <c r="I507" s="444"/>
      <c r="J507" s="444"/>
      <c r="K507" s="444"/>
      <c r="L507" s="444"/>
      <c r="M507" s="444"/>
      <c r="N507" s="444">
        <v>1</v>
      </c>
      <c r="O507" s="444">
        <v>1098</v>
      </c>
      <c r="P507" s="514"/>
      <c r="Q507" s="445">
        <v>1098</v>
      </c>
    </row>
    <row r="508" spans="1:17" ht="14.4" customHeight="1" x14ac:dyDescent="0.3">
      <c r="A508" s="439" t="s">
        <v>1017</v>
      </c>
      <c r="B508" s="440" t="s">
        <v>847</v>
      </c>
      <c r="C508" s="440" t="s">
        <v>848</v>
      </c>
      <c r="D508" s="440" t="s">
        <v>960</v>
      </c>
      <c r="E508" s="440" t="s">
        <v>961</v>
      </c>
      <c r="F508" s="444"/>
      <c r="G508" s="444"/>
      <c r="H508" s="444"/>
      <c r="I508" s="444"/>
      <c r="J508" s="444"/>
      <c r="K508" s="444"/>
      <c r="L508" s="444"/>
      <c r="M508" s="444"/>
      <c r="N508" s="444">
        <v>1</v>
      </c>
      <c r="O508" s="444">
        <v>107</v>
      </c>
      <c r="P508" s="514"/>
      <c r="Q508" s="445">
        <v>107</v>
      </c>
    </row>
    <row r="509" spans="1:17" ht="14.4" customHeight="1" x14ac:dyDescent="0.3">
      <c r="A509" s="439" t="s">
        <v>1017</v>
      </c>
      <c r="B509" s="440" t="s">
        <v>847</v>
      </c>
      <c r="C509" s="440" t="s">
        <v>848</v>
      </c>
      <c r="D509" s="440" t="s">
        <v>962</v>
      </c>
      <c r="E509" s="440" t="s">
        <v>963</v>
      </c>
      <c r="F509" s="444">
        <v>2</v>
      </c>
      <c r="G509" s="444">
        <v>612</v>
      </c>
      <c r="H509" s="444"/>
      <c r="I509" s="444">
        <v>306</v>
      </c>
      <c r="J509" s="444"/>
      <c r="K509" s="444"/>
      <c r="L509" s="444"/>
      <c r="M509" s="444"/>
      <c r="N509" s="444"/>
      <c r="O509" s="444"/>
      <c r="P509" s="514"/>
      <c r="Q509" s="445"/>
    </row>
    <row r="510" spans="1:17" ht="14.4" customHeight="1" x14ac:dyDescent="0.3">
      <c r="A510" s="439" t="s">
        <v>1017</v>
      </c>
      <c r="B510" s="440" t="s">
        <v>847</v>
      </c>
      <c r="C510" s="440" t="s">
        <v>848</v>
      </c>
      <c r="D510" s="440" t="s">
        <v>966</v>
      </c>
      <c r="E510" s="440" t="s">
        <v>967</v>
      </c>
      <c r="F510" s="444"/>
      <c r="G510" s="444"/>
      <c r="H510" s="444"/>
      <c r="I510" s="444"/>
      <c r="J510" s="444"/>
      <c r="K510" s="444"/>
      <c r="L510" s="444"/>
      <c r="M510" s="444"/>
      <c r="N510" s="444">
        <v>1</v>
      </c>
      <c r="O510" s="444">
        <v>0</v>
      </c>
      <c r="P510" s="514"/>
      <c r="Q510" s="445">
        <v>0</v>
      </c>
    </row>
    <row r="511" spans="1:17" ht="14.4" customHeight="1" x14ac:dyDescent="0.3">
      <c r="A511" s="439" t="s">
        <v>1018</v>
      </c>
      <c r="B511" s="440" t="s">
        <v>847</v>
      </c>
      <c r="C511" s="440" t="s">
        <v>848</v>
      </c>
      <c r="D511" s="440" t="s">
        <v>853</v>
      </c>
      <c r="E511" s="440" t="s">
        <v>854</v>
      </c>
      <c r="F511" s="444">
        <v>38</v>
      </c>
      <c r="G511" s="444">
        <v>2052</v>
      </c>
      <c r="H511" s="444">
        <v>1.3607427055702919</v>
      </c>
      <c r="I511" s="444">
        <v>54</v>
      </c>
      <c r="J511" s="444">
        <v>26</v>
      </c>
      <c r="K511" s="444">
        <v>1508</v>
      </c>
      <c r="L511" s="444">
        <v>1</v>
      </c>
      <c r="M511" s="444">
        <v>58</v>
      </c>
      <c r="N511" s="444">
        <v>23</v>
      </c>
      <c r="O511" s="444">
        <v>1334</v>
      </c>
      <c r="P511" s="514">
        <v>0.88461538461538458</v>
      </c>
      <c r="Q511" s="445">
        <v>58</v>
      </c>
    </row>
    <row r="512" spans="1:17" ht="14.4" customHeight="1" x14ac:dyDescent="0.3">
      <c r="A512" s="439" t="s">
        <v>1018</v>
      </c>
      <c r="B512" s="440" t="s">
        <v>847</v>
      </c>
      <c r="C512" s="440" t="s">
        <v>848</v>
      </c>
      <c r="D512" s="440" t="s">
        <v>855</v>
      </c>
      <c r="E512" s="440" t="s">
        <v>856</v>
      </c>
      <c r="F512" s="444">
        <v>14</v>
      </c>
      <c r="G512" s="444">
        <v>1722</v>
      </c>
      <c r="H512" s="444">
        <v>3.2862595419847329</v>
      </c>
      <c r="I512" s="444">
        <v>123</v>
      </c>
      <c r="J512" s="444">
        <v>4</v>
      </c>
      <c r="K512" s="444">
        <v>524</v>
      </c>
      <c r="L512" s="444">
        <v>1</v>
      </c>
      <c r="M512" s="444">
        <v>131</v>
      </c>
      <c r="N512" s="444">
        <v>3</v>
      </c>
      <c r="O512" s="444">
        <v>393</v>
      </c>
      <c r="P512" s="514">
        <v>0.75</v>
      </c>
      <c r="Q512" s="445">
        <v>131</v>
      </c>
    </row>
    <row r="513" spans="1:17" ht="14.4" customHeight="1" x14ac:dyDescent="0.3">
      <c r="A513" s="439" t="s">
        <v>1018</v>
      </c>
      <c r="B513" s="440" t="s">
        <v>847</v>
      </c>
      <c r="C513" s="440" t="s">
        <v>848</v>
      </c>
      <c r="D513" s="440" t="s">
        <v>857</v>
      </c>
      <c r="E513" s="440" t="s">
        <v>858</v>
      </c>
      <c r="F513" s="444">
        <v>1</v>
      </c>
      <c r="G513" s="444">
        <v>177</v>
      </c>
      <c r="H513" s="444"/>
      <c r="I513" s="444">
        <v>177</v>
      </c>
      <c r="J513" s="444"/>
      <c r="K513" s="444"/>
      <c r="L513" s="444"/>
      <c r="M513" s="444"/>
      <c r="N513" s="444">
        <v>3</v>
      </c>
      <c r="O513" s="444">
        <v>567</v>
      </c>
      <c r="P513" s="514"/>
      <c r="Q513" s="445">
        <v>189</v>
      </c>
    </row>
    <row r="514" spans="1:17" ht="14.4" customHeight="1" x14ac:dyDescent="0.3">
      <c r="A514" s="439" t="s">
        <v>1018</v>
      </c>
      <c r="B514" s="440" t="s">
        <v>847</v>
      </c>
      <c r="C514" s="440" t="s">
        <v>848</v>
      </c>
      <c r="D514" s="440" t="s">
        <v>863</v>
      </c>
      <c r="E514" s="440" t="s">
        <v>864</v>
      </c>
      <c r="F514" s="444">
        <v>9</v>
      </c>
      <c r="G514" s="444">
        <v>1548</v>
      </c>
      <c r="H514" s="444">
        <v>1.2354349561053473</v>
      </c>
      <c r="I514" s="444">
        <v>172</v>
      </c>
      <c r="J514" s="444">
        <v>7</v>
      </c>
      <c r="K514" s="444">
        <v>1253</v>
      </c>
      <c r="L514" s="444">
        <v>1</v>
      </c>
      <c r="M514" s="444">
        <v>179</v>
      </c>
      <c r="N514" s="444">
        <v>2</v>
      </c>
      <c r="O514" s="444">
        <v>360</v>
      </c>
      <c r="P514" s="514">
        <v>0.28731045490822027</v>
      </c>
      <c r="Q514" s="445">
        <v>180</v>
      </c>
    </row>
    <row r="515" spans="1:17" ht="14.4" customHeight="1" x14ac:dyDescent="0.3">
      <c r="A515" s="439" t="s">
        <v>1018</v>
      </c>
      <c r="B515" s="440" t="s">
        <v>847</v>
      </c>
      <c r="C515" s="440" t="s">
        <v>848</v>
      </c>
      <c r="D515" s="440" t="s">
        <v>867</v>
      </c>
      <c r="E515" s="440" t="s">
        <v>868</v>
      </c>
      <c r="F515" s="444">
        <v>1</v>
      </c>
      <c r="G515" s="444">
        <v>322</v>
      </c>
      <c r="H515" s="444">
        <v>0.48059701492537316</v>
      </c>
      <c r="I515" s="444">
        <v>322</v>
      </c>
      <c r="J515" s="444">
        <v>2</v>
      </c>
      <c r="K515" s="444">
        <v>670</v>
      </c>
      <c r="L515" s="444">
        <v>1</v>
      </c>
      <c r="M515" s="444">
        <v>335</v>
      </c>
      <c r="N515" s="444"/>
      <c r="O515" s="444"/>
      <c r="P515" s="514"/>
      <c r="Q515" s="445"/>
    </row>
    <row r="516" spans="1:17" ht="14.4" customHeight="1" x14ac:dyDescent="0.3">
      <c r="A516" s="439" t="s">
        <v>1018</v>
      </c>
      <c r="B516" s="440" t="s">
        <v>847</v>
      </c>
      <c r="C516" s="440" t="s">
        <v>848</v>
      </c>
      <c r="D516" s="440" t="s">
        <v>871</v>
      </c>
      <c r="E516" s="440" t="s">
        <v>872</v>
      </c>
      <c r="F516" s="444">
        <v>33</v>
      </c>
      <c r="G516" s="444">
        <v>11253</v>
      </c>
      <c r="H516" s="444">
        <v>1.0401146131805157</v>
      </c>
      <c r="I516" s="444">
        <v>341</v>
      </c>
      <c r="J516" s="444">
        <v>31</v>
      </c>
      <c r="K516" s="444">
        <v>10819</v>
      </c>
      <c r="L516" s="444">
        <v>1</v>
      </c>
      <c r="M516" s="444">
        <v>349</v>
      </c>
      <c r="N516" s="444">
        <v>14</v>
      </c>
      <c r="O516" s="444">
        <v>4886</v>
      </c>
      <c r="P516" s="514">
        <v>0.45161290322580644</v>
      </c>
      <c r="Q516" s="445">
        <v>349</v>
      </c>
    </row>
    <row r="517" spans="1:17" ht="14.4" customHeight="1" x14ac:dyDescent="0.3">
      <c r="A517" s="439" t="s">
        <v>1018</v>
      </c>
      <c r="B517" s="440" t="s">
        <v>847</v>
      </c>
      <c r="C517" s="440" t="s">
        <v>848</v>
      </c>
      <c r="D517" s="440" t="s">
        <v>889</v>
      </c>
      <c r="E517" s="440" t="s">
        <v>890</v>
      </c>
      <c r="F517" s="444">
        <v>1</v>
      </c>
      <c r="G517" s="444">
        <v>676</v>
      </c>
      <c r="H517" s="444"/>
      <c r="I517" s="444">
        <v>676</v>
      </c>
      <c r="J517" s="444"/>
      <c r="K517" s="444"/>
      <c r="L517" s="444"/>
      <c r="M517" s="444"/>
      <c r="N517" s="444"/>
      <c r="O517" s="444"/>
      <c r="P517" s="514"/>
      <c r="Q517" s="445"/>
    </row>
    <row r="518" spans="1:17" ht="14.4" customHeight="1" x14ac:dyDescent="0.3">
      <c r="A518" s="439" t="s">
        <v>1018</v>
      </c>
      <c r="B518" s="440" t="s">
        <v>847</v>
      </c>
      <c r="C518" s="440" t="s">
        <v>848</v>
      </c>
      <c r="D518" s="440" t="s">
        <v>893</v>
      </c>
      <c r="E518" s="440" t="s">
        <v>894</v>
      </c>
      <c r="F518" s="444">
        <v>17</v>
      </c>
      <c r="G518" s="444">
        <v>4845</v>
      </c>
      <c r="H518" s="444">
        <v>1.4488636363636365</v>
      </c>
      <c r="I518" s="444">
        <v>285</v>
      </c>
      <c r="J518" s="444">
        <v>11</v>
      </c>
      <c r="K518" s="444">
        <v>3344</v>
      </c>
      <c r="L518" s="444">
        <v>1</v>
      </c>
      <c r="M518" s="444">
        <v>304</v>
      </c>
      <c r="N518" s="444">
        <v>14</v>
      </c>
      <c r="O518" s="444">
        <v>4270</v>
      </c>
      <c r="P518" s="514">
        <v>1.2769138755980862</v>
      </c>
      <c r="Q518" s="445">
        <v>305</v>
      </c>
    </row>
    <row r="519" spans="1:17" ht="14.4" customHeight="1" x14ac:dyDescent="0.3">
      <c r="A519" s="439" t="s">
        <v>1018</v>
      </c>
      <c r="B519" s="440" t="s">
        <v>847</v>
      </c>
      <c r="C519" s="440" t="s">
        <v>848</v>
      </c>
      <c r="D519" s="440" t="s">
        <v>897</v>
      </c>
      <c r="E519" s="440" t="s">
        <v>898</v>
      </c>
      <c r="F519" s="444">
        <v>18</v>
      </c>
      <c r="G519" s="444">
        <v>8316</v>
      </c>
      <c r="H519" s="444">
        <v>2.8056680161943319</v>
      </c>
      <c r="I519" s="444">
        <v>462</v>
      </c>
      <c r="J519" s="444">
        <v>6</v>
      </c>
      <c r="K519" s="444">
        <v>2964</v>
      </c>
      <c r="L519" s="444">
        <v>1</v>
      </c>
      <c r="M519" s="444">
        <v>494</v>
      </c>
      <c r="N519" s="444">
        <v>14</v>
      </c>
      <c r="O519" s="444">
        <v>6916</v>
      </c>
      <c r="P519" s="514">
        <v>2.3333333333333335</v>
      </c>
      <c r="Q519" s="445">
        <v>494</v>
      </c>
    </row>
    <row r="520" spans="1:17" ht="14.4" customHeight="1" x14ac:dyDescent="0.3">
      <c r="A520" s="439" t="s">
        <v>1018</v>
      </c>
      <c r="B520" s="440" t="s">
        <v>847</v>
      </c>
      <c r="C520" s="440" t="s">
        <v>848</v>
      </c>
      <c r="D520" s="440" t="s">
        <v>901</v>
      </c>
      <c r="E520" s="440" t="s">
        <v>902</v>
      </c>
      <c r="F520" s="444">
        <v>32</v>
      </c>
      <c r="G520" s="444">
        <v>11392</v>
      </c>
      <c r="H520" s="444">
        <v>1.7105105105105105</v>
      </c>
      <c r="I520" s="444">
        <v>356</v>
      </c>
      <c r="J520" s="444">
        <v>18</v>
      </c>
      <c r="K520" s="444">
        <v>6660</v>
      </c>
      <c r="L520" s="444">
        <v>1</v>
      </c>
      <c r="M520" s="444">
        <v>370</v>
      </c>
      <c r="N520" s="444">
        <v>27</v>
      </c>
      <c r="O520" s="444">
        <v>9990</v>
      </c>
      <c r="P520" s="514">
        <v>1.5</v>
      </c>
      <c r="Q520" s="445">
        <v>370</v>
      </c>
    </row>
    <row r="521" spans="1:17" ht="14.4" customHeight="1" x14ac:dyDescent="0.3">
      <c r="A521" s="439" t="s">
        <v>1018</v>
      </c>
      <c r="B521" s="440" t="s">
        <v>847</v>
      </c>
      <c r="C521" s="440" t="s">
        <v>848</v>
      </c>
      <c r="D521" s="440" t="s">
        <v>915</v>
      </c>
      <c r="E521" s="440" t="s">
        <v>916</v>
      </c>
      <c r="F521" s="444">
        <v>3</v>
      </c>
      <c r="G521" s="444">
        <v>1311</v>
      </c>
      <c r="H521" s="444">
        <v>2.875</v>
      </c>
      <c r="I521" s="444">
        <v>437</v>
      </c>
      <c r="J521" s="444">
        <v>1</v>
      </c>
      <c r="K521" s="444">
        <v>456</v>
      </c>
      <c r="L521" s="444">
        <v>1</v>
      </c>
      <c r="M521" s="444">
        <v>456</v>
      </c>
      <c r="N521" s="444"/>
      <c r="O521" s="444"/>
      <c r="P521" s="514"/>
      <c r="Q521" s="445"/>
    </row>
    <row r="522" spans="1:17" ht="14.4" customHeight="1" x14ac:dyDescent="0.3">
      <c r="A522" s="439" t="s">
        <v>1018</v>
      </c>
      <c r="B522" s="440" t="s">
        <v>847</v>
      </c>
      <c r="C522" s="440" t="s">
        <v>848</v>
      </c>
      <c r="D522" s="440" t="s">
        <v>917</v>
      </c>
      <c r="E522" s="440" t="s">
        <v>918</v>
      </c>
      <c r="F522" s="444">
        <v>10</v>
      </c>
      <c r="G522" s="444">
        <v>540</v>
      </c>
      <c r="H522" s="444">
        <v>0.93103448275862066</v>
      </c>
      <c r="I522" s="444">
        <v>54</v>
      </c>
      <c r="J522" s="444">
        <v>10</v>
      </c>
      <c r="K522" s="444">
        <v>580</v>
      </c>
      <c r="L522" s="444">
        <v>1</v>
      </c>
      <c r="M522" s="444">
        <v>58</v>
      </c>
      <c r="N522" s="444">
        <v>3</v>
      </c>
      <c r="O522" s="444">
        <v>174</v>
      </c>
      <c r="P522" s="514">
        <v>0.3</v>
      </c>
      <c r="Q522" s="445">
        <v>58</v>
      </c>
    </row>
    <row r="523" spans="1:17" ht="14.4" customHeight="1" x14ac:dyDescent="0.3">
      <c r="A523" s="439" t="s">
        <v>1018</v>
      </c>
      <c r="B523" s="440" t="s">
        <v>847</v>
      </c>
      <c r="C523" s="440" t="s">
        <v>848</v>
      </c>
      <c r="D523" s="440" t="s">
        <v>925</v>
      </c>
      <c r="E523" s="440" t="s">
        <v>926</v>
      </c>
      <c r="F523" s="444">
        <v>36</v>
      </c>
      <c r="G523" s="444">
        <v>6084</v>
      </c>
      <c r="H523" s="444">
        <v>1.9314285714285715</v>
      </c>
      <c r="I523" s="444">
        <v>169</v>
      </c>
      <c r="J523" s="444">
        <v>18</v>
      </c>
      <c r="K523" s="444">
        <v>3150</v>
      </c>
      <c r="L523" s="444">
        <v>1</v>
      </c>
      <c r="M523" s="444">
        <v>175</v>
      </c>
      <c r="N523" s="444">
        <v>21</v>
      </c>
      <c r="O523" s="444">
        <v>3696</v>
      </c>
      <c r="P523" s="514">
        <v>1.1733333333333333</v>
      </c>
      <c r="Q523" s="445">
        <v>176</v>
      </c>
    </row>
    <row r="524" spans="1:17" ht="14.4" customHeight="1" x14ac:dyDescent="0.3">
      <c r="A524" s="439" t="s">
        <v>1018</v>
      </c>
      <c r="B524" s="440" t="s">
        <v>847</v>
      </c>
      <c r="C524" s="440" t="s">
        <v>848</v>
      </c>
      <c r="D524" s="440" t="s">
        <v>927</v>
      </c>
      <c r="E524" s="440" t="s">
        <v>928</v>
      </c>
      <c r="F524" s="444">
        <v>2</v>
      </c>
      <c r="G524" s="444">
        <v>162</v>
      </c>
      <c r="H524" s="444"/>
      <c r="I524" s="444">
        <v>81</v>
      </c>
      <c r="J524" s="444"/>
      <c r="K524" s="444"/>
      <c r="L524" s="444"/>
      <c r="M524" s="444"/>
      <c r="N524" s="444"/>
      <c r="O524" s="444"/>
      <c r="P524" s="514"/>
      <c r="Q524" s="445"/>
    </row>
    <row r="525" spans="1:17" ht="14.4" customHeight="1" x14ac:dyDescent="0.3">
      <c r="A525" s="439" t="s">
        <v>1018</v>
      </c>
      <c r="B525" s="440" t="s">
        <v>847</v>
      </c>
      <c r="C525" s="440" t="s">
        <v>848</v>
      </c>
      <c r="D525" s="440" t="s">
        <v>941</v>
      </c>
      <c r="E525" s="440" t="s">
        <v>942</v>
      </c>
      <c r="F525" s="444">
        <v>1</v>
      </c>
      <c r="G525" s="444">
        <v>247</v>
      </c>
      <c r="H525" s="444"/>
      <c r="I525" s="444">
        <v>247</v>
      </c>
      <c r="J525" s="444"/>
      <c r="K525" s="444"/>
      <c r="L525" s="444"/>
      <c r="M525" s="444"/>
      <c r="N525" s="444"/>
      <c r="O525" s="444"/>
      <c r="P525" s="514"/>
      <c r="Q525" s="445"/>
    </row>
    <row r="526" spans="1:17" ht="14.4" customHeight="1" x14ac:dyDescent="0.3">
      <c r="A526" s="439" t="s">
        <v>1019</v>
      </c>
      <c r="B526" s="440" t="s">
        <v>847</v>
      </c>
      <c r="C526" s="440" t="s">
        <v>848</v>
      </c>
      <c r="D526" s="440" t="s">
        <v>849</v>
      </c>
      <c r="E526" s="440" t="s">
        <v>850</v>
      </c>
      <c r="F526" s="444"/>
      <c r="G526" s="444"/>
      <c r="H526" s="444"/>
      <c r="I526" s="444"/>
      <c r="J526" s="444">
        <v>1</v>
      </c>
      <c r="K526" s="444">
        <v>2226</v>
      </c>
      <c r="L526" s="444">
        <v>1</v>
      </c>
      <c r="M526" s="444">
        <v>2226</v>
      </c>
      <c r="N526" s="444"/>
      <c r="O526" s="444"/>
      <c r="P526" s="514"/>
      <c r="Q526" s="445"/>
    </row>
    <row r="527" spans="1:17" ht="14.4" customHeight="1" x14ac:dyDescent="0.3">
      <c r="A527" s="439" t="s">
        <v>1019</v>
      </c>
      <c r="B527" s="440" t="s">
        <v>847</v>
      </c>
      <c r="C527" s="440" t="s">
        <v>848</v>
      </c>
      <c r="D527" s="440" t="s">
        <v>853</v>
      </c>
      <c r="E527" s="440" t="s">
        <v>854</v>
      </c>
      <c r="F527" s="444">
        <v>64</v>
      </c>
      <c r="G527" s="444">
        <v>3456</v>
      </c>
      <c r="H527" s="444">
        <v>1.2953523238380809</v>
      </c>
      <c r="I527" s="444">
        <v>54</v>
      </c>
      <c r="J527" s="444">
        <v>46</v>
      </c>
      <c r="K527" s="444">
        <v>2668</v>
      </c>
      <c r="L527" s="444">
        <v>1</v>
      </c>
      <c r="M527" s="444">
        <v>58</v>
      </c>
      <c r="N527" s="444">
        <v>33</v>
      </c>
      <c r="O527" s="444">
        <v>1914</v>
      </c>
      <c r="P527" s="514">
        <v>0.71739130434782605</v>
      </c>
      <c r="Q527" s="445">
        <v>58</v>
      </c>
    </row>
    <row r="528" spans="1:17" ht="14.4" customHeight="1" x14ac:dyDescent="0.3">
      <c r="A528" s="439" t="s">
        <v>1019</v>
      </c>
      <c r="B528" s="440" t="s">
        <v>847</v>
      </c>
      <c r="C528" s="440" t="s">
        <v>848</v>
      </c>
      <c r="D528" s="440" t="s">
        <v>863</v>
      </c>
      <c r="E528" s="440" t="s">
        <v>864</v>
      </c>
      <c r="F528" s="444">
        <v>195</v>
      </c>
      <c r="G528" s="444">
        <v>33540</v>
      </c>
      <c r="H528" s="444">
        <v>0.70707283651312325</v>
      </c>
      <c r="I528" s="444">
        <v>172</v>
      </c>
      <c r="J528" s="444">
        <v>265</v>
      </c>
      <c r="K528" s="444">
        <v>47435</v>
      </c>
      <c r="L528" s="444">
        <v>1</v>
      </c>
      <c r="M528" s="444">
        <v>179</v>
      </c>
      <c r="N528" s="444">
        <v>284</v>
      </c>
      <c r="O528" s="444">
        <v>51120</v>
      </c>
      <c r="P528" s="514">
        <v>1.077685253504796</v>
      </c>
      <c r="Q528" s="445">
        <v>180</v>
      </c>
    </row>
    <row r="529" spans="1:17" ht="14.4" customHeight="1" x14ac:dyDescent="0.3">
      <c r="A529" s="439" t="s">
        <v>1019</v>
      </c>
      <c r="B529" s="440" t="s">
        <v>847</v>
      </c>
      <c r="C529" s="440" t="s">
        <v>848</v>
      </c>
      <c r="D529" s="440" t="s">
        <v>867</v>
      </c>
      <c r="E529" s="440" t="s">
        <v>868</v>
      </c>
      <c r="F529" s="444">
        <v>301</v>
      </c>
      <c r="G529" s="444">
        <v>96922</v>
      </c>
      <c r="H529" s="444">
        <v>1.3394416804864566</v>
      </c>
      <c r="I529" s="444">
        <v>322</v>
      </c>
      <c r="J529" s="444">
        <v>216</v>
      </c>
      <c r="K529" s="444">
        <v>72360</v>
      </c>
      <c r="L529" s="444">
        <v>1</v>
      </c>
      <c r="M529" s="444">
        <v>335</v>
      </c>
      <c r="N529" s="444">
        <v>278</v>
      </c>
      <c r="O529" s="444">
        <v>93408</v>
      </c>
      <c r="P529" s="514">
        <v>1.2908789386401327</v>
      </c>
      <c r="Q529" s="445">
        <v>336</v>
      </c>
    </row>
    <row r="530" spans="1:17" ht="14.4" customHeight="1" x14ac:dyDescent="0.3">
      <c r="A530" s="439" t="s">
        <v>1019</v>
      </c>
      <c r="B530" s="440" t="s">
        <v>847</v>
      </c>
      <c r="C530" s="440" t="s">
        <v>848</v>
      </c>
      <c r="D530" s="440" t="s">
        <v>869</v>
      </c>
      <c r="E530" s="440" t="s">
        <v>870</v>
      </c>
      <c r="F530" s="444"/>
      <c r="G530" s="444"/>
      <c r="H530" s="444"/>
      <c r="I530" s="444"/>
      <c r="J530" s="444">
        <v>3</v>
      </c>
      <c r="K530" s="444">
        <v>1374</v>
      </c>
      <c r="L530" s="444">
        <v>1</v>
      </c>
      <c r="M530" s="444">
        <v>458</v>
      </c>
      <c r="N530" s="444"/>
      <c r="O530" s="444"/>
      <c r="P530" s="514"/>
      <c r="Q530" s="445"/>
    </row>
    <row r="531" spans="1:17" ht="14.4" customHeight="1" x14ac:dyDescent="0.3">
      <c r="A531" s="439" t="s">
        <v>1019</v>
      </c>
      <c r="B531" s="440" t="s">
        <v>847</v>
      </c>
      <c r="C531" s="440" t="s">
        <v>848</v>
      </c>
      <c r="D531" s="440" t="s">
        <v>871</v>
      </c>
      <c r="E531" s="440" t="s">
        <v>872</v>
      </c>
      <c r="F531" s="444">
        <v>608</v>
      </c>
      <c r="G531" s="444">
        <v>207328</v>
      </c>
      <c r="H531" s="444">
        <v>1.1337080863535949</v>
      </c>
      <c r="I531" s="444">
        <v>341</v>
      </c>
      <c r="J531" s="444">
        <v>524</v>
      </c>
      <c r="K531" s="444">
        <v>182876</v>
      </c>
      <c r="L531" s="444">
        <v>1</v>
      </c>
      <c r="M531" s="444">
        <v>349</v>
      </c>
      <c r="N531" s="444">
        <v>696</v>
      </c>
      <c r="O531" s="444">
        <v>242904</v>
      </c>
      <c r="P531" s="514">
        <v>1.3282442748091603</v>
      </c>
      <c r="Q531" s="445">
        <v>349</v>
      </c>
    </row>
    <row r="532" spans="1:17" ht="14.4" customHeight="1" x14ac:dyDescent="0.3">
      <c r="A532" s="439" t="s">
        <v>1019</v>
      </c>
      <c r="B532" s="440" t="s">
        <v>847</v>
      </c>
      <c r="C532" s="440" t="s">
        <v>848</v>
      </c>
      <c r="D532" s="440" t="s">
        <v>877</v>
      </c>
      <c r="E532" s="440" t="s">
        <v>878</v>
      </c>
      <c r="F532" s="444"/>
      <c r="G532" s="444"/>
      <c r="H532" s="444"/>
      <c r="I532" s="444"/>
      <c r="J532" s="444"/>
      <c r="K532" s="444"/>
      <c r="L532" s="444"/>
      <c r="M532" s="444"/>
      <c r="N532" s="444">
        <v>1</v>
      </c>
      <c r="O532" s="444">
        <v>6231</v>
      </c>
      <c r="P532" s="514"/>
      <c r="Q532" s="445">
        <v>6231</v>
      </c>
    </row>
    <row r="533" spans="1:17" ht="14.4" customHeight="1" x14ac:dyDescent="0.3">
      <c r="A533" s="439" t="s">
        <v>1019</v>
      </c>
      <c r="B533" s="440" t="s">
        <v>847</v>
      </c>
      <c r="C533" s="440" t="s">
        <v>848</v>
      </c>
      <c r="D533" s="440" t="s">
        <v>879</v>
      </c>
      <c r="E533" s="440" t="s">
        <v>880</v>
      </c>
      <c r="F533" s="444"/>
      <c r="G533" s="444"/>
      <c r="H533" s="444"/>
      <c r="I533" s="444"/>
      <c r="J533" s="444">
        <v>1</v>
      </c>
      <c r="K533" s="444">
        <v>117</v>
      </c>
      <c r="L533" s="444">
        <v>1</v>
      </c>
      <c r="M533" s="444">
        <v>117</v>
      </c>
      <c r="N533" s="444">
        <v>2</v>
      </c>
      <c r="O533" s="444">
        <v>234</v>
      </c>
      <c r="P533" s="514">
        <v>2</v>
      </c>
      <c r="Q533" s="445">
        <v>117</v>
      </c>
    </row>
    <row r="534" spans="1:17" ht="14.4" customHeight="1" x14ac:dyDescent="0.3">
      <c r="A534" s="439" t="s">
        <v>1019</v>
      </c>
      <c r="B534" s="440" t="s">
        <v>847</v>
      </c>
      <c r="C534" s="440" t="s">
        <v>848</v>
      </c>
      <c r="D534" s="440" t="s">
        <v>881</v>
      </c>
      <c r="E534" s="440" t="s">
        <v>882</v>
      </c>
      <c r="F534" s="444"/>
      <c r="G534" s="444"/>
      <c r="H534" s="444"/>
      <c r="I534" s="444"/>
      <c r="J534" s="444">
        <v>1</v>
      </c>
      <c r="K534" s="444">
        <v>49</v>
      </c>
      <c r="L534" s="444">
        <v>1</v>
      </c>
      <c r="M534" s="444">
        <v>49</v>
      </c>
      <c r="N534" s="444"/>
      <c r="O534" s="444"/>
      <c r="P534" s="514"/>
      <c r="Q534" s="445"/>
    </row>
    <row r="535" spans="1:17" ht="14.4" customHeight="1" x14ac:dyDescent="0.3">
      <c r="A535" s="439" t="s">
        <v>1019</v>
      </c>
      <c r="B535" s="440" t="s">
        <v>847</v>
      </c>
      <c r="C535" s="440" t="s">
        <v>848</v>
      </c>
      <c r="D535" s="440" t="s">
        <v>883</v>
      </c>
      <c r="E535" s="440" t="s">
        <v>884</v>
      </c>
      <c r="F535" s="444">
        <v>27</v>
      </c>
      <c r="G535" s="444">
        <v>10152</v>
      </c>
      <c r="H535" s="444">
        <v>0.39153071850052068</v>
      </c>
      <c r="I535" s="444">
        <v>376</v>
      </c>
      <c r="J535" s="444">
        <v>67</v>
      </c>
      <c r="K535" s="444">
        <v>25929</v>
      </c>
      <c r="L535" s="444">
        <v>1</v>
      </c>
      <c r="M535" s="444">
        <v>387</v>
      </c>
      <c r="N535" s="444">
        <v>80</v>
      </c>
      <c r="O535" s="444">
        <v>31280</v>
      </c>
      <c r="P535" s="514">
        <v>1.2063712445524317</v>
      </c>
      <c r="Q535" s="445">
        <v>391</v>
      </c>
    </row>
    <row r="536" spans="1:17" ht="14.4" customHeight="1" x14ac:dyDescent="0.3">
      <c r="A536" s="439" t="s">
        <v>1019</v>
      </c>
      <c r="B536" s="440" t="s">
        <v>847</v>
      </c>
      <c r="C536" s="440" t="s">
        <v>848</v>
      </c>
      <c r="D536" s="440" t="s">
        <v>885</v>
      </c>
      <c r="E536" s="440" t="s">
        <v>886</v>
      </c>
      <c r="F536" s="444">
        <v>1</v>
      </c>
      <c r="G536" s="444">
        <v>37</v>
      </c>
      <c r="H536" s="444">
        <v>0.48684210526315791</v>
      </c>
      <c r="I536" s="444">
        <v>37</v>
      </c>
      <c r="J536" s="444">
        <v>2</v>
      </c>
      <c r="K536" s="444">
        <v>76</v>
      </c>
      <c r="L536" s="444">
        <v>1</v>
      </c>
      <c r="M536" s="444">
        <v>38</v>
      </c>
      <c r="N536" s="444"/>
      <c r="O536" s="444"/>
      <c r="P536" s="514"/>
      <c r="Q536" s="445"/>
    </row>
    <row r="537" spans="1:17" ht="14.4" customHeight="1" x14ac:dyDescent="0.3">
      <c r="A537" s="439" t="s">
        <v>1019</v>
      </c>
      <c r="B537" s="440" t="s">
        <v>847</v>
      </c>
      <c r="C537" s="440" t="s">
        <v>848</v>
      </c>
      <c r="D537" s="440" t="s">
        <v>889</v>
      </c>
      <c r="E537" s="440" t="s">
        <v>890</v>
      </c>
      <c r="F537" s="444">
        <v>29</v>
      </c>
      <c r="G537" s="444">
        <v>19604</v>
      </c>
      <c r="H537" s="444">
        <v>0.87020596590909094</v>
      </c>
      <c r="I537" s="444">
        <v>676</v>
      </c>
      <c r="J537" s="444">
        <v>32</v>
      </c>
      <c r="K537" s="444">
        <v>22528</v>
      </c>
      <c r="L537" s="444">
        <v>1</v>
      </c>
      <c r="M537" s="444">
        <v>704</v>
      </c>
      <c r="N537" s="444">
        <v>23</v>
      </c>
      <c r="O537" s="444">
        <v>16215</v>
      </c>
      <c r="P537" s="514">
        <v>0.71977095170454541</v>
      </c>
      <c r="Q537" s="445">
        <v>705</v>
      </c>
    </row>
    <row r="538" spans="1:17" ht="14.4" customHeight="1" x14ac:dyDescent="0.3">
      <c r="A538" s="439" t="s">
        <v>1019</v>
      </c>
      <c r="B538" s="440" t="s">
        <v>847</v>
      </c>
      <c r="C538" s="440" t="s">
        <v>848</v>
      </c>
      <c r="D538" s="440" t="s">
        <v>891</v>
      </c>
      <c r="E538" s="440" t="s">
        <v>892</v>
      </c>
      <c r="F538" s="444">
        <v>1</v>
      </c>
      <c r="G538" s="444">
        <v>138</v>
      </c>
      <c r="H538" s="444">
        <v>0.93877551020408168</v>
      </c>
      <c r="I538" s="444">
        <v>138</v>
      </c>
      <c r="J538" s="444">
        <v>1</v>
      </c>
      <c r="K538" s="444">
        <v>147</v>
      </c>
      <c r="L538" s="444">
        <v>1</v>
      </c>
      <c r="M538" s="444">
        <v>147</v>
      </c>
      <c r="N538" s="444">
        <v>2</v>
      </c>
      <c r="O538" s="444">
        <v>294</v>
      </c>
      <c r="P538" s="514">
        <v>2</v>
      </c>
      <c r="Q538" s="445">
        <v>147</v>
      </c>
    </row>
    <row r="539" spans="1:17" ht="14.4" customHeight="1" x14ac:dyDescent="0.3">
      <c r="A539" s="439" t="s">
        <v>1019</v>
      </c>
      <c r="B539" s="440" t="s">
        <v>847</v>
      </c>
      <c r="C539" s="440" t="s">
        <v>848</v>
      </c>
      <c r="D539" s="440" t="s">
        <v>893</v>
      </c>
      <c r="E539" s="440" t="s">
        <v>894</v>
      </c>
      <c r="F539" s="444">
        <v>9</v>
      </c>
      <c r="G539" s="444">
        <v>2565</v>
      </c>
      <c r="H539" s="444">
        <v>0.64903846153846156</v>
      </c>
      <c r="I539" s="444">
        <v>285</v>
      </c>
      <c r="J539" s="444">
        <v>13</v>
      </c>
      <c r="K539" s="444">
        <v>3952</v>
      </c>
      <c r="L539" s="444">
        <v>1</v>
      </c>
      <c r="M539" s="444">
        <v>304</v>
      </c>
      <c r="N539" s="444">
        <v>8</v>
      </c>
      <c r="O539" s="444">
        <v>2440</v>
      </c>
      <c r="P539" s="514">
        <v>0.61740890688259109</v>
      </c>
      <c r="Q539" s="445">
        <v>305</v>
      </c>
    </row>
    <row r="540" spans="1:17" ht="14.4" customHeight="1" x14ac:dyDescent="0.3">
      <c r="A540" s="439" t="s">
        <v>1019</v>
      </c>
      <c r="B540" s="440" t="s">
        <v>847</v>
      </c>
      <c r="C540" s="440" t="s">
        <v>848</v>
      </c>
      <c r="D540" s="440" t="s">
        <v>895</v>
      </c>
      <c r="E540" s="440" t="s">
        <v>896</v>
      </c>
      <c r="F540" s="444"/>
      <c r="G540" s="444"/>
      <c r="H540" s="444"/>
      <c r="I540" s="444"/>
      <c r="J540" s="444">
        <v>2</v>
      </c>
      <c r="K540" s="444">
        <v>7414</v>
      </c>
      <c r="L540" s="444">
        <v>1</v>
      </c>
      <c r="M540" s="444">
        <v>3707</v>
      </c>
      <c r="N540" s="444"/>
      <c r="O540" s="444"/>
      <c r="P540" s="514"/>
      <c r="Q540" s="445"/>
    </row>
    <row r="541" spans="1:17" ht="14.4" customHeight="1" x14ac:dyDescent="0.3">
      <c r="A541" s="439" t="s">
        <v>1019</v>
      </c>
      <c r="B541" s="440" t="s">
        <v>847</v>
      </c>
      <c r="C541" s="440" t="s">
        <v>848</v>
      </c>
      <c r="D541" s="440" t="s">
        <v>897</v>
      </c>
      <c r="E541" s="440" t="s">
        <v>898</v>
      </c>
      <c r="F541" s="444">
        <v>256</v>
      </c>
      <c r="G541" s="444">
        <v>118272</v>
      </c>
      <c r="H541" s="444">
        <v>1.1293254907952028</v>
      </c>
      <c r="I541" s="444">
        <v>462</v>
      </c>
      <c r="J541" s="444">
        <v>212</v>
      </c>
      <c r="K541" s="444">
        <v>104728</v>
      </c>
      <c r="L541" s="444">
        <v>1</v>
      </c>
      <c r="M541" s="444">
        <v>494</v>
      </c>
      <c r="N541" s="444">
        <v>232</v>
      </c>
      <c r="O541" s="444">
        <v>114608</v>
      </c>
      <c r="P541" s="514">
        <v>1.0943396226415094</v>
      </c>
      <c r="Q541" s="445">
        <v>494</v>
      </c>
    </row>
    <row r="542" spans="1:17" ht="14.4" customHeight="1" x14ac:dyDescent="0.3">
      <c r="A542" s="439" t="s">
        <v>1019</v>
      </c>
      <c r="B542" s="440" t="s">
        <v>847</v>
      </c>
      <c r="C542" s="440" t="s">
        <v>848</v>
      </c>
      <c r="D542" s="440" t="s">
        <v>899</v>
      </c>
      <c r="E542" s="440" t="s">
        <v>900</v>
      </c>
      <c r="F542" s="444"/>
      <c r="G542" s="444"/>
      <c r="H542" s="444"/>
      <c r="I542" s="444"/>
      <c r="J542" s="444"/>
      <c r="K542" s="444"/>
      <c r="L542" s="444"/>
      <c r="M542" s="444"/>
      <c r="N542" s="444">
        <v>1</v>
      </c>
      <c r="O542" s="444">
        <v>6580</v>
      </c>
      <c r="P542" s="514"/>
      <c r="Q542" s="445">
        <v>6580</v>
      </c>
    </row>
    <row r="543" spans="1:17" ht="14.4" customHeight="1" x14ac:dyDescent="0.3">
      <c r="A543" s="439" t="s">
        <v>1019</v>
      </c>
      <c r="B543" s="440" t="s">
        <v>847</v>
      </c>
      <c r="C543" s="440" t="s">
        <v>848</v>
      </c>
      <c r="D543" s="440" t="s">
        <v>901</v>
      </c>
      <c r="E543" s="440" t="s">
        <v>902</v>
      </c>
      <c r="F543" s="444">
        <v>253</v>
      </c>
      <c r="G543" s="444">
        <v>90068</v>
      </c>
      <c r="H543" s="444">
        <v>1.096518139761383</v>
      </c>
      <c r="I543" s="444">
        <v>356</v>
      </c>
      <c r="J543" s="444">
        <v>222</v>
      </c>
      <c r="K543" s="444">
        <v>82140</v>
      </c>
      <c r="L543" s="444">
        <v>1</v>
      </c>
      <c r="M543" s="444">
        <v>370</v>
      </c>
      <c r="N543" s="444">
        <v>250</v>
      </c>
      <c r="O543" s="444">
        <v>92500</v>
      </c>
      <c r="P543" s="514">
        <v>1.1261261261261262</v>
      </c>
      <c r="Q543" s="445">
        <v>370</v>
      </c>
    </row>
    <row r="544" spans="1:17" ht="14.4" customHeight="1" x14ac:dyDescent="0.3">
      <c r="A544" s="439" t="s">
        <v>1019</v>
      </c>
      <c r="B544" s="440" t="s">
        <v>847</v>
      </c>
      <c r="C544" s="440" t="s">
        <v>848</v>
      </c>
      <c r="D544" s="440" t="s">
        <v>903</v>
      </c>
      <c r="E544" s="440" t="s">
        <v>904</v>
      </c>
      <c r="F544" s="444">
        <v>1</v>
      </c>
      <c r="G544" s="444">
        <v>2917</v>
      </c>
      <c r="H544" s="444">
        <v>0.93945249597423508</v>
      </c>
      <c r="I544" s="444">
        <v>2917</v>
      </c>
      <c r="J544" s="444">
        <v>1</v>
      </c>
      <c r="K544" s="444">
        <v>3105</v>
      </c>
      <c r="L544" s="444">
        <v>1</v>
      </c>
      <c r="M544" s="444">
        <v>3105</v>
      </c>
      <c r="N544" s="444">
        <v>2</v>
      </c>
      <c r="O544" s="444">
        <v>6216</v>
      </c>
      <c r="P544" s="514">
        <v>2.0019323671497586</v>
      </c>
      <c r="Q544" s="445">
        <v>3108</v>
      </c>
    </row>
    <row r="545" spans="1:17" ht="14.4" customHeight="1" x14ac:dyDescent="0.3">
      <c r="A545" s="439" t="s">
        <v>1019</v>
      </c>
      <c r="B545" s="440" t="s">
        <v>847</v>
      </c>
      <c r="C545" s="440" t="s">
        <v>848</v>
      </c>
      <c r="D545" s="440" t="s">
        <v>905</v>
      </c>
      <c r="E545" s="440" t="s">
        <v>906</v>
      </c>
      <c r="F545" s="444"/>
      <c r="G545" s="444"/>
      <c r="H545" s="444"/>
      <c r="I545" s="444"/>
      <c r="J545" s="444"/>
      <c r="K545" s="444"/>
      <c r="L545" s="444"/>
      <c r="M545" s="444"/>
      <c r="N545" s="444">
        <v>1</v>
      </c>
      <c r="O545" s="444">
        <v>12794</v>
      </c>
      <c r="P545" s="514"/>
      <c r="Q545" s="445">
        <v>12794</v>
      </c>
    </row>
    <row r="546" spans="1:17" ht="14.4" customHeight="1" x14ac:dyDescent="0.3">
      <c r="A546" s="439" t="s">
        <v>1019</v>
      </c>
      <c r="B546" s="440" t="s">
        <v>847</v>
      </c>
      <c r="C546" s="440" t="s">
        <v>848</v>
      </c>
      <c r="D546" s="440" t="s">
        <v>907</v>
      </c>
      <c r="E546" s="440" t="s">
        <v>908</v>
      </c>
      <c r="F546" s="444">
        <v>29</v>
      </c>
      <c r="G546" s="444">
        <v>3045</v>
      </c>
      <c r="H546" s="444">
        <v>1.1430180180180181</v>
      </c>
      <c r="I546" s="444">
        <v>105</v>
      </c>
      <c r="J546" s="444">
        <v>24</v>
      </c>
      <c r="K546" s="444">
        <v>2664</v>
      </c>
      <c r="L546" s="444">
        <v>1</v>
      </c>
      <c r="M546" s="444">
        <v>111</v>
      </c>
      <c r="N546" s="444">
        <v>28</v>
      </c>
      <c r="O546" s="444">
        <v>3108</v>
      </c>
      <c r="P546" s="514">
        <v>1.1666666666666667</v>
      </c>
      <c r="Q546" s="445">
        <v>111</v>
      </c>
    </row>
    <row r="547" spans="1:17" ht="14.4" customHeight="1" x14ac:dyDescent="0.3">
      <c r="A547" s="439" t="s">
        <v>1019</v>
      </c>
      <c r="B547" s="440" t="s">
        <v>847</v>
      </c>
      <c r="C547" s="440" t="s">
        <v>848</v>
      </c>
      <c r="D547" s="440" t="s">
        <v>909</v>
      </c>
      <c r="E547" s="440" t="s">
        <v>910</v>
      </c>
      <c r="F547" s="444">
        <v>2</v>
      </c>
      <c r="G547" s="444">
        <v>234</v>
      </c>
      <c r="H547" s="444">
        <v>0.37440000000000001</v>
      </c>
      <c r="I547" s="444">
        <v>117</v>
      </c>
      <c r="J547" s="444">
        <v>5</v>
      </c>
      <c r="K547" s="444">
        <v>625</v>
      </c>
      <c r="L547" s="444">
        <v>1</v>
      </c>
      <c r="M547" s="444">
        <v>125</v>
      </c>
      <c r="N547" s="444"/>
      <c r="O547" s="444"/>
      <c r="P547" s="514"/>
      <c r="Q547" s="445"/>
    </row>
    <row r="548" spans="1:17" ht="14.4" customHeight="1" x14ac:dyDescent="0.3">
      <c r="A548" s="439" t="s">
        <v>1019</v>
      </c>
      <c r="B548" s="440" t="s">
        <v>847</v>
      </c>
      <c r="C548" s="440" t="s">
        <v>848</v>
      </c>
      <c r="D548" s="440" t="s">
        <v>911</v>
      </c>
      <c r="E548" s="440" t="s">
        <v>912</v>
      </c>
      <c r="F548" s="444">
        <v>24</v>
      </c>
      <c r="G548" s="444">
        <v>11112</v>
      </c>
      <c r="H548" s="444">
        <v>0.59074960127591702</v>
      </c>
      <c r="I548" s="444">
        <v>463</v>
      </c>
      <c r="J548" s="444">
        <v>38</v>
      </c>
      <c r="K548" s="444">
        <v>18810</v>
      </c>
      <c r="L548" s="444">
        <v>1</v>
      </c>
      <c r="M548" s="444">
        <v>495</v>
      </c>
      <c r="N548" s="444">
        <v>50</v>
      </c>
      <c r="O548" s="444">
        <v>24750</v>
      </c>
      <c r="P548" s="514">
        <v>1.3157894736842106</v>
      </c>
      <c r="Q548" s="445">
        <v>495</v>
      </c>
    </row>
    <row r="549" spans="1:17" ht="14.4" customHeight="1" x14ac:dyDescent="0.3">
      <c r="A549" s="439" t="s">
        <v>1019</v>
      </c>
      <c r="B549" s="440" t="s">
        <v>847</v>
      </c>
      <c r="C549" s="440" t="s">
        <v>848</v>
      </c>
      <c r="D549" s="440" t="s">
        <v>913</v>
      </c>
      <c r="E549" s="440" t="s">
        <v>914</v>
      </c>
      <c r="F549" s="444">
        <v>2</v>
      </c>
      <c r="G549" s="444">
        <v>2536</v>
      </c>
      <c r="H549" s="444">
        <v>0.98830865159781767</v>
      </c>
      <c r="I549" s="444">
        <v>1268</v>
      </c>
      <c r="J549" s="444">
        <v>2</v>
      </c>
      <c r="K549" s="444">
        <v>2566</v>
      </c>
      <c r="L549" s="444">
        <v>1</v>
      </c>
      <c r="M549" s="444">
        <v>1283</v>
      </c>
      <c r="N549" s="444">
        <v>2</v>
      </c>
      <c r="O549" s="444">
        <v>2570</v>
      </c>
      <c r="P549" s="514">
        <v>1.0015588464536243</v>
      </c>
      <c r="Q549" s="445">
        <v>1285</v>
      </c>
    </row>
    <row r="550" spans="1:17" ht="14.4" customHeight="1" x14ac:dyDescent="0.3">
      <c r="A550" s="439" t="s">
        <v>1019</v>
      </c>
      <c r="B550" s="440" t="s">
        <v>847</v>
      </c>
      <c r="C550" s="440" t="s">
        <v>848</v>
      </c>
      <c r="D550" s="440" t="s">
        <v>915</v>
      </c>
      <c r="E550" s="440" t="s">
        <v>916</v>
      </c>
      <c r="F550" s="444">
        <v>107</v>
      </c>
      <c r="G550" s="444">
        <v>46759</v>
      </c>
      <c r="H550" s="444">
        <v>1.1521535580524345</v>
      </c>
      <c r="I550" s="444">
        <v>437</v>
      </c>
      <c r="J550" s="444">
        <v>89</v>
      </c>
      <c r="K550" s="444">
        <v>40584</v>
      </c>
      <c r="L550" s="444">
        <v>1</v>
      </c>
      <c r="M550" s="444">
        <v>456</v>
      </c>
      <c r="N550" s="444">
        <v>108</v>
      </c>
      <c r="O550" s="444">
        <v>49248</v>
      </c>
      <c r="P550" s="514">
        <v>1.2134831460674158</v>
      </c>
      <c r="Q550" s="445">
        <v>456</v>
      </c>
    </row>
    <row r="551" spans="1:17" ht="14.4" customHeight="1" x14ac:dyDescent="0.3">
      <c r="A551" s="439" t="s">
        <v>1019</v>
      </c>
      <c r="B551" s="440" t="s">
        <v>847</v>
      </c>
      <c r="C551" s="440" t="s">
        <v>848</v>
      </c>
      <c r="D551" s="440" t="s">
        <v>917</v>
      </c>
      <c r="E551" s="440" t="s">
        <v>918</v>
      </c>
      <c r="F551" s="444">
        <v>532</v>
      </c>
      <c r="G551" s="444">
        <v>28728</v>
      </c>
      <c r="H551" s="444">
        <v>0.98667399368045061</v>
      </c>
      <c r="I551" s="444">
        <v>54</v>
      </c>
      <c r="J551" s="444">
        <v>502</v>
      </c>
      <c r="K551" s="444">
        <v>29116</v>
      </c>
      <c r="L551" s="444">
        <v>1</v>
      </c>
      <c r="M551" s="444">
        <v>58</v>
      </c>
      <c r="N551" s="444">
        <v>285</v>
      </c>
      <c r="O551" s="444">
        <v>16530</v>
      </c>
      <c r="P551" s="514">
        <v>0.5677290836653387</v>
      </c>
      <c r="Q551" s="445">
        <v>58</v>
      </c>
    </row>
    <row r="552" spans="1:17" ht="14.4" customHeight="1" x14ac:dyDescent="0.3">
      <c r="A552" s="439" t="s">
        <v>1019</v>
      </c>
      <c r="B552" s="440" t="s">
        <v>847</v>
      </c>
      <c r="C552" s="440" t="s">
        <v>848</v>
      </c>
      <c r="D552" s="440" t="s">
        <v>919</v>
      </c>
      <c r="E552" s="440" t="s">
        <v>920</v>
      </c>
      <c r="F552" s="444"/>
      <c r="G552" s="444"/>
      <c r="H552" s="444"/>
      <c r="I552" s="444"/>
      <c r="J552" s="444">
        <v>31</v>
      </c>
      <c r="K552" s="444">
        <v>67363</v>
      </c>
      <c r="L552" s="444">
        <v>1</v>
      </c>
      <c r="M552" s="444">
        <v>2173</v>
      </c>
      <c r="N552" s="444">
        <v>59</v>
      </c>
      <c r="O552" s="444">
        <v>128207</v>
      </c>
      <c r="P552" s="514">
        <v>1.903225806451613</v>
      </c>
      <c r="Q552" s="445">
        <v>2173</v>
      </c>
    </row>
    <row r="553" spans="1:17" ht="14.4" customHeight="1" x14ac:dyDescent="0.3">
      <c r="A553" s="439" t="s">
        <v>1019</v>
      </c>
      <c r="B553" s="440" t="s">
        <v>847</v>
      </c>
      <c r="C553" s="440" t="s">
        <v>848</v>
      </c>
      <c r="D553" s="440" t="s">
        <v>923</v>
      </c>
      <c r="E553" s="440" t="s">
        <v>924</v>
      </c>
      <c r="F553" s="444"/>
      <c r="G553" s="444"/>
      <c r="H553" s="444"/>
      <c r="I553" s="444"/>
      <c r="J553" s="444"/>
      <c r="K553" s="444"/>
      <c r="L553" s="444"/>
      <c r="M553" s="444"/>
      <c r="N553" s="444">
        <v>1</v>
      </c>
      <c r="O553" s="444">
        <v>253</v>
      </c>
      <c r="P553" s="514"/>
      <c r="Q553" s="445">
        <v>253</v>
      </c>
    </row>
    <row r="554" spans="1:17" ht="14.4" customHeight="1" x14ac:dyDescent="0.3">
      <c r="A554" s="439" t="s">
        <v>1019</v>
      </c>
      <c r="B554" s="440" t="s">
        <v>847</v>
      </c>
      <c r="C554" s="440" t="s">
        <v>848</v>
      </c>
      <c r="D554" s="440" t="s">
        <v>925</v>
      </c>
      <c r="E554" s="440" t="s">
        <v>926</v>
      </c>
      <c r="F554" s="444">
        <v>15</v>
      </c>
      <c r="G554" s="444">
        <v>2535</v>
      </c>
      <c r="H554" s="444">
        <v>0.17244897959183675</v>
      </c>
      <c r="I554" s="444">
        <v>169</v>
      </c>
      <c r="J554" s="444">
        <v>84</v>
      </c>
      <c r="K554" s="444">
        <v>14700</v>
      </c>
      <c r="L554" s="444">
        <v>1</v>
      </c>
      <c r="M554" s="444">
        <v>175</v>
      </c>
      <c r="N554" s="444">
        <v>63</v>
      </c>
      <c r="O554" s="444">
        <v>11088</v>
      </c>
      <c r="P554" s="514">
        <v>0.75428571428571434</v>
      </c>
      <c r="Q554" s="445">
        <v>176</v>
      </c>
    </row>
    <row r="555" spans="1:17" ht="14.4" customHeight="1" x14ac:dyDescent="0.3">
      <c r="A555" s="439" t="s">
        <v>1019</v>
      </c>
      <c r="B555" s="440" t="s">
        <v>847</v>
      </c>
      <c r="C555" s="440" t="s">
        <v>848</v>
      </c>
      <c r="D555" s="440" t="s">
        <v>927</v>
      </c>
      <c r="E555" s="440" t="s">
        <v>928</v>
      </c>
      <c r="F555" s="444">
        <v>70</v>
      </c>
      <c r="G555" s="444">
        <v>5670</v>
      </c>
      <c r="H555" s="444">
        <v>1.1702786377708978</v>
      </c>
      <c r="I555" s="444">
        <v>81</v>
      </c>
      <c r="J555" s="444">
        <v>57</v>
      </c>
      <c r="K555" s="444">
        <v>4845</v>
      </c>
      <c r="L555" s="444">
        <v>1</v>
      </c>
      <c r="M555" s="444">
        <v>85</v>
      </c>
      <c r="N555" s="444">
        <v>51</v>
      </c>
      <c r="O555" s="444">
        <v>4335</v>
      </c>
      <c r="P555" s="514">
        <v>0.89473684210526316</v>
      </c>
      <c r="Q555" s="445">
        <v>85</v>
      </c>
    </row>
    <row r="556" spans="1:17" ht="14.4" customHeight="1" x14ac:dyDescent="0.3">
      <c r="A556" s="439" t="s">
        <v>1019</v>
      </c>
      <c r="B556" s="440" t="s">
        <v>847</v>
      </c>
      <c r="C556" s="440" t="s">
        <v>848</v>
      </c>
      <c r="D556" s="440" t="s">
        <v>929</v>
      </c>
      <c r="E556" s="440" t="s">
        <v>930</v>
      </c>
      <c r="F556" s="444"/>
      <c r="G556" s="444"/>
      <c r="H556" s="444"/>
      <c r="I556" s="444"/>
      <c r="J556" s="444">
        <v>1</v>
      </c>
      <c r="K556" s="444">
        <v>178</v>
      </c>
      <c r="L556" s="444">
        <v>1</v>
      </c>
      <c r="M556" s="444">
        <v>178</v>
      </c>
      <c r="N556" s="444"/>
      <c r="O556" s="444"/>
      <c r="P556" s="514"/>
      <c r="Q556" s="445"/>
    </row>
    <row r="557" spans="1:17" ht="14.4" customHeight="1" x14ac:dyDescent="0.3">
      <c r="A557" s="439" t="s">
        <v>1019</v>
      </c>
      <c r="B557" s="440" t="s">
        <v>847</v>
      </c>
      <c r="C557" s="440" t="s">
        <v>848</v>
      </c>
      <c r="D557" s="440" t="s">
        <v>931</v>
      </c>
      <c r="E557" s="440" t="s">
        <v>932</v>
      </c>
      <c r="F557" s="444"/>
      <c r="G557" s="444"/>
      <c r="H557" s="444"/>
      <c r="I557" s="444"/>
      <c r="J557" s="444">
        <v>4</v>
      </c>
      <c r="K557" s="444">
        <v>676</v>
      </c>
      <c r="L557" s="444">
        <v>1</v>
      </c>
      <c r="M557" s="444">
        <v>169</v>
      </c>
      <c r="N557" s="444">
        <v>2</v>
      </c>
      <c r="O557" s="444">
        <v>340</v>
      </c>
      <c r="P557" s="514">
        <v>0.50295857988165682</v>
      </c>
      <c r="Q557" s="445">
        <v>170</v>
      </c>
    </row>
    <row r="558" spans="1:17" ht="14.4" customHeight="1" x14ac:dyDescent="0.3">
      <c r="A558" s="439" t="s">
        <v>1019</v>
      </c>
      <c r="B558" s="440" t="s">
        <v>847</v>
      </c>
      <c r="C558" s="440" t="s">
        <v>848</v>
      </c>
      <c r="D558" s="440" t="s">
        <v>935</v>
      </c>
      <c r="E558" s="440" t="s">
        <v>936</v>
      </c>
      <c r="F558" s="444">
        <v>5</v>
      </c>
      <c r="G558" s="444">
        <v>5040</v>
      </c>
      <c r="H558" s="444">
        <v>1.2462908011869436</v>
      </c>
      <c r="I558" s="444">
        <v>1008</v>
      </c>
      <c r="J558" s="444">
        <v>4</v>
      </c>
      <c r="K558" s="444">
        <v>4044</v>
      </c>
      <c r="L558" s="444">
        <v>1</v>
      </c>
      <c r="M558" s="444">
        <v>1011</v>
      </c>
      <c r="N558" s="444">
        <v>9</v>
      </c>
      <c r="O558" s="444">
        <v>9108</v>
      </c>
      <c r="P558" s="514">
        <v>2.2522255192878338</v>
      </c>
      <c r="Q558" s="445">
        <v>1012</v>
      </c>
    </row>
    <row r="559" spans="1:17" ht="14.4" customHeight="1" x14ac:dyDescent="0.3">
      <c r="A559" s="439" t="s">
        <v>1019</v>
      </c>
      <c r="B559" s="440" t="s">
        <v>847</v>
      </c>
      <c r="C559" s="440" t="s">
        <v>848</v>
      </c>
      <c r="D559" s="440" t="s">
        <v>937</v>
      </c>
      <c r="E559" s="440" t="s">
        <v>938</v>
      </c>
      <c r="F559" s="444">
        <v>3</v>
      </c>
      <c r="G559" s="444">
        <v>510</v>
      </c>
      <c r="H559" s="444">
        <v>1.4488636363636365</v>
      </c>
      <c r="I559" s="444">
        <v>170</v>
      </c>
      <c r="J559" s="444">
        <v>2</v>
      </c>
      <c r="K559" s="444">
        <v>352</v>
      </c>
      <c r="L559" s="444">
        <v>1</v>
      </c>
      <c r="M559" s="444">
        <v>176</v>
      </c>
      <c r="N559" s="444"/>
      <c r="O559" s="444"/>
      <c r="P559" s="514"/>
      <c r="Q559" s="445"/>
    </row>
    <row r="560" spans="1:17" ht="14.4" customHeight="1" x14ac:dyDescent="0.3">
      <c r="A560" s="439" t="s">
        <v>1019</v>
      </c>
      <c r="B560" s="440" t="s">
        <v>847</v>
      </c>
      <c r="C560" s="440" t="s">
        <v>848</v>
      </c>
      <c r="D560" s="440" t="s">
        <v>939</v>
      </c>
      <c r="E560" s="440" t="s">
        <v>940</v>
      </c>
      <c r="F560" s="444">
        <v>9</v>
      </c>
      <c r="G560" s="444">
        <v>20376</v>
      </c>
      <c r="H560" s="444">
        <v>2.2205754141238012</v>
      </c>
      <c r="I560" s="444">
        <v>2264</v>
      </c>
      <c r="J560" s="444">
        <v>4</v>
      </c>
      <c r="K560" s="444">
        <v>9176</v>
      </c>
      <c r="L560" s="444">
        <v>1</v>
      </c>
      <c r="M560" s="444">
        <v>2294</v>
      </c>
      <c r="N560" s="444">
        <v>4</v>
      </c>
      <c r="O560" s="444">
        <v>9188</v>
      </c>
      <c r="P560" s="514">
        <v>1.0013077593722755</v>
      </c>
      <c r="Q560" s="445">
        <v>2297</v>
      </c>
    </row>
    <row r="561" spans="1:17" ht="14.4" customHeight="1" x14ac:dyDescent="0.3">
      <c r="A561" s="439" t="s">
        <v>1019</v>
      </c>
      <c r="B561" s="440" t="s">
        <v>847</v>
      </c>
      <c r="C561" s="440" t="s">
        <v>848</v>
      </c>
      <c r="D561" s="440" t="s">
        <v>941</v>
      </c>
      <c r="E561" s="440" t="s">
        <v>942</v>
      </c>
      <c r="F561" s="444">
        <v>10</v>
      </c>
      <c r="G561" s="444">
        <v>2470</v>
      </c>
      <c r="H561" s="444">
        <v>0.34783833262920716</v>
      </c>
      <c r="I561" s="444">
        <v>247</v>
      </c>
      <c r="J561" s="444">
        <v>27</v>
      </c>
      <c r="K561" s="444">
        <v>7101</v>
      </c>
      <c r="L561" s="444">
        <v>1</v>
      </c>
      <c r="M561" s="444">
        <v>263</v>
      </c>
      <c r="N561" s="444">
        <v>44</v>
      </c>
      <c r="O561" s="444">
        <v>11616</v>
      </c>
      <c r="P561" s="514">
        <v>1.6358259400084496</v>
      </c>
      <c r="Q561" s="445">
        <v>264</v>
      </c>
    </row>
    <row r="562" spans="1:17" ht="14.4" customHeight="1" x14ac:dyDescent="0.3">
      <c r="A562" s="439" t="s">
        <v>1019</v>
      </c>
      <c r="B562" s="440" t="s">
        <v>847</v>
      </c>
      <c r="C562" s="440" t="s">
        <v>848</v>
      </c>
      <c r="D562" s="440" t="s">
        <v>943</v>
      </c>
      <c r="E562" s="440" t="s">
        <v>944</v>
      </c>
      <c r="F562" s="444">
        <v>9</v>
      </c>
      <c r="G562" s="444">
        <v>18108</v>
      </c>
      <c r="H562" s="444">
        <v>0.25004142502071253</v>
      </c>
      <c r="I562" s="444">
        <v>2012</v>
      </c>
      <c r="J562" s="444">
        <v>34</v>
      </c>
      <c r="K562" s="444">
        <v>72420</v>
      </c>
      <c r="L562" s="444">
        <v>1</v>
      </c>
      <c r="M562" s="444">
        <v>2130</v>
      </c>
      <c r="N562" s="444">
        <v>90</v>
      </c>
      <c r="O562" s="444">
        <v>191790</v>
      </c>
      <c r="P562" s="514">
        <v>2.6483015741507869</v>
      </c>
      <c r="Q562" s="445">
        <v>2131</v>
      </c>
    </row>
    <row r="563" spans="1:17" ht="14.4" customHeight="1" x14ac:dyDescent="0.3">
      <c r="A563" s="439" t="s">
        <v>1019</v>
      </c>
      <c r="B563" s="440" t="s">
        <v>847</v>
      </c>
      <c r="C563" s="440" t="s">
        <v>848</v>
      </c>
      <c r="D563" s="440" t="s">
        <v>945</v>
      </c>
      <c r="E563" s="440" t="s">
        <v>946</v>
      </c>
      <c r="F563" s="444"/>
      <c r="G563" s="444"/>
      <c r="H563" s="444"/>
      <c r="I563" s="444"/>
      <c r="J563" s="444">
        <v>5</v>
      </c>
      <c r="K563" s="444">
        <v>1210</v>
      </c>
      <c r="L563" s="444">
        <v>1</v>
      </c>
      <c r="M563" s="444">
        <v>242</v>
      </c>
      <c r="N563" s="444"/>
      <c r="O563" s="444"/>
      <c r="P563" s="514"/>
      <c r="Q563" s="445"/>
    </row>
    <row r="564" spans="1:17" ht="14.4" customHeight="1" x14ac:dyDescent="0.3">
      <c r="A564" s="439" t="s">
        <v>1019</v>
      </c>
      <c r="B564" s="440" t="s">
        <v>847</v>
      </c>
      <c r="C564" s="440" t="s">
        <v>848</v>
      </c>
      <c r="D564" s="440" t="s">
        <v>947</v>
      </c>
      <c r="E564" s="440" t="s">
        <v>948</v>
      </c>
      <c r="F564" s="444"/>
      <c r="G564" s="444"/>
      <c r="H564" s="444"/>
      <c r="I564" s="444"/>
      <c r="J564" s="444">
        <v>2</v>
      </c>
      <c r="K564" s="444">
        <v>846</v>
      </c>
      <c r="L564" s="444">
        <v>1</v>
      </c>
      <c r="M564" s="444">
        <v>423</v>
      </c>
      <c r="N564" s="444">
        <v>1</v>
      </c>
      <c r="O564" s="444">
        <v>424</v>
      </c>
      <c r="P564" s="514">
        <v>0.50118203309692666</v>
      </c>
      <c r="Q564" s="445">
        <v>424</v>
      </c>
    </row>
    <row r="565" spans="1:17" ht="14.4" customHeight="1" x14ac:dyDescent="0.3">
      <c r="A565" s="439" t="s">
        <v>1019</v>
      </c>
      <c r="B565" s="440" t="s">
        <v>847</v>
      </c>
      <c r="C565" s="440" t="s">
        <v>848</v>
      </c>
      <c r="D565" s="440" t="s">
        <v>952</v>
      </c>
      <c r="E565" s="440" t="s">
        <v>953</v>
      </c>
      <c r="F565" s="444"/>
      <c r="G565" s="444"/>
      <c r="H565" s="444"/>
      <c r="I565" s="444"/>
      <c r="J565" s="444"/>
      <c r="K565" s="444"/>
      <c r="L565" s="444"/>
      <c r="M565" s="444"/>
      <c r="N565" s="444">
        <v>1</v>
      </c>
      <c r="O565" s="444">
        <v>5220</v>
      </c>
      <c r="P565" s="514"/>
      <c r="Q565" s="445">
        <v>5220</v>
      </c>
    </row>
    <row r="566" spans="1:17" ht="14.4" customHeight="1" x14ac:dyDescent="0.3">
      <c r="A566" s="439" t="s">
        <v>1019</v>
      </c>
      <c r="B566" s="440" t="s">
        <v>847</v>
      </c>
      <c r="C566" s="440" t="s">
        <v>848</v>
      </c>
      <c r="D566" s="440" t="s">
        <v>956</v>
      </c>
      <c r="E566" s="440" t="s">
        <v>957</v>
      </c>
      <c r="F566" s="444">
        <v>3</v>
      </c>
      <c r="G566" s="444">
        <v>807</v>
      </c>
      <c r="H566" s="444">
        <v>0.25473484848484851</v>
      </c>
      <c r="I566" s="444">
        <v>269</v>
      </c>
      <c r="J566" s="444">
        <v>11</v>
      </c>
      <c r="K566" s="444">
        <v>3168</v>
      </c>
      <c r="L566" s="444">
        <v>1</v>
      </c>
      <c r="M566" s="444">
        <v>288</v>
      </c>
      <c r="N566" s="444">
        <v>29</v>
      </c>
      <c r="O566" s="444">
        <v>8381</v>
      </c>
      <c r="P566" s="514">
        <v>2.6455176767676769</v>
      </c>
      <c r="Q566" s="445">
        <v>289</v>
      </c>
    </row>
    <row r="567" spans="1:17" ht="14.4" customHeight="1" x14ac:dyDescent="0.3">
      <c r="A567" s="439" t="s">
        <v>1019</v>
      </c>
      <c r="B567" s="440" t="s">
        <v>847</v>
      </c>
      <c r="C567" s="440" t="s">
        <v>848</v>
      </c>
      <c r="D567" s="440" t="s">
        <v>958</v>
      </c>
      <c r="E567" s="440" t="s">
        <v>959</v>
      </c>
      <c r="F567" s="444"/>
      <c r="G567" s="444"/>
      <c r="H567" s="444"/>
      <c r="I567" s="444"/>
      <c r="J567" s="444">
        <v>1</v>
      </c>
      <c r="K567" s="444">
        <v>1096</v>
      </c>
      <c r="L567" s="444">
        <v>1</v>
      </c>
      <c r="M567" s="444">
        <v>1096</v>
      </c>
      <c r="N567" s="444">
        <v>1</v>
      </c>
      <c r="O567" s="444">
        <v>1098</v>
      </c>
      <c r="P567" s="514">
        <v>1.0018248175182483</v>
      </c>
      <c r="Q567" s="445">
        <v>1098</v>
      </c>
    </row>
    <row r="568" spans="1:17" ht="14.4" customHeight="1" x14ac:dyDescent="0.3">
      <c r="A568" s="439" t="s">
        <v>1019</v>
      </c>
      <c r="B568" s="440" t="s">
        <v>847</v>
      </c>
      <c r="C568" s="440" t="s">
        <v>848</v>
      </c>
      <c r="D568" s="440" t="s">
        <v>962</v>
      </c>
      <c r="E568" s="440" t="s">
        <v>963</v>
      </c>
      <c r="F568" s="444">
        <v>4</v>
      </c>
      <c r="G568" s="444">
        <v>1224</v>
      </c>
      <c r="H568" s="444"/>
      <c r="I568" s="444">
        <v>306</v>
      </c>
      <c r="J568" s="444"/>
      <c r="K568" s="444"/>
      <c r="L568" s="444"/>
      <c r="M568" s="444"/>
      <c r="N568" s="444"/>
      <c r="O568" s="444"/>
      <c r="P568" s="514"/>
      <c r="Q568" s="445"/>
    </row>
    <row r="569" spans="1:17" ht="14.4" customHeight="1" x14ac:dyDescent="0.3">
      <c r="A569" s="439" t="s">
        <v>1019</v>
      </c>
      <c r="B569" s="440" t="s">
        <v>847</v>
      </c>
      <c r="C569" s="440" t="s">
        <v>848</v>
      </c>
      <c r="D569" s="440" t="s">
        <v>964</v>
      </c>
      <c r="E569" s="440" t="s">
        <v>965</v>
      </c>
      <c r="F569" s="444"/>
      <c r="G569" s="444"/>
      <c r="H569" s="444"/>
      <c r="I569" s="444"/>
      <c r="J569" s="444">
        <v>1</v>
      </c>
      <c r="K569" s="444">
        <v>0</v>
      </c>
      <c r="L569" s="444"/>
      <c r="M569" s="444">
        <v>0</v>
      </c>
      <c r="N569" s="444"/>
      <c r="O569" s="444"/>
      <c r="P569" s="514"/>
      <c r="Q569" s="445"/>
    </row>
    <row r="570" spans="1:17" ht="14.4" customHeight="1" x14ac:dyDescent="0.3">
      <c r="A570" s="439" t="s">
        <v>1019</v>
      </c>
      <c r="B570" s="440" t="s">
        <v>847</v>
      </c>
      <c r="C570" s="440" t="s">
        <v>848</v>
      </c>
      <c r="D570" s="440" t="s">
        <v>966</v>
      </c>
      <c r="E570" s="440" t="s">
        <v>967</v>
      </c>
      <c r="F570" s="444"/>
      <c r="G570" s="444"/>
      <c r="H570" s="444"/>
      <c r="I570" s="444"/>
      <c r="J570" s="444">
        <v>1</v>
      </c>
      <c r="K570" s="444">
        <v>0</v>
      </c>
      <c r="L570" s="444"/>
      <c r="M570" s="444">
        <v>0</v>
      </c>
      <c r="N570" s="444">
        <v>27</v>
      </c>
      <c r="O570" s="444">
        <v>0</v>
      </c>
      <c r="P570" s="514"/>
      <c r="Q570" s="445">
        <v>0</v>
      </c>
    </row>
    <row r="571" spans="1:17" ht="14.4" customHeight="1" x14ac:dyDescent="0.3">
      <c r="A571" s="439" t="s">
        <v>1020</v>
      </c>
      <c r="B571" s="440" t="s">
        <v>847</v>
      </c>
      <c r="C571" s="440" t="s">
        <v>848</v>
      </c>
      <c r="D571" s="440" t="s">
        <v>849</v>
      </c>
      <c r="E571" s="440" t="s">
        <v>850</v>
      </c>
      <c r="F571" s="444"/>
      <c r="G571" s="444"/>
      <c r="H571" s="444"/>
      <c r="I571" s="444"/>
      <c r="J571" s="444">
        <v>1</v>
      </c>
      <c r="K571" s="444">
        <v>2226</v>
      </c>
      <c r="L571" s="444">
        <v>1</v>
      </c>
      <c r="M571" s="444">
        <v>2226</v>
      </c>
      <c r="N571" s="444"/>
      <c r="O571" s="444"/>
      <c r="P571" s="514"/>
      <c r="Q571" s="445"/>
    </row>
    <row r="572" spans="1:17" ht="14.4" customHeight="1" x14ac:dyDescent="0.3">
      <c r="A572" s="439" t="s">
        <v>1020</v>
      </c>
      <c r="B572" s="440" t="s">
        <v>847</v>
      </c>
      <c r="C572" s="440" t="s">
        <v>848</v>
      </c>
      <c r="D572" s="440" t="s">
        <v>853</v>
      </c>
      <c r="E572" s="440" t="s">
        <v>854</v>
      </c>
      <c r="F572" s="444">
        <v>2</v>
      </c>
      <c r="G572" s="444">
        <v>108</v>
      </c>
      <c r="H572" s="444">
        <v>8.4639498432601878E-2</v>
      </c>
      <c r="I572" s="444">
        <v>54</v>
      </c>
      <c r="J572" s="444">
        <v>22</v>
      </c>
      <c r="K572" s="444">
        <v>1276</v>
      </c>
      <c r="L572" s="444">
        <v>1</v>
      </c>
      <c r="M572" s="444">
        <v>58</v>
      </c>
      <c r="N572" s="444">
        <v>2</v>
      </c>
      <c r="O572" s="444">
        <v>116</v>
      </c>
      <c r="P572" s="514">
        <v>9.0909090909090912E-2</v>
      </c>
      <c r="Q572" s="445">
        <v>58</v>
      </c>
    </row>
    <row r="573" spans="1:17" ht="14.4" customHeight="1" x14ac:dyDescent="0.3">
      <c r="A573" s="439" t="s">
        <v>1020</v>
      </c>
      <c r="B573" s="440" t="s">
        <v>847</v>
      </c>
      <c r="C573" s="440" t="s">
        <v>848</v>
      </c>
      <c r="D573" s="440" t="s">
        <v>855</v>
      </c>
      <c r="E573" s="440" t="s">
        <v>856</v>
      </c>
      <c r="F573" s="444"/>
      <c r="G573" s="444"/>
      <c r="H573" s="444"/>
      <c r="I573" s="444"/>
      <c r="J573" s="444">
        <v>2</v>
      </c>
      <c r="K573" s="444">
        <v>262</v>
      </c>
      <c r="L573" s="444">
        <v>1</v>
      </c>
      <c r="M573" s="444">
        <v>131</v>
      </c>
      <c r="N573" s="444"/>
      <c r="O573" s="444"/>
      <c r="P573" s="514"/>
      <c r="Q573" s="445"/>
    </row>
    <row r="574" spans="1:17" ht="14.4" customHeight="1" x14ac:dyDescent="0.3">
      <c r="A574" s="439" t="s">
        <v>1020</v>
      </c>
      <c r="B574" s="440" t="s">
        <v>847</v>
      </c>
      <c r="C574" s="440" t="s">
        <v>848</v>
      </c>
      <c r="D574" s="440" t="s">
        <v>863</v>
      </c>
      <c r="E574" s="440" t="s">
        <v>864</v>
      </c>
      <c r="F574" s="444">
        <v>2</v>
      </c>
      <c r="G574" s="444">
        <v>344</v>
      </c>
      <c r="H574" s="444">
        <v>0.21353196772191185</v>
      </c>
      <c r="I574" s="444">
        <v>172</v>
      </c>
      <c r="J574" s="444">
        <v>9</v>
      </c>
      <c r="K574" s="444">
        <v>1611</v>
      </c>
      <c r="L574" s="444">
        <v>1</v>
      </c>
      <c r="M574" s="444">
        <v>179</v>
      </c>
      <c r="N574" s="444">
        <v>3</v>
      </c>
      <c r="O574" s="444">
        <v>540</v>
      </c>
      <c r="P574" s="514">
        <v>0.33519553072625696</v>
      </c>
      <c r="Q574" s="445">
        <v>180</v>
      </c>
    </row>
    <row r="575" spans="1:17" ht="14.4" customHeight="1" x14ac:dyDescent="0.3">
      <c r="A575" s="439" t="s">
        <v>1020</v>
      </c>
      <c r="B575" s="440" t="s">
        <v>847</v>
      </c>
      <c r="C575" s="440" t="s">
        <v>848</v>
      </c>
      <c r="D575" s="440" t="s">
        <v>867</v>
      </c>
      <c r="E575" s="440" t="s">
        <v>868</v>
      </c>
      <c r="F575" s="444"/>
      <c r="G575" s="444"/>
      <c r="H575" s="444"/>
      <c r="I575" s="444"/>
      <c r="J575" s="444">
        <v>6</v>
      </c>
      <c r="K575" s="444">
        <v>2010</v>
      </c>
      <c r="L575" s="444">
        <v>1</v>
      </c>
      <c r="M575" s="444">
        <v>335</v>
      </c>
      <c r="N575" s="444">
        <v>3</v>
      </c>
      <c r="O575" s="444">
        <v>1008</v>
      </c>
      <c r="P575" s="514">
        <v>0.5014925373134328</v>
      </c>
      <c r="Q575" s="445">
        <v>336</v>
      </c>
    </row>
    <row r="576" spans="1:17" ht="14.4" customHeight="1" x14ac:dyDescent="0.3">
      <c r="A576" s="439" t="s">
        <v>1020</v>
      </c>
      <c r="B576" s="440" t="s">
        <v>847</v>
      </c>
      <c r="C576" s="440" t="s">
        <v>848</v>
      </c>
      <c r="D576" s="440" t="s">
        <v>869</v>
      </c>
      <c r="E576" s="440" t="s">
        <v>870</v>
      </c>
      <c r="F576" s="444"/>
      <c r="G576" s="444"/>
      <c r="H576" s="444"/>
      <c r="I576" s="444"/>
      <c r="J576" s="444"/>
      <c r="K576" s="444"/>
      <c r="L576" s="444"/>
      <c r="M576" s="444"/>
      <c r="N576" s="444">
        <v>1</v>
      </c>
      <c r="O576" s="444">
        <v>459</v>
      </c>
      <c r="P576" s="514"/>
      <c r="Q576" s="445">
        <v>459</v>
      </c>
    </row>
    <row r="577" spans="1:17" ht="14.4" customHeight="1" x14ac:dyDescent="0.3">
      <c r="A577" s="439" t="s">
        <v>1020</v>
      </c>
      <c r="B577" s="440" t="s">
        <v>847</v>
      </c>
      <c r="C577" s="440" t="s">
        <v>848</v>
      </c>
      <c r="D577" s="440" t="s">
        <v>871</v>
      </c>
      <c r="E577" s="440" t="s">
        <v>872</v>
      </c>
      <c r="F577" s="444">
        <v>26</v>
      </c>
      <c r="G577" s="444">
        <v>8866</v>
      </c>
      <c r="H577" s="444">
        <v>0.47044465669107505</v>
      </c>
      <c r="I577" s="444">
        <v>341</v>
      </c>
      <c r="J577" s="444">
        <v>54</v>
      </c>
      <c r="K577" s="444">
        <v>18846</v>
      </c>
      <c r="L577" s="444">
        <v>1</v>
      </c>
      <c r="M577" s="444">
        <v>349</v>
      </c>
      <c r="N577" s="444">
        <v>17</v>
      </c>
      <c r="O577" s="444">
        <v>5933</v>
      </c>
      <c r="P577" s="514">
        <v>0.31481481481481483</v>
      </c>
      <c r="Q577" s="445">
        <v>349</v>
      </c>
    </row>
    <row r="578" spans="1:17" ht="14.4" customHeight="1" x14ac:dyDescent="0.3">
      <c r="A578" s="439" t="s">
        <v>1020</v>
      </c>
      <c r="B578" s="440" t="s">
        <v>847</v>
      </c>
      <c r="C578" s="440" t="s">
        <v>848</v>
      </c>
      <c r="D578" s="440" t="s">
        <v>881</v>
      </c>
      <c r="E578" s="440" t="s">
        <v>882</v>
      </c>
      <c r="F578" s="444"/>
      <c r="G578" s="444"/>
      <c r="H578" s="444"/>
      <c r="I578" s="444"/>
      <c r="J578" s="444"/>
      <c r="K578" s="444"/>
      <c r="L578" s="444"/>
      <c r="M578" s="444"/>
      <c r="N578" s="444">
        <v>1</v>
      </c>
      <c r="O578" s="444">
        <v>49</v>
      </c>
      <c r="P578" s="514"/>
      <c r="Q578" s="445">
        <v>49</v>
      </c>
    </row>
    <row r="579" spans="1:17" ht="14.4" customHeight="1" x14ac:dyDescent="0.3">
      <c r="A579" s="439" t="s">
        <v>1020</v>
      </c>
      <c r="B579" s="440" t="s">
        <v>847</v>
      </c>
      <c r="C579" s="440" t="s">
        <v>848</v>
      </c>
      <c r="D579" s="440" t="s">
        <v>893</v>
      </c>
      <c r="E579" s="440" t="s">
        <v>894</v>
      </c>
      <c r="F579" s="444"/>
      <c r="G579" s="444"/>
      <c r="H579" s="444"/>
      <c r="I579" s="444"/>
      <c r="J579" s="444">
        <v>4</v>
      </c>
      <c r="K579" s="444">
        <v>1216</v>
      </c>
      <c r="L579" s="444">
        <v>1</v>
      </c>
      <c r="M579" s="444">
        <v>304</v>
      </c>
      <c r="N579" s="444"/>
      <c r="O579" s="444"/>
      <c r="P579" s="514"/>
      <c r="Q579" s="445"/>
    </row>
    <row r="580" spans="1:17" ht="14.4" customHeight="1" x14ac:dyDescent="0.3">
      <c r="A580" s="439" t="s">
        <v>1020</v>
      </c>
      <c r="B580" s="440" t="s">
        <v>847</v>
      </c>
      <c r="C580" s="440" t="s">
        <v>848</v>
      </c>
      <c r="D580" s="440" t="s">
        <v>895</v>
      </c>
      <c r="E580" s="440" t="s">
        <v>896</v>
      </c>
      <c r="F580" s="444"/>
      <c r="G580" s="444"/>
      <c r="H580" s="444"/>
      <c r="I580" s="444"/>
      <c r="J580" s="444">
        <v>2</v>
      </c>
      <c r="K580" s="444">
        <v>7414</v>
      </c>
      <c r="L580" s="444">
        <v>1</v>
      </c>
      <c r="M580" s="444">
        <v>3707</v>
      </c>
      <c r="N580" s="444"/>
      <c r="O580" s="444"/>
      <c r="P580" s="514"/>
      <c r="Q580" s="445"/>
    </row>
    <row r="581" spans="1:17" ht="14.4" customHeight="1" x14ac:dyDescent="0.3">
      <c r="A581" s="439" t="s">
        <v>1020</v>
      </c>
      <c r="B581" s="440" t="s">
        <v>847</v>
      </c>
      <c r="C581" s="440" t="s">
        <v>848</v>
      </c>
      <c r="D581" s="440" t="s">
        <v>897</v>
      </c>
      <c r="E581" s="440" t="s">
        <v>898</v>
      </c>
      <c r="F581" s="444">
        <v>5</v>
      </c>
      <c r="G581" s="444">
        <v>2310</v>
      </c>
      <c r="H581" s="444">
        <v>0.38967611336032387</v>
      </c>
      <c r="I581" s="444">
        <v>462</v>
      </c>
      <c r="J581" s="444">
        <v>12</v>
      </c>
      <c r="K581" s="444">
        <v>5928</v>
      </c>
      <c r="L581" s="444">
        <v>1</v>
      </c>
      <c r="M581" s="444">
        <v>494</v>
      </c>
      <c r="N581" s="444">
        <v>6</v>
      </c>
      <c r="O581" s="444">
        <v>2964</v>
      </c>
      <c r="P581" s="514">
        <v>0.5</v>
      </c>
      <c r="Q581" s="445">
        <v>494</v>
      </c>
    </row>
    <row r="582" spans="1:17" ht="14.4" customHeight="1" x14ac:dyDescent="0.3">
      <c r="A582" s="439" t="s">
        <v>1020</v>
      </c>
      <c r="B582" s="440" t="s">
        <v>847</v>
      </c>
      <c r="C582" s="440" t="s">
        <v>848</v>
      </c>
      <c r="D582" s="440" t="s">
        <v>901</v>
      </c>
      <c r="E582" s="440" t="s">
        <v>902</v>
      </c>
      <c r="F582" s="444">
        <v>5</v>
      </c>
      <c r="G582" s="444">
        <v>1780</v>
      </c>
      <c r="H582" s="444">
        <v>0.34362934362934361</v>
      </c>
      <c r="I582" s="444">
        <v>356</v>
      </c>
      <c r="J582" s="444">
        <v>14</v>
      </c>
      <c r="K582" s="444">
        <v>5180</v>
      </c>
      <c r="L582" s="444">
        <v>1</v>
      </c>
      <c r="M582" s="444">
        <v>370</v>
      </c>
      <c r="N582" s="444">
        <v>5</v>
      </c>
      <c r="O582" s="444">
        <v>1850</v>
      </c>
      <c r="P582" s="514">
        <v>0.35714285714285715</v>
      </c>
      <c r="Q582" s="445">
        <v>370</v>
      </c>
    </row>
    <row r="583" spans="1:17" ht="14.4" customHeight="1" x14ac:dyDescent="0.3">
      <c r="A583" s="439" t="s">
        <v>1020</v>
      </c>
      <c r="B583" s="440" t="s">
        <v>847</v>
      </c>
      <c r="C583" s="440" t="s">
        <v>848</v>
      </c>
      <c r="D583" s="440" t="s">
        <v>907</v>
      </c>
      <c r="E583" s="440" t="s">
        <v>908</v>
      </c>
      <c r="F583" s="444"/>
      <c r="G583" s="444"/>
      <c r="H583" s="444"/>
      <c r="I583" s="444"/>
      <c r="J583" s="444">
        <v>1</v>
      </c>
      <c r="K583" s="444">
        <v>111</v>
      </c>
      <c r="L583" s="444">
        <v>1</v>
      </c>
      <c r="M583" s="444">
        <v>111</v>
      </c>
      <c r="N583" s="444">
        <v>2</v>
      </c>
      <c r="O583" s="444">
        <v>222</v>
      </c>
      <c r="P583" s="514">
        <v>2</v>
      </c>
      <c r="Q583" s="445">
        <v>111</v>
      </c>
    </row>
    <row r="584" spans="1:17" ht="14.4" customHeight="1" x14ac:dyDescent="0.3">
      <c r="A584" s="439" t="s">
        <v>1020</v>
      </c>
      <c r="B584" s="440" t="s">
        <v>847</v>
      </c>
      <c r="C584" s="440" t="s">
        <v>848</v>
      </c>
      <c r="D584" s="440" t="s">
        <v>913</v>
      </c>
      <c r="E584" s="440" t="s">
        <v>914</v>
      </c>
      <c r="F584" s="444">
        <v>1</v>
      </c>
      <c r="G584" s="444">
        <v>1268</v>
      </c>
      <c r="H584" s="444"/>
      <c r="I584" s="444">
        <v>1268</v>
      </c>
      <c r="J584" s="444"/>
      <c r="K584" s="444"/>
      <c r="L584" s="444"/>
      <c r="M584" s="444"/>
      <c r="N584" s="444"/>
      <c r="O584" s="444"/>
      <c r="P584" s="514"/>
      <c r="Q584" s="445"/>
    </row>
    <row r="585" spans="1:17" ht="14.4" customHeight="1" x14ac:dyDescent="0.3">
      <c r="A585" s="439" t="s">
        <v>1020</v>
      </c>
      <c r="B585" s="440" t="s">
        <v>847</v>
      </c>
      <c r="C585" s="440" t="s">
        <v>848</v>
      </c>
      <c r="D585" s="440" t="s">
        <v>915</v>
      </c>
      <c r="E585" s="440" t="s">
        <v>916</v>
      </c>
      <c r="F585" s="444"/>
      <c r="G585" s="444"/>
      <c r="H585" s="444"/>
      <c r="I585" s="444"/>
      <c r="J585" s="444">
        <v>1</v>
      </c>
      <c r="K585" s="444">
        <v>456</v>
      </c>
      <c r="L585" s="444">
        <v>1</v>
      </c>
      <c r="M585" s="444">
        <v>456</v>
      </c>
      <c r="N585" s="444">
        <v>3</v>
      </c>
      <c r="O585" s="444">
        <v>1368</v>
      </c>
      <c r="P585" s="514">
        <v>3</v>
      </c>
      <c r="Q585" s="445">
        <v>456</v>
      </c>
    </row>
    <row r="586" spans="1:17" ht="14.4" customHeight="1" x14ac:dyDescent="0.3">
      <c r="A586" s="439" t="s">
        <v>1020</v>
      </c>
      <c r="B586" s="440" t="s">
        <v>847</v>
      </c>
      <c r="C586" s="440" t="s">
        <v>848</v>
      </c>
      <c r="D586" s="440" t="s">
        <v>917</v>
      </c>
      <c r="E586" s="440" t="s">
        <v>918</v>
      </c>
      <c r="F586" s="444">
        <v>12</v>
      </c>
      <c r="G586" s="444">
        <v>648</v>
      </c>
      <c r="H586" s="444">
        <v>0.3724137931034483</v>
      </c>
      <c r="I586" s="444">
        <v>54</v>
      </c>
      <c r="J586" s="444">
        <v>30</v>
      </c>
      <c r="K586" s="444">
        <v>1740</v>
      </c>
      <c r="L586" s="444">
        <v>1</v>
      </c>
      <c r="M586" s="444">
        <v>58</v>
      </c>
      <c r="N586" s="444">
        <v>7</v>
      </c>
      <c r="O586" s="444">
        <v>406</v>
      </c>
      <c r="P586" s="514">
        <v>0.23333333333333334</v>
      </c>
      <c r="Q586" s="445">
        <v>58</v>
      </c>
    </row>
    <row r="587" spans="1:17" ht="14.4" customHeight="1" x14ac:dyDescent="0.3">
      <c r="A587" s="439" t="s">
        <v>1020</v>
      </c>
      <c r="B587" s="440" t="s">
        <v>847</v>
      </c>
      <c r="C587" s="440" t="s">
        <v>848</v>
      </c>
      <c r="D587" s="440" t="s">
        <v>919</v>
      </c>
      <c r="E587" s="440" t="s">
        <v>920</v>
      </c>
      <c r="F587" s="444"/>
      <c r="G587" s="444"/>
      <c r="H587" s="444"/>
      <c r="I587" s="444"/>
      <c r="J587" s="444">
        <v>1</v>
      </c>
      <c r="K587" s="444">
        <v>2173</v>
      </c>
      <c r="L587" s="444">
        <v>1</v>
      </c>
      <c r="M587" s="444">
        <v>2173</v>
      </c>
      <c r="N587" s="444">
        <v>1</v>
      </c>
      <c r="O587" s="444">
        <v>2173</v>
      </c>
      <c r="P587" s="514">
        <v>1</v>
      </c>
      <c r="Q587" s="445">
        <v>2173</v>
      </c>
    </row>
    <row r="588" spans="1:17" ht="14.4" customHeight="1" x14ac:dyDescent="0.3">
      <c r="A588" s="439" t="s">
        <v>1020</v>
      </c>
      <c r="B588" s="440" t="s">
        <v>847</v>
      </c>
      <c r="C588" s="440" t="s">
        <v>848</v>
      </c>
      <c r="D588" s="440" t="s">
        <v>925</v>
      </c>
      <c r="E588" s="440" t="s">
        <v>926</v>
      </c>
      <c r="F588" s="444">
        <v>1</v>
      </c>
      <c r="G588" s="444">
        <v>169</v>
      </c>
      <c r="H588" s="444">
        <v>1.8935574229691877E-2</v>
      </c>
      <c r="I588" s="444">
        <v>169</v>
      </c>
      <c r="J588" s="444">
        <v>51</v>
      </c>
      <c r="K588" s="444">
        <v>8925</v>
      </c>
      <c r="L588" s="444">
        <v>1</v>
      </c>
      <c r="M588" s="444">
        <v>175</v>
      </c>
      <c r="N588" s="444">
        <v>1</v>
      </c>
      <c r="O588" s="444">
        <v>176</v>
      </c>
      <c r="P588" s="514">
        <v>1.9719887955182074E-2</v>
      </c>
      <c r="Q588" s="445">
        <v>176</v>
      </c>
    </row>
    <row r="589" spans="1:17" ht="14.4" customHeight="1" x14ac:dyDescent="0.3">
      <c r="A589" s="439" t="s">
        <v>1020</v>
      </c>
      <c r="B589" s="440" t="s">
        <v>847</v>
      </c>
      <c r="C589" s="440" t="s">
        <v>848</v>
      </c>
      <c r="D589" s="440" t="s">
        <v>931</v>
      </c>
      <c r="E589" s="440" t="s">
        <v>932</v>
      </c>
      <c r="F589" s="444"/>
      <c r="G589" s="444"/>
      <c r="H589" s="444"/>
      <c r="I589" s="444"/>
      <c r="J589" s="444"/>
      <c r="K589" s="444"/>
      <c r="L589" s="444"/>
      <c r="M589" s="444"/>
      <c r="N589" s="444">
        <v>1</v>
      </c>
      <c r="O589" s="444">
        <v>170</v>
      </c>
      <c r="P589" s="514"/>
      <c r="Q589" s="445">
        <v>170</v>
      </c>
    </row>
    <row r="590" spans="1:17" ht="14.4" customHeight="1" x14ac:dyDescent="0.3">
      <c r="A590" s="439" t="s">
        <v>1020</v>
      </c>
      <c r="B590" s="440" t="s">
        <v>847</v>
      </c>
      <c r="C590" s="440" t="s">
        <v>848</v>
      </c>
      <c r="D590" s="440" t="s">
        <v>935</v>
      </c>
      <c r="E590" s="440" t="s">
        <v>936</v>
      </c>
      <c r="F590" s="444">
        <v>1</v>
      </c>
      <c r="G590" s="444">
        <v>1008</v>
      </c>
      <c r="H590" s="444"/>
      <c r="I590" s="444">
        <v>1008</v>
      </c>
      <c r="J590" s="444"/>
      <c r="K590" s="444"/>
      <c r="L590" s="444"/>
      <c r="M590" s="444"/>
      <c r="N590" s="444"/>
      <c r="O590" s="444"/>
      <c r="P590" s="514"/>
      <c r="Q590" s="445"/>
    </row>
    <row r="591" spans="1:17" ht="14.4" customHeight="1" x14ac:dyDescent="0.3">
      <c r="A591" s="439" t="s">
        <v>1020</v>
      </c>
      <c r="B591" s="440" t="s">
        <v>847</v>
      </c>
      <c r="C591" s="440" t="s">
        <v>848</v>
      </c>
      <c r="D591" s="440" t="s">
        <v>937</v>
      </c>
      <c r="E591" s="440" t="s">
        <v>938</v>
      </c>
      <c r="F591" s="444"/>
      <c r="G591" s="444"/>
      <c r="H591" s="444"/>
      <c r="I591" s="444"/>
      <c r="J591" s="444"/>
      <c r="K591" s="444"/>
      <c r="L591" s="444"/>
      <c r="M591" s="444"/>
      <c r="N591" s="444">
        <v>1</v>
      </c>
      <c r="O591" s="444">
        <v>176</v>
      </c>
      <c r="P591" s="514"/>
      <c r="Q591" s="445">
        <v>176</v>
      </c>
    </row>
    <row r="592" spans="1:17" ht="14.4" customHeight="1" x14ac:dyDescent="0.3">
      <c r="A592" s="439" t="s">
        <v>1020</v>
      </c>
      <c r="B592" s="440" t="s">
        <v>847</v>
      </c>
      <c r="C592" s="440" t="s">
        <v>848</v>
      </c>
      <c r="D592" s="440" t="s">
        <v>939</v>
      </c>
      <c r="E592" s="440" t="s">
        <v>940</v>
      </c>
      <c r="F592" s="444">
        <v>4</v>
      </c>
      <c r="G592" s="444">
        <v>9056</v>
      </c>
      <c r="H592" s="444"/>
      <c r="I592" s="444">
        <v>2264</v>
      </c>
      <c r="J592" s="444"/>
      <c r="K592" s="444"/>
      <c r="L592" s="444"/>
      <c r="M592" s="444"/>
      <c r="N592" s="444"/>
      <c r="O592" s="444"/>
      <c r="P592" s="514"/>
      <c r="Q592" s="445"/>
    </row>
    <row r="593" spans="1:17" ht="14.4" customHeight="1" x14ac:dyDescent="0.3">
      <c r="A593" s="439" t="s">
        <v>1020</v>
      </c>
      <c r="B593" s="440" t="s">
        <v>847</v>
      </c>
      <c r="C593" s="440" t="s">
        <v>848</v>
      </c>
      <c r="D593" s="440" t="s">
        <v>941</v>
      </c>
      <c r="E593" s="440" t="s">
        <v>942</v>
      </c>
      <c r="F593" s="444"/>
      <c r="G593" s="444"/>
      <c r="H593" s="444"/>
      <c r="I593" s="444"/>
      <c r="J593" s="444"/>
      <c r="K593" s="444"/>
      <c r="L593" s="444"/>
      <c r="M593" s="444"/>
      <c r="N593" s="444">
        <v>1</v>
      </c>
      <c r="O593" s="444">
        <v>264</v>
      </c>
      <c r="P593" s="514"/>
      <c r="Q593" s="445">
        <v>264</v>
      </c>
    </row>
    <row r="594" spans="1:17" ht="14.4" customHeight="1" x14ac:dyDescent="0.3">
      <c r="A594" s="439" t="s">
        <v>1020</v>
      </c>
      <c r="B594" s="440" t="s">
        <v>847</v>
      </c>
      <c r="C594" s="440" t="s">
        <v>848</v>
      </c>
      <c r="D594" s="440" t="s">
        <v>943</v>
      </c>
      <c r="E594" s="440" t="s">
        <v>944</v>
      </c>
      <c r="F594" s="444">
        <v>6</v>
      </c>
      <c r="G594" s="444">
        <v>12072</v>
      </c>
      <c r="H594" s="444">
        <v>0.43596966413867821</v>
      </c>
      <c r="I594" s="444">
        <v>2012</v>
      </c>
      <c r="J594" s="444">
        <v>13</v>
      </c>
      <c r="K594" s="444">
        <v>27690</v>
      </c>
      <c r="L594" s="444">
        <v>1</v>
      </c>
      <c r="M594" s="444">
        <v>2130</v>
      </c>
      <c r="N594" s="444">
        <v>5</v>
      </c>
      <c r="O594" s="444">
        <v>10655</v>
      </c>
      <c r="P594" s="514">
        <v>0.38479595521849042</v>
      </c>
      <c r="Q594" s="445">
        <v>2131</v>
      </c>
    </row>
    <row r="595" spans="1:17" ht="14.4" customHeight="1" x14ac:dyDescent="0.3">
      <c r="A595" s="439" t="s">
        <v>1020</v>
      </c>
      <c r="B595" s="440" t="s">
        <v>847</v>
      </c>
      <c r="C595" s="440" t="s">
        <v>848</v>
      </c>
      <c r="D595" s="440" t="s">
        <v>947</v>
      </c>
      <c r="E595" s="440" t="s">
        <v>948</v>
      </c>
      <c r="F595" s="444"/>
      <c r="G595" s="444"/>
      <c r="H595" s="444"/>
      <c r="I595" s="444"/>
      <c r="J595" s="444">
        <v>2</v>
      </c>
      <c r="K595" s="444">
        <v>846</v>
      </c>
      <c r="L595" s="444">
        <v>1</v>
      </c>
      <c r="M595" s="444">
        <v>423</v>
      </c>
      <c r="N595" s="444"/>
      <c r="O595" s="444"/>
      <c r="P595" s="514"/>
      <c r="Q595" s="445"/>
    </row>
    <row r="596" spans="1:17" ht="14.4" customHeight="1" x14ac:dyDescent="0.3">
      <c r="A596" s="439" t="s">
        <v>1020</v>
      </c>
      <c r="B596" s="440" t="s">
        <v>847</v>
      </c>
      <c r="C596" s="440" t="s">
        <v>848</v>
      </c>
      <c r="D596" s="440" t="s">
        <v>956</v>
      </c>
      <c r="E596" s="440" t="s">
        <v>957</v>
      </c>
      <c r="F596" s="444"/>
      <c r="G596" s="444"/>
      <c r="H596" s="444"/>
      <c r="I596" s="444"/>
      <c r="J596" s="444">
        <v>1</v>
      </c>
      <c r="K596" s="444">
        <v>288</v>
      </c>
      <c r="L596" s="444">
        <v>1</v>
      </c>
      <c r="M596" s="444">
        <v>288</v>
      </c>
      <c r="N596" s="444">
        <v>1</v>
      </c>
      <c r="O596" s="444">
        <v>289</v>
      </c>
      <c r="P596" s="514">
        <v>1.0034722222222223</v>
      </c>
      <c r="Q596" s="445">
        <v>289</v>
      </c>
    </row>
    <row r="597" spans="1:17" ht="14.4" customHeight="1" x14ac:dyDescent="0.3">
      <c r="A597" s="439" t="s">
        <v>1020</v>
      </c>
      <c r="B597" s="440" t="s">
        <v>847</v>
      </c>
      <c r="C597" s="440" t="s">
        <v>848</v>
      </c>
      <c r="D597" s="440" t="s">
        <v>958</v>
      </c>
      <c r="E597" s="440" t="s">
        <v>959</v>
      </c>
      <c r="F597" s="444"/>
      <c r="G597" s="444"/>
      <c r="H597" s="444"/>
      <c r="I597" s="444"/>
      <c r="J597" s="444">
        <v>1</v>
      </c>
      <c r="K597" s="444">
        <v>1096</v>
      </c>
      <c r="L597" s="444">
        <v>1</v>
      </c>
      <c r="M597" s="444">
        <v>1096</v>
      </c>
      <c r="N597" s="444"/>
      <c r="O597" s="444"/>
      <c r="P597" s="514"/>
      <c r="Q597" s="445"/>
    </row>
    <row r="598" spans="1:17" ht="14.4" customHeight="1" x14ac:dyDescent="0.3">
      <c r="A598" s="439" t="s">
        <v>1020</v>
      </c>
      <c r="B598" s="440" t="s">
        <v>847</v>
      </c>
      <c r="C598" s="440" t="s">
        <v>848</v>
      </c>
      <c r="D598" s="440" t="s">
        <v>964</v>
      </c>
      <c r="E598" s="440" t="s">
        <v>965</v>
      </c>
      <c r="F598" s="444"/>
      <c r="G598" s="444"/>
      <c r="H598" s="444"/>
      <c r="I598" s="444"/>
      <c r="J598" s="444">
        <v>1</v>
      </c>
      <c r="K598" s="444">
        <v>0</v>
      </c>
      <c r="L598" s="444"/>
      <c r="M598" s="444">
        <v>0</v>
      </c>
      <c r="N598" s="444">
        <v>1</v>
      </c>
      <c r="O598" s="444">
        <v>0</v>
      </c>
      <c r="P598" s="514"/>
      <c r="Q598" s="445">
        <v>0</v>
      </c>
    </row>
    <row r="599" spans="1:17" ht="14.4" customHeight="1" x14ac:dyDescent="0.3">
      <c r="A599" s="439" t="s">
        <v>1021</v>
      </c>
      <c r="B599" s="440" t="s">
        <v>847</v>
      </c>
      <c r="C599" s="440" t="s">
        <v>848</v>
      </c>
      <c r="D599" s="440" t="s">
        <v>853</v>
      </c>
      <c r="E599" s="440" t="s">
        <v>854</v>
      </c>
      <c r="F599" s="444">
        <v>6</v>
      </c>
      <c r="G599" s="444">
        <v>324</v>
      </c>
      <c r="H599" s="444"/>
      <c r="I599" s="444">
        <v>54</v>
      </c>
      <c r="J599" s="444"/>
      <c r="K599" s="444"/>
      <c r="L599" s="444"/>
      <c r="M599" s="444"/>
      <c r="N599" s="444"/>
      <c r="O599" s="444"/>
      <c r="P599" s="514"/>
      <c r="Q599" s="445"/>
    </row>
    <row r="600" spans="1:17" ht="14.4" customHeight="1" x14ac:dyDescent="0.3">
      <c r="A600" s="439" t="s">
        <v>1021</v>
      </c>
      <c r="B600" s="440" t="s">
        <v>847</v>
      </c>
      <c r="C600" s="440" t="s">
        <v>848</v>
      </c>
      <c r="D600" s="440" t="s">
        <v>855</v>
      </c>
      <c r="E600" s="440" t="s">
        <v>856</v>
      </c>
      <c r="F600" s="444">
        <v>8</v>
      </c>
      <c r="G600" s="444">
        <v>984</v>
      </c>
      <c r="H600" s="444"/>
      <c r="I600" s="444">
        <v>123</v>
      </c>
      <c r="J600" s="444"/>
      <c r="K600" s="444"/>
      <c r="L600" s="444"/>
      <c r="M600" s="444"/>
      <c r="N600" s="444">
        <v>6</v>
      </c>
      <c r="O600" s="444">
        <v>786</v>
      </c>
      <c r="P600" s="514"/>
      <c r="Q600" s="445">
        <v>131</v>
      </c>
    </row>
    <row r="601" spans="1:17" ht="14.4" customHeight="1" x14ac:dyDescent="0.3">
      <c r="A601" s="439" t="s">
        <v>1021</v>
      </c>
      <c r="B601" s="440" t="s">
        <v>847</v>
      </c>
      <c r="C601" s="440" t="s">
        <v>848</v>
      </c>
      <c r="D601" s="440" t="s">
        <v>857</v>
      </c>
      <c r="E601" s="440" t="s">
        <v>858</v>
      </c>
      <c r="F601" s="444">
        <v>2</v>
      </c>
      <c r="G601" s="444">
        <v>354</v>
      </c>
      <c r="H601" s="444"/>
      <c r="I601" s="444">
        <v>177</v>
      </c>
      <c r="J601" s="444"/>
      <c r="K601" s="444"/>
      <c r="L601" s="444"/>
      <c r="M601" s="444"/>
      <c r="N601" s="444"/>
      <c r="O601" s="444"/>
      <c r="P601" s="514"/>
      <c r="Q601" s="445"/>
    </row>
    <row r="602" spans="1:17" ht="14.4" customHeight="1" x14ac:dyDescent="0.3">
      <c r="A602" s="439" t="s">
        <v>1021</v>
      </c>
      <c r="B602" s="440" t="s">
        <v>847</v>
      </c>
      <c r="C602" s="440" t="s">
        <v>848</v>
      </c>
      <c r="D602" s="440" t="s">
        <v>863</v>
      </c>
      <c r="E602" s="440" t="s">
        <v>864</v>
      </c>
      <c r="F602" s="444">
        <v>1</v>
      </c>
      <c r="G602" s="444">
        <v>172</v>
      </c>
      <c r="H602" s="444"/>
      <c r="I602" s="444">
        <v>172</v>
      </c>
      <c r="J602" s="444"/>
      <c r="K602" s="444"/>
      <c r="L602" s="444"/>
      <c r="M602" s="444"/>
      <c r="N602" s="444">
        <v>2</v>
      </c>
      <c r="O602" s="444">
        <v>360</v>
      </c>
      <c r="P602" s="514"/>
      <c r="Q602" s="445">
        <v>180</v>
      </c>
    </row>
    <row r="603" spans="1:17" ht="14.4" customHeight="1" x14ac:dyDescent="0.3">
      <c r="A603" s="439" t="s">
        <v>1021</v>
      </c>
      <c r="B603" s="440" t="s">
        <v>847</v>
      </c>
      <c r="C603" s="440" t="s">
        <v>848</v>
      </c>
      <c r="D603" s="440" t="s">
        <v>871</v>
      </c>
      <c r="E603" s="440" t="s">
        <v>872</v>
      </c>
      <c r="F603" s="444">
        <v>5</v>
      </c>
      <c r="G603" s="444">
        <v>1705</v>
      </c>
      <c r="H603" s="444"/>
      <c r="I603" s="444">
        <v>341</v>
      </c>
      <c r="J603" s="444"/>
      <c r="K603" s="444"/>
      <c r="L603" s="444"/>
      <c r="M603" s="444"/>
      <c r="N603" s="444">
        <v>15</v>
      </c>
      <c r="O603" s="444">
        <v>5235</v>
      </c>
      <c r="P603" s="514"/>
      <c r="Q603" s="445">
        <v>349</v>
      </c>
    </row>
    <row r="604" spans="1:17" ht="14.4" customHeight="1" x14ac:dyDescent="0.3">
      <c r="A604" s="439" t="s">
        <v>1021</v>
      </c>
      <c r="B604" s="440" t="s">
        <v>847</v>
      </c>
      <c r="C604" s="440" t="s">
        <v>848</v>
      </c>
      <c r="D604" s="440" t="s">
        <v>893</v>
      </c>
      <c r="E604" s="440" t="s">
        <v>894</v>
      </c>
      <c r="F604" s="444">
        <v>7</v>
      </c>
      <c r="G604" s="444">
        <v>1995</v>
      </c>
      <c r="H604" s="444"/>
      <c r="I604" s="444">
        <v>285</v>
      </c>
      <c r="J604" s="444"/>
      <c r="K604" s="444"/>
      <c r="L604" s="444"/>
      <c r="M604" s="444"/>
      <c r="N604" s="444">
        <v>2</v>
      </c>
      <c r="O604" s="444">
        <v>610</v>
      </c>
      <c r="P604" s="514"/>
      <c r="Q604" s="445">
        <v>305</v>
      </c>
    </row>
    <row r="605" spans="1:17" ht="14.4" customHeight="1" x14ac:dyDescent="0.3">
      <c r="A605" s="439" t="s">
        <v>1021</v>
      </c>
      <c r="B605" s="440" t="s">
        <v>847</v>
      </c>
      <c r="C605" s="440" t="s">
        <v>848</v>
      </c>
      <c r="D605" s="440" t="s">
        <v>897</v>
      </c>
      <c r="E605" s="440" t="s">
        <v>898</v>
      </c>
      <c r="F605" s="444">
        <v>1</v>
      </c>
      <c r="G605" s="444">
        <v>462</v>
      </c>
      <c r="H605" s="444"/>
      <c r="I605" s="444">
        <v>462</v>
      </c>
      <c r="J605" s="444"/>
      <c r="K605" s="444"/>
      <c r="L605" s="444"/>
      <c r="M605" s="444"/>
      <c r="N605" s="444">
        <v>3</v>
      </c>
      <c r="O605" s="444">
        <v>1482</v>
      </c>
      <c r="P605" s="514"/>
      <c r="Q605" s="445">
        <v>494</v>
      </c>
    </row>
    <row r="606" spans="1:17" ht="14.4" customHeight="1" x14ac:dyDescent="0.3">
      <c r="A606" s="439" t="s">
        <v>1021</v>
      </c>
      <c r="B606" s="440" t="s">
        <v>847</v>
      </c>
      <c r="C606" s="440" t="s">
        <v>848</v>
      </c>
      <c r="D606" s="440" t="s">
        <v>901</v>
      </c>
      <c r="E606" s="440" t="s">
        <v>902</v>
      </c>
      <c r="F606" s="444">
        <v>9</v>
      </c>
      <c r="G606" s="444">
        <v>3204</v>
      </c>
      <c r="H606" s="444"/>
      <c r="I606" s="444">
        <v>356</v>
      </c>
      <c r="J606" s="444"/>
      <c r="K606" s="444"/>
      <c r="L606" s="444"/>
      <c r="M606" s="444"/>
      <c r="N606" s="444">
        <v>5</v>
      </c>
      <c r="O606" s="444">
        <v>1850</v>
      </c>
      <c r="P606" s="514"/>
      <c r="Q606" s="445">
        <v>370</v>
      </c>
    </row>
    <row r="607" spans="1:17" ht="14.4" customHeight="1" x14ac:dyDescent="0.3">
      <c r="A607" s="439" t="s">
        <v>1021</v>
      </c>
      <c r="B607" s="440" t="s">
        <v>847</v>
      </c>
      <c r="C607" s="440" t="s">
        <v>848</v>
      </c>
      <c r="D607" s="440" t="s">
        <v>915</v>
      </c>
      <c r="E607" s="440" t="s">
        <v>916</v>
      </c>
      <c r="F607" s="444"/>
      <c r="G607" s="444"/>
      <c r="H607" s="444"/>
      <c r="I607" s="444"/>
      <c r="J607" s="444"/>
      <c r="K607" s="444"/>
      <c r="L607" s="444"/>
      <c r="M607" s="444"/>
      <c r="N607" s="444">
        <v>1</v>
      </c>
      <c r="O607" s="444">
        <v>456</v>
      </c>
      <c r="P607" s="514"/>
      <c r="Q607" s="445">
        <v>456</v>
      </c>
    </row>
    <row r="608" spans="1:17" ht="14.4" customHeight="1" x14ac:dyDescent="0.3">
      <c r="A608" s="439" t="s">
        <v>1021</v>
      </c>
      <c r="B608" s="440" t="s">
        <v>847</v>
      </c>
      <c r="C608" s="440" t="s">
        <v>848</v>
      </c>
      <c r="D608" s="440" t="s">
        <v>917</v>
      </c>
      <c r="E608" s="440" t="s">
        <v>918</v>
      </c>
      <c r="F608" s="444"/>
      <c r="G608" s="444"/>
      <c r="H608" s="444"/>
      <c r="I608" s="444"/>
      <c r="J608" s="444"/>
      <c r="K608" s="444"/>
      <c r="L608" s="444"/>
      <c r="M608" s="444"/>
      <c r="N608" s="444">
        <v>2</v>
      </c>
      <c r="O608" s="444">
        <v>116</v>
      </c>
      <c r="P608" s="514"/>
      <c r="Q608" s="445">
        <v>58</v>
      </c>
    </row>
    <row r="609" spans="1:17" ht="14.4" customHeight="1" x14ac:dyDescent="0.3">
      <c r="A609" s="439" t="s">
        <v>1021</v>
      </c>
      <c r="B609" s="440" t="s">
        <v>847</v>
      </c>
      <c r="C609" s="440" t="s">
        <v>848</v>
      </c>
      <c r="D609" s="440" t="s">
        <v>925</v>
      </c>
      <c r="E609" s="440" t="s">
        <v>926</v>
      </c>
      <c r="F609" s="444">
        <v>8</v>
      </c>
      <c r="G609" s="444">
        <v>1352</v>
      </c>
      <c r="H609" s="444"/>
      <c r="I609" s="444">
        <v>169</v>
      </c>
      <c r="J609" s="444"/>
      <c r="K609" s="444"/>
      <c r="L609" s="444"/>
      <c r="M609" s="444"/>
      <c r="N609" s="444">
        <v>14</v>
      </c>
      <c r="O609" s="444">
        <v>2464</v>
      </c>
      <c r="P609" s="514"/>
      <c r="Q609" s="445">
        <v>176</v>
      </c>
    </row>
    <row r="610" spans="1:17" ht="14.4" customHeight="1" x14ac:dyDescent="0.3">
      <c r="A610" s="439" t="s">
        <v>1022</v>
      </c>
      <c r="B610" s="440" t="s">
        <v>847</v>
      </c>
      <c r="C610" s="440" t="s">
        <v>848</v>
      </c>
      <c r="D610" s="440" t="s">
        <v>853</v>
      </c>
      <c r="E610" s="440" t="s">
        <v>854</v>
      </c>
      <c r="F610" s="444">
        <v>194</v>
      </c>
      <c r="G610" s="444">
        <v>10476</v>
      </c>
      <c r="H610" s="444">
        <v>1.0751231527093597</v>
      </c>
      <c r="I610" s="444">
        <v>54</v>
      </c>
      <c r="J610" s="444">
        <v>168</v>
      </c>
      <c r="K610" s="444">
        <v>9744</v>
      </c>
      <c r="L610" s="444">
        <v>1</v>
      </c>
      <c r="M610" s="444">
        <v>58</v>
      </c>
      <c r="N610" s="444">
        <v>90</v>
      </c>
      <c r="O610" s="444">
        <v>5220</v>
      </c>
      <c r="P610" s="514">
        <v>0.5357142857142857</v>
      </c>
      <c r="Q610" s="445">
        <v>58</v>
      </c>
    </row>
    <row r="611" spans="1:17" ht="14.4" customHeight="1" x14ac:dyDescent="0.3">
      <c r="A611" s="439" t="s">
        <v>1022</v>
      </c>
      <c r="B611" s="440" t="s">
        <v>847</v>
      </c>
      <c r="C611" s="440" t="s">
        <v>848</v>
      </c>
      <c r="D611" s="440" t="s">
        <v>855</v>
      </c>
      <c r="E611" s="440" t="s">
        <v>856</v>
      </c>
      <c r="F611" s="444"/>
      <c r="G611" s="444"/>
      <c r="H611" s="444"/>
      <c r="I611" s="444"/>
      <c r="J611" s="444">
        <v>4</v>
      </c>
      <c r="K611" s="444">
        <v>524</v>
      </c>
      <c r="L611" s="444">
        <v>1</v>
      </c>
      <c r="M611" s="444">
        <v>131</v>
      </c>
      <c r="N611" s="444"/>
      <c r="O611" s="444"/>
      <c r="P611" s="514"/>
      <c r="Q611" s="445"/>
    </row>
    <row r="612" spans="1:17" ht="14.4" customHeight="1" x14ac:dyDescent="0.3">
      <c r="A612" s="439" t="s">
        <v>1022</v>
      </c>
      <c r="B612" s="440" t="s">
        <v>847</v>
      </c>
      <c r="C612" s="440" t="s">
        <v>848</v>
      </c>
      <c r="D612" s="440" t="s">
        <v>863</v>
      </c>
      <c r="E612" s="440" t="s">
        <v>864</v>
      </c>
      <c r="F612" s="444">
        <v>101</v>
      </c>
      <c r="G612" s="444">
        <v>17372</v>
      </c>
      <c r="H612" s="444">
        <v>1.1692804738507101</v>
      </c>
      <c r="I612" s="444">
        <v>172</v>
      </c>
      <c r="J612" s="444">
        <v>83</v>
      </c>
      <c r="K612" s="444">
        <v>14857</v>
      </c>
      <c r="L612" s="444">
        <v>1</v>
      </c>
      <c r="M612" s="444">
        <v>179</v>
      </c>
      <c r="N612" s="444">
        <v>35</v>
      </c>
      <c r="O612" s="444">
        <v>6300</v>
      </c>
      <c r="P612" s="514">
        <v>0.42404253887056609</v>
      </c>
      <c r="Q612" s="445">
        <v>180</v>
      </c>
    </row>
    <row r="613" spans="1:17" ht="14.4" customHeight="1" x14ac:dyDescent="0.3">
      <c r="A613" s="439" t="s">
        <v>1022</v>
      </c>
      <c r="B613" s="440" t="s">
        <v>847</v>
      </c>
      <c r="C613" s="440" t="s">
        <v>848</v>
      </c>
      <c r="D613" s="440" t="s">
        <v>865</v>
      </c>
      <c r="E613" s="440" t="s">
        <v>866</v>
      </c>
      <c r="F613" s="444">
        <v>9</v>
      </c>
      <c r="G613" s="444">
        <v>4797</v>
      </c>
      <c r="H613" s="444">
        <v>2.1076449912126538</v>
      </c>
      <c r="I613" s="444">
        <v>533</v>
      </c>
      <c r="J613" s="444">
        <v>4</v>
      </c>
      <c r="K613" s="444">
        <v>2276</v>
      </c>
      <c r="L613" s="444">
        <v>1</v>
      </c>
      <c r="M613" s="444">
        <v>569</v>
      </c>
      <c r="N613" s="444">
        <v>1</v>
      </c>
      <c r="O613" s="444">
        <v>569</v>
      </c>
      <c r="P613" s="514">
        <v>0.25</v>
      </c>
      <c r="Q613" s="445">
        <v>569</v>
      </c>
    </row>
    <row r="614" spans="1:17" ht="14.4" customHeight="1" x14ac:dyDescent="0.3">
      <c r="A614" s="439" t="s">
        <v>1022</v>
      </c>
      <c r="B614" s="440" t="s">
        <v>847</v>
      </c>
      <c r="C614" s="440" t="s">
        <v>848</v>
      </c>
      <c r="D614" s="440" t="s">
        <v>867</v>
      </c>
      <c r="E614" s="440" t="s">
        <v>868</v>
      </c>
      <c r="F614" s="444">
        <v>125</v>
      </c>
      <c r="G614" s="444">
        <v>40250</v>
      </c>
      <c r="H614" s="444">
        <v>1.4303482587064678</v>
      </c>
      <c r="I614" s="444">
        <v>322</v>
      </c>
      <c r="J614" s="444">
        <v>84</v>
      </c>
      <c r="K614" s="444">
        <v>28140</v>
      </c>
      <c r="L614" s="444">
        <v>1</v>
      </c>
      <c r="M614" s="444">
        <v>335</v>
      </c>
      <c r="N614" s="444">
        <v>83</v>
      </c>
      <c r="O614" s="444">
        <v>27888</v>
      </c>
      <c r="P614" s="514">
        <v>0.991044776119403</v>
      </c>
      <c r="Q614" s="445">
        <v>336</v>
      </c>
    </row>
    <row r="615" spans="1:17" ht="14.4" customHeight="1" x14ac:dyDescent="0.3">
      <c r="A615" s="439" t="s">
        <v>1022</v>
      </c>
      <c r="B615" s="440" t="s">
        <v>847</v>
      </c>
      <c r="C615" s="440" t="s">
        <v>848</v>
      </c>
      <c r="D615" s="440" t="s">
        <v>871</v>
      </c>
      <c r="E615" s="440" t="s">
        <v>872</v>
      </c>
      <c r="F615" s="444">
        <v>102</v>
      </c>
      <c r="G615" s="444">
        <v>34782</v>
      </c>
      <c r="H615" s="444">
        <v>0.98675139720275751</v>
      </c>
      <c r="I615" s="444">
        <v>341</v>
      </c>
      <c r="J615" s="444">
        <v>101</v>
      </c>
      <c r="K615" s="444">
        <v>35249</v>
      </c>
      <c r="L615" s="444">
        <v>1</v>
      </c>
      <c r="M615" s="444">
        <v>349</v>
      </c>
      <c r="N615" s="444">
        <v>72</v>
      </c>
      <c r="O615" s="444">
        <v>25128</v>
      </c>
      <c r="P615" s="514">
        <v>0.71287128712871284</v>
      </c>
      <c r="Q615" s="445">
        <v>349</v>
      </c>
    </row>
    <row r="616" spans="1:17" ht="14.4" customHeight="1" x14ac:dyDescent="0.3">
      <c r="A616" s="439" t="s">
        <v>1022</v>
      </c>
      <c r="B616" s="440" t="s">
        <v>847</v>
      </c>
      <c r="C616" s="440" t="s">
        <v>848</v>
      </c>
      <c r="D616" s="440" t="s">
        <v>873</v>
      </c>
      <c r="E616" s="440" t="s">
        <v>874</v>
      </c>
      <c r="F616" s="444">
        <v>2</v>
      </c>
      <c r="G616" s="444">
        <v>3196</v>
      </c>
      <c r="H616" s="444"/>
      <c r="I616" s="444">
        <v>1598</v>
      </c>
      <c r="J616" s="444"/>
      <c r="K616" s="444"/>
      <c r="L616" s="444"/>
      <c r="M616" s="444"/>
      <c r="N616" s="444"/>
      <c r="O616" s="444"/>
      <c r="P616" s="514"/>
      <c r="Q616" s="445"/>
    </row>
    <row r="617" spans="1:17" ht="14.4" customHeight="1" x14ac:dyDescent="0.3">
      <c r="A617" s="439" t="s">
        <v>1022</v>
      </c>
      <c r="B617" s="440" t="s">
        <v>847</v>
      </c>
      <c r="C617" s="440" t="s">
        <v>848</v>
      </c>
      <c r="D617" s="440" t="s">
        <v>893</v>
      </c>
      <c r="E617" s="440" t="s">
        <v>894</v>
      </c>
      <c r="F617" s="444">
        <v>42</v>
      </c>
      <c r="G617" s="444">
        <v>11970</v>
      </c>
      <c r="H617" s="444">
        <v>0.875</v>
      </c>
      <c r="I617" s="444">
        <v>285</v>
      </c>
      <c r="J617" s="444">
        <v>45</v>
      </c>
      <c r="K617" s="444">
        <v>13680</v>
      </c>
      <c r="L617" s="444">
        <v>1</v>
      </c>
      <c r="M617" s="444">
        <v>304</v>
      </c>
      <c r="N617" s="444">
        <v>55</v>
      </c>
      <c r="O617" s="444">
        <v>16775</v>
      </c>
      <c r="P617" s="514">
        <v>1.2262426900584795</v>
      </c>
      <c r="Q617" s="445">
        <v>305</v>
      </c>
    </row>
    <row r="618" spans="1:17" ht="14.4" customHeight="1" x14ac:dyDescent="0.3">
      <c r="A618" s="439" t="s">
        <v>1022</v>
      </c>
      <c r="B618" s="440" t="s">
        <v>847</v>
      </c>
      <c r="C618" s="440" t="s">
        <v>848</v>
      </c>
      <c r="D618" s="440" t="s">
        <v>895</v>
      </c>
      <c r="E618" s="440" t="s">
        <v>896</v>
      </c>
      <c r="F618" s="444">
        <v>1</v>
      </c>
      <c r="G618" s="444">
        <v>3505</v>
      </c>
      <c r="H618" s="444"/>
      <c r="I618" s="444">
        <v>3505</v>
      </c>
      <c r="J618" s="444"/>
      <c r="K618" s="444"/>
      <c r="L618" s="444"/>
      <c r="M618" s="444"/>
      <c r="N618" s="444"/>
      <c r="O618" s="444"/>
      <c r="P618" s="514"/>
      <c r="Q618" s="445"/>
    </row>
    <row r="619" spans="1:17" ht="14.4" customHeight="1" x14ac:dyDescent="0.3">
      <c r="A619" s="439" t="s">
        <v>1022</v>
      </c>
      <c r="B619" s="440" t="s">
        <v>847</v>
      </c>
      <c r="C619" s="440" t="s">
        <v>848</v>
      </c>
      <c r="D619" s="440" t="s">
        <v>897</v>
      </c>
      <c r="E619" s="440" t="s">
        <v>898</v>
      </c>
      <c r="F619" s="444">
        <v>51</v>
      </c>
      <c r="G619" s="444">
        <v>23562</v>
      </c>
      <c r="H619" s="444">
        <v>1.2551672704027275</v>
      </c>
      <c r="I619" s="444">
        <v>462</v>
      </c>
      <c r="J619" s="444">
        <v>38</v>
      </c>
      <c r="K619" s="444">
        <v>18772</v>
      </c>
      <c r="L619" s="444">
        <v>1</v>
      </c>
      <c r="M619" s="444">
        <v>494</v>
      </c>
      <c r="N619" s="444">
        <v>18</v>
      </c>
      <c r="O619" s="444">
        <v>8892</v>
      </c>
      <c r="P619" s="514">
        <v>0.47368421052631576</v>
      </c>
      <c r="Q619" s="445">
        <v>494</v>
      </c>
    </row>
    <row r="620" spans="1:17" ht="14.4" customHeight="1" x14ac:dyDescent="0.3">
      <c r="A620" s="439" t="s">
        <v>1022</v>
      </c>
      <c r="B620" s="440" t="s">
        <v>847</v>
      </c>
      <c r="C620" s="440" t="s">
        <v>848</v>
      </c>
      <c r="D620" s="440" t="s">
        <v>901</v>
      </c>
      <c r="E620" s="440" t="s">
        <v>902</v>
      </c>
      <c r="F620" s="444">
        <v>83</v>
      </c>
      <c r="G620" s="444">
        <v>29548</v>
      </c>
      <c r="H620" s="444">
        <v>1.0371358371358372</v>
      </c>
      <c r="I620" s="444">
        <v>356</v>
      </c>
      <c r="J620" s="444">
        <v>77</v>
      </c>
      <c r="K620" s="444">
        <v>28490</v>
      </c>
      <c r="L620" s="444">
        <v>1</v>
      </c>
      <c r="M620" s="444">
        <v>370</v>
      </c>
      <c r="N620" s="444">
        <v>69</v>
      </c>
      <c r="O620" s="444">
        <v>25530</v>
      </c>
      <c r="P620" s="514">
        <v>0.89610389610389607</v>
      </c>
      <c r="Q620" s="445">
        <v>370</v>
      </c>
    </row>
    <row r="621" spans="1:17" ht="14.4" customHeight="1" x14ac:dyDescent="0.3">
      <c r="A621" s="439" t="s">
        <v>1022</v>
      </c>
      <c r="B621" s="440" t="s">
        <v>847</v>
      </c>
      <c r="C621" s="440" t="s">
        <v>848</v>
      </c>
      <c r="D621" s="440" t="s">
        <v>907</v>
      </c>
      <c r="E621" s="440" t="s">
        <v>908</v>
      </c>
      <c r="F621" s="444">
        <v>27</v>
      </c>
      <c r="G621" s="444">
        <v>2835</v>
      </c>
      <c r="H621" s="444">
        <v>0.94594594594594594</v>
      </c>
      <c r="I621" s="444">
        <v>105</v>
      </c>
      <c r="J621" s="444">
        <v>27</v>
      </c>
      <c r="K621" s="444">
        <v>2997</v>
      </c>
      <c r="L621" s="444">
        <v>1</v>
      </c>
      <c r="M621" s="444">
        <v>111</v>
      </c>
      <c r="N621" s="444">
        <v>30</v>
      </c>
      <c r="O621" s="444">
        <v>3330</v>
      </c>
      <c r="P621" s="514">
        <v>1.1111111111111112</v>
      </c>
      <c r="Q621" s="445">
        <v>111</v>
      </c>
    </row>
    <row r="622" spans="1:17" ht="14.4" customHeight="1" x14ac:dyDescent="0.3">
      <c r="A622" s="439" t="s">
        <v>1022</v>
      </c>
      <c r="B622" s="440" t="s">
        <v>847</v>
      </c>
      <c r="C622" s="440" t="s">
        <v>848</v>
      </c>
      <c r="D622" s="440" t="s">
        <v>909</v>
      </c>
      <c r="E622" s="440" t="s">
        <v>910</v>
      </c>
      <c r="F622" s="444">
        <v>1</v>
      </c>
      <c r="G622" s="444">
        <v>117</v>
      </c>
      <c r="H622" s="444">
        <v>0.93600000000000005</v>
      </c>
      <c r="I622" s="444">
        <v>117</v>
      </c>
      <c r="J622" s="444">
        <v>1</v>
      </c>
      <c r="K622" s="444">
        <v>125</v>
      </c>
      <c r="L622" s="444">
        <v>1</v>
      </c>
      <c r="M622" s="444">
        <v>125</v>
      </c>
      <c r="N622" s="444"/>
      <c r="O622" s="444"/>
      <c r="P622" s="514"/>
      <c r="Q622" s="445"/>
    </row>
    <row r="623" spans="1:17" ht="14.4" customHeight="1" x14ac:dyDescent="0.3">
      <c r="A623" s="439" t="s">
        <v>1022</v>
      </c>
      <c r="B623" s="440" t="s">
        <v>847</v>
      </c>
      <c r="C623" s="440" t="s">
        <v>848</v>
      </c>
      <c r="D623" s="440" t="s">
        <v>911</v>
      </c>
      <c r="E623" s="440" t="s">
        <v>912</v>
      </c>
      <c r="F623" s="444"/>
      <c r="G623" s="444"/>
      <c r="H623" s="444"/>
      <c r="I623" s="444"/>
      <c r="J623" s="444">
        <v>1</v>
      </c>
      <c r="K623" s="444">
        <v>495</v>
      </c>
      <c r="L623" s="444">
        <v>1</v>
      </c>
      <c r="M623" s="444">
        <v>495</v>
      </c>
      <c r="N623" s="444"/>
      <c r="O623" s="444"/>
      <c r="P623" s="514"/>
      <c r="Q623" s="445"/>
    </row>
    <row r="624" spans="1:17" ht="14.4" customHeight="1" x14ac:dyDescent="0.3">
      <c r="A624" s="439" t="s">
        <v>1022</v>
      </c>
      <c r="B624" s="440" t="s">
        <v>847</v>
      </c>
      <c r="C624" s="440" t="s">
        <v>848</v>
      </c>
      <c r="D624" s="440" t="s">
        <v>913</v>
      </c>
      <c r="E624" s="440" t="s">
        <v>914</v>
      </c>
      <c r="F624" s="444">
        <v>5</v>
      </c>
      <c r="G624" s="444">
        <v>6340</v>
      </c>
      <c r="H624" s="444">
        <v>4.9415432579890881</v>
      </c>
      <c r="I624" s="444">
        <v>1268</v>
      </c>
      <c r="J624" s="444">
        <v>1</v>
      </c>
      <c r="K624" s="444">
        <v>1283</v>
      </c>
      <c r="L624" s="444">
        <v>1</v>
      </c>
      <c r="M624" s="444">
        <v>1283</v>
      </c>
      <c r="N624" s="444">
        <v>2</v>
      </c>
      <c r="O624" s="444">
        <v>2570</v>
      </c>
      <c r="P624" s="514">
        <v>2.0031176929072485</v>
      </c>
      <c r="Q624" s="445">
        <v>1285</v>
      </c>
    </row>
    <row r="625" spans="1:17" ht="14.4" customHeight="1" x14ac:dyDescent="0.3">
      <c r="A625" s="439" t="s">
        <v>1022</v>
      </c>
      <c r="B625" s="440" t="s">
        <v>847</v>
      </c>
      <c r="C625" s="440" t="s">
        <v>848</v>
      </c>
      <c r="D625" s="440" t="s">
        <v>915</v>
      </c>
      <c r="E625" s="440" t="s">
        <v>916</v>
      </c>
      <c r="F625" s="444">
        <v>92</v>
      </c>
      <c r="G625" s="444">
        <v>40204</v>
      </c>
      <c r="H625" s="444">
        <v>1.4694444444444446</v>
      </c>
      <c r="I625" s="444">
        <v>437</v>
      </c>
      <c r="J625" s="444">
        <v>60</v>
      </c>
      <c r="K625" s="444">
        <v>27360</v>
      </c>
      <c r="L625" s="444">
        <v>1</v>
      </c>
      <c r="M625" s="444">
        <v>456</v>
      </c>
      <c r="N625" s="444">
        <v>51</v>
      </c>
      <c r="O625" s="444">
        <v>23256</v>
      </c>
      <c r="P625" s="514">
        <v>0.85</v>
      </c>
      <c r="Q625" s="445">
        <v>456</v>
      </c>
    </row>
    <row r="626" spans="1:17" ht="14.4" customHeight="1" x14ac:dyDescent="0.3">
      <c r="A626" s="439" t="s">
        <v>1022</v>
      </c>
      <c r="B626" s="440" t="s">
        <v>847</v>
      </c>
      <c r="C626" s="440" t="s">
        <v>848</v>
      </c>
      <c r="D626" s="440" t="s">
        <v>917</v>
      </c>
      <c r="E626" s="440" t="s">
        <v>918</v>
      </c>
      <c r="F626" s="444">
        <v>2</v>
      </c>
      <c r="G626" s="444">
        <v>108</v>
      </c>
      <c r="H626" s="444">
        <v>0.18620689655172415</v>
      </c>
      <c r="I626" s="444">
        <v>54</v>
      </c>
      <c r="J626" s="444">
        <v>10</v>
      </c>
      <c r="K626" s="444">
        <v>580</v>
      </c>
      <c r="L626" s="444">
        <v>1</v>
      </c>
      <c r="M626" s="444">
        <v>58</v>
      </c>
      <c r="N626" s="444"/>
      <c r="O626" s="444"/>
      <c r="P626" s="514"/>
      <c r="Q626" s="445"/>
    </row>
    <row r="627" spans="1:17" ht="14.4" customHeight="1" x14ac:dyDescent="0.3">
      <c r="A627" s="439" t="s">
        <v>1022</v>
      </c>
      <c r="B627" s="440" t="s">
        <v>847</v>
      </c>
      <c r="C627" s="440" t="s">
        <v>848</v>
      </c>
      <c r="D627" s="440" t="s">
        <v>925</v>
      </c>
      <c r="E627" s="440" t="s">
        <v>926</v>
      </c>
      <c r="F627" s="444">
        <v>4</v>
      </c>
      <c r="G627" s="444">
        <v>676</v>
      </c>
      <c r="H627" s="444">
        <v>0.13795918367346938</v>
      </c>
      <c r="I627" s="444">
        <v>169</v>
      </c>
      <c r="J627" s="444">
        <v>28</v>
      </c>
      <c r="K627" s="444">
        <v>4900</v>
      </c>
      <c r="L627" s="444">
        <v>1</v>
      </c>
      <c r="M627" s="444">
        <v>175</v>
      </c>
      <c r="N627" s="444">
        <v>1</v>
      </c>
      <c r="O627" s="444">
        <v>176</v>
      </c>
      <c r="P627" s="514">
        <v>3.5918367346938776E-2</v>
      </c>
      <c r="Q627" s="445">
        <v>176</v>
      </c>
    </row>
    <row r="628" spans="1:17" ht="14.4" customHeight="1" x14ac:dyDescent="0.3">
      <c r="A628" s="439" t="s">
        <v>1022</v>
      </c>
      <c r="B628" s="440" t="s">
        <v>847</v>
      </c>
      <c r="C628" s="440" t="s">
        <v>848</v>
      </c>
      <c r="D628" s="440" t="s">
        <v>935</v>
      </c>
      <c r="E628" s="440" t="s">
        <v>936</v>
      </c>
      <c r="F628" s="444">
        <v>20</v>
      </c>
      <c r="G628" s="444">
        <v>20160</v>
      </c>
      <c r="H628" s="444">
        <v>2.8486646884272999</v>
      </c>
      <c r="I628" s="444">
        <v>1008</v>
      </c>
      <c r="J628" s="444">
        <v>7</v>
      </c>
      <c r="K628" s="444">
        <v>7077</v>
      </c>
      <c r="L628" s="444">
        <v>1</v>
      </c>
      <c r="M628" s="444">
        <v>1011</v>
      </c>
      <c r="N628" s="444">
        <v>6</v>
      </c>
      <c r="O628" s="444">
        <v>6072</v>
      </c>
      <c r="P628" s="514">
        <v>0.85799067401441287</v>
      </c>
      <c r="Q628" s="445">
        <v>1012</v>
      </c>
    </row>
    <row r="629" spans="1:17" ht="14.4" customHeight="1" x14ac:dyDescent="0.3">
      <c r="A629" s="439" t="s">
        <v>1022</v>
      </c>
      <c r="B629" s="440" t="s">
        <v>847</v>
      </c>
      <c r="C629" s="440" t="s">
        <v>848</v>
      </c>
      <c r="D629" s="440" t="s">
        <v>939</v>
      </c>
      <c r="E629" s="440" t="s">
        <v>940</v>
      </c>
      <c r="F629" s="444">
        <v>20</v>
      </c>
      <c r="G629" s="444">
        <v>45280</v>
      </c>
      <c r="H629" s="444">
        <v>4.9346120313862247</v>
      </c>
      <c r="I629" s="444">
        <v>2264</v>
      </c>
      <c r="J629" s="444">
        <v>4</v>
      </c>
      <c r="K629" s="444">
        <v>9176</v>
      </c>
      <c r="L629" s="444">
        <v>1</v>
      </c>
      <c r="M629" s="444">
        <v>2294</v>
      </c>
      <c r="N629" s="444">
        <v>7</v>
      </c>
      <c r="O629" s="444">
        <v>16079</v>
      </c>
      <c r="P629" s="514">
        <v>1.7522885789014822</v>
      </c>
      <c r="Q629" s="445">
        <v>2297</v>
      </c>
    </row>
    <row r="630" spans="1:17" ht="14.4" customHeight="1" x14ac:dyDescent="0.3">
      <c r="A630" s="439" t="s">
        <v>1022</v>
      </c>
      <c r="B630" s="440" t="s">
        <v>847</v>
      </c>
      <c r="C630" s="440" t="s">
        <v>848</v>
      </c>
      <c r="D630" s="440" t="s">
        <v>956</v>
      </c>
      <c r="E630" s="440" t="s">
        <v>957</v>
      </c>
      <c r="F630" s="444">
        <v>4</v>
      </c>
      <c r="G630" s="444">
        <v>1076</v>
      </c>
      <c r="H630" s="444">
        <v>3.7361111111111112</v>
      </c>
      <c r="I630" s="444">
        <v>269</v>
      </c>
      <c r="J630" s="444">
        <v>1</v>
      </c>
      <c r="K630" s="444">
        <v>288</v>
      </c>
      <c r="L630" s="444">
        <v>1</v>
      </c>
      <c r="M630" s="444">
        <v>288</v>
      </c>
      <c r="N630" s="444"/>
      <c r="O630" s="444"/>
      <c r="P630" s="514"/>
      <c r="Q630" s="445"/>
    </row>
    <row r="631" spans="1:17" ht="14.4" customHeight="1" x14ac:dyDescent="0.3">
      <c r="A631" s="439" t="s">
        <v>1023</v>
      </c>
      <c r="B631" s="440" t="s">
        <v>847</v>
      </c>
      <c r="C631" s="440" t="s">
        <v>848</v>
      </c>
      <c r="D631" s="440" t="s">
        <v>849</v>
      </c>
      <c r="E631" s="440" t="s">
        <v>850</v>
      </c>
      <c r="F631" s="444"/>
      <c r="G631" s="444"/>
      <c r="H631" s="444"/>
      <c r="I631" s="444"/>
      <c r="J631" s="444"/>
      <c r="K631" s="444"/>
      <c r="L631" s="444"/>
      <c r="M631" s="444"/>
      <c r="N631" s="444">
        <v>1</v>
      </c>
      <c r="O631" s="444">
        <v>2229</v>
      </c>
      <c r="P631" s="514"/>
      <c r="Q631" s="445">
        <v>2229</v>
      </c>
    </row>
    <row r="632" spans="1:17" ht="14.4" customHeight="1" x14ac:dyDescent="0.3">
      <c r="A632" s="439" t="s">
        <v>1023</v>
      </c>
      <c r="B632" s="440" t="s">
        <v>847</v>
      </c>
      <c r="C632" s="440" t="s">
        <v>848</v>
      </c>
      <c r="D632" s="440" t="s">
        <v>853</v>
      </c>
      <c r="E632" s="440" t="s">
        <v>854</v>
      </c>
      <c r="F632" s="444">
        <v>44</v>
      </c>
      <c r="G632" s="444">
        <v>2376</v>
      </c>
      <c r="H632" s="444">
        <v>0.93103448275862066</v>
      </c>
      <c r="I632" s="444">
        <v>54</v>
      </c>
      <c r="J632" s="444">
        <v>44</v>
      </c>
      <c r="K632" s="444">
        <v>2552</v>
      </c>
      <c r="L632" s="444">
        <v>1</v>
      </c>
      <c r="M632" s="444">
        <v>58</v>
      </c>
      <c r="N632" s="444">
        <v>14</v>
      </c>
      <c r="O632" s="444">
        <v>812</v>
      </c>
      <c r="P632" s="514">
        <v>0.31818181818181818</v>
      </c>
      <c r="Q632" s="445">
        <v>58</v>
      </c>
    </row>
    <row r="633" spans="1:17" ht="14.4" customHeight="1" x14ac:dyDescent="0.3">
      <c r="A633" s="439" t="s">
        <v>1023</v>
      </c>
      <c r="B633" s="440" t="s">
        <v>847</v>
      </c>
      <c r="C633" s="440" t="s">
        <v>848</v>
      </c>
      <c r="D633" s="440" t="s">
        <v>863</v>
      </c>
      <c r="E633" s="440" t="s">
        <v>864</v>
      </c>
      <c r="F633" s="444">
        <v>15</v>
      </c>
      <c r="G633" s="444">
        <v>2580</v>
      </c>
      <c r="H633" s="444">
        <v>0.84784751889582644</v>
      </c>
      <c r="I633" s="444">
        <v>172</v>
      </c>
      <c r="J633" s="444">
        <v>17</v>
      </c>
      <c r="K633" s="444">
        <v>3043</v>
      </c>
      <c r="L633" s="444">
        <v>1</v>
      </c>
      <c r="M633" s="444">
        <v>179</v>
      </c>
      <c r="N633" s="444">
        <v>14</v>
      </c>
      <c r="O633" s="444">
        <v>2520</v>
      </c>
      <c r="P633" s="514">
        <v>0.82813013473545838</v>
      </c>
      <c r="Q633" s="445">
        <v>180</v>
      </c>
    </row>
    <row r="634" spans="1:17" ht="14.4" customHeight="1" x14ac:dyDescent="0.3">
      <c r="A634" s="439" t="s">
        <v>1023</v>
      </c>
      <c r="B634" s="440" t="s">
        <v>847</v>
      </c>
      <c r="C634" s="440" t="s">
        <v>848</v>
      </c>
      <c r="D634" s="440" t="s">
        <v>867</v>
      </c>
      <c r="E634" s="440" t="s">
        <v>868</v>
      </c>
      <c r="F634" s="444">
        <v>21</v>
      </c>
      <c r="G634" s="444">
        <v>6762</v>
      </c>
      <c r="H634" s="444">
        <v>2.5231343283582088</v>
      </c>
      <c r="I634" s="444">
        <v>322</v>
      </c>
      <c r="J634" s="444">
        <v>8</v>
      </c>
      <c r="K634" s="444">
        <v>2680</v>
      </c>
      <c r="L634" s="444">
        <v>1</v>
      </c>
      <c r="M634" s="444">
        <v>335</v>
      </c>
      <c r="N634" s="444">
        <v>16</v>
      </c>
      <c r="O634" s="444">
        <v>5376</v>
      </c>
      <c r="P634" s="514">
        <v>2.0059701492537312</v>
      </c>
      <c r="Q634" s="445">
        <v>336</v>
      </c>
    </row>
    <row r="635" spans="1:17" ht="14.4" customHeight="1" x14ac:dyDescent="0.3">
      <c r="A635" s="439" t="s">
        <v>1023</v>
      </c>
      <c r="B635" s="440" t="s">
        <v>847</v>
      </c>
      <c r="C635" s="440" t="s">
        <v>848</v>
      </c>
      <c r="D635" s="440" t="s">
        <v>869</v>
      </c>
      <c r="E635" s="440" t="s">
        <v>870</v>
      </c>
      <c r="F635" s="444"/>
      <c r="G635" s="444"/>
      <c r="H635" s="444"/>
      <c r="I635" s="444"/>
      <c r="J635" s="444"/>
      <c r="K635" s="444"/>
      <c r="L635" s="444"/>
      <c r="M635" s="444"/>
      <c r="N635" s="444">
        <v>2</v>
      </c>
      <c r="O635" s="444">
        <v>918</v>
      </c>
      <c r="P635" s="514"/>
      <c r="Q635" s="445">
        <v>459</v>
      </c>
    </row>
    <row r="636" spans="1:17" ht="14.4" customHeight="1" x14ac:dyDescent="0.3">
      <c r="A636" s="439" t="s">
        <v>1023</v>
      </c>
      <c r="B636" s="440" t="s">
        <v>847</v>
      </c>
      <c r="C636" s="440" t="s">
        <v>848</v>
      </c>
      <c r="D636" s="440" t="s">
        <v>871</v>
      </c>
      <c r="E636" s="440" t="s">
        <v>872</v>
      </c>
      <c r="F636" s="444">
        <v>149</v>
      </c>
      <c r="G636" s="444">
        <v>50809</v>
      </c>
      <c r="H636" s="444">
        <v>1.1285622265165145</v>
      </c>
      <c r="I636" s="444">
        <v>341</v>
      </c>
      <c r="J636" s="444">
        <v>129</v>
      </c>
      <c r="K636" s="444">
        <v>45021</v>
      </c>
      <c r="L636" s="444">
        <v>1</v>
      </c>
      <c r="M636" s="444">
        <v>349</v>
      </c>
      <c r="N636" s="444">
        <v>94</v>
      </c>
      <c r="O636" s="444">
        <v>32806</v>
      </c>
      <c r="P636" s="514">
        <v>0.72868217054263562</v>
      </c>
      <c r="Q636" s="445">
        <v>349</v>
      </c>
    </row>
    <row r="637" spans="1:17" ht="14.4" customHeight="1" x14ac:dyDescent="0.3">
      <c r="A637" s="439" t="s">
        <v>1023</v>
      </c>
      <c r="B637" s="440" t="s">
        <v>847</v>
      </c>
      <c r="C637" s="440" t="s">
        <v>848</v>
      </c>
      <c r="D637" s="440" t="s">
        <v>879</v>
      </c>
      <c r="E637" s="440" t="s">
        <v>880</v>
      </c>
      <c r="F637" s="444"/>
      <c r="G637" s="444"/>
      <c r="H637" s="444"/>
      <c r="I637" s="444"/>
      <c r="J637" s="444"/>
      <c r="K637" s="444"/>
      <c r="L637" s="444"/>
      <c r="M637" s="444"/>
      <c r="N637" s="444">
        <v>2</v>
      </c>
      <c r="O637" s="444">
        <v>234</v>
      </c>
      <c r="P637" s="514"/>
      <c r="Q637" s="445">
        <v>117</v>
      </c>
    </row>
    <row r="638" spans="1:17" ht="14.4" customHeight="1" x14ac:dyDescent="0.3">
      <c r="A638" s="439" t="s">
        <v>1023</v>
      </c>
      <c r="B638" s="440" t="s">
        <v>847</v>
      </c>
      <c r="C638" s="440" t="s">
        <v>848</v>
      </c>
      <c r="D638" s="440" t="s">
        <v>881</v>
      </c>
      <c r="E638" s="440" t="s">
        <v>882</v>
      </c>
      <c r="F638" s="444"/>
      <c r="G638" s="444"/>
      <c r="H638" s="444"/>
      <c r="I638" s="444"/>
      <c r="J638" s="444">
        <v>1</v>
      </c>
      <c r="K638" s="444">
        <v>49</v>
      </c>
      <c r="L638" s="444">
        <v>1</v>
      </c>
      <c r="M638" s="444">
        <v>49</v>
      </c>
      <c r="N638" s="444"/>
      <c r="O638" s="444"/>
      <c r="P638" s="514"/>
      <c r="Q638" s="445"/>
    </row>
    <row r="639" spans="1:17" ht="14.4" customHeight="1" x14ac:dyDescent="0.3">
      <c r="A639" s="439" t="s">
        <v>1023</v>
      </c>
      <c r="B639" s="440" t="s">
        <v>847</v>
      </c>
      <c r="C639" s="440" t="s">
        <v>848</v>
      </c>
      <c r="D639" s="440" t="s">
        <v>883</v>
      </c>
      <c r="E639" s="440" t="s">
        <v>884</v>
      </c>
      <c r="F639" s="444">
        <v>2</v>
      </c>
      <c r="G639" s="444">
        <v>752</v>
      </c>
      <c r="H639" s="444">
        <v>0.38863049095607233</v>
      </c>
      <c r="I639" s="444">
        <v>376</v>
      </c>
      <c r="J639" s="444">
        <v>5</v>
      </c>
      <c r="K639" s="444">
        <v>1935</v>
      </c>
      <c r="L639" s="444">
        <v>1</v>
      </c>
      <c r="M639" s="444">
        <v>387</v>
      </c>
      <c r="N639" s="444">
        <v>8</v>
      </c>
      <c r="O639" s="444">
        <v>3128</v>
      </c>
      <c r="P639" s="514">
        <v>1.6165374677002584</v>
      </c>
      <c r="Q639" s="445">
        <v>391</v>
      </c>
    </row>
    <row r="640" spans="1:17" ht="14.4" customHeight="1" x14ac:dyDescent="0.3">
      <c r="A640" s="439" t="s">
        <v>1023</v>
      </c>
      <c r="B640" s="440" t="s">
        <v>847</v>
      </c>
      <c r="C640" s="440" t="s">
        <v>848</v>
      </c>
      <c r="D640" s="440" t="s">
        <v>885</v>
      </c>
      <c r="E640" s="440" t="s">
        <v>886</v>
      </c>
      <c r="F640" s="444">
        <v>7</v>
      </c>
      <c r="G640" s="444">
        <v>259</v>
      </c>
      <c r="H640" s="444">
        <v>1.7039473684210527</v>
      </c>
      <c r="I640" s="444">
        <v>37</v>
      </c>
      <c r="J640" s="444">
        <v>4</v>
      </c>
      <c r="K640" s="444">
        <v>152</v>
      </c>
      <c r="L640" s="444">
        <v>1</v>
      </c>
      <c r="M640" s="444">
        <v>38</v>
      </c>
      <c r="N640" s="444">
        <v>6</v>
      </c>
      <c r="O640" s="444">
        <v>228</v>
      </c>
      <c r="P640" s="514">
        <v>1.5</v>
      </c>
      <c r="Q640" s="445">
        <v>38</v>
      </c>
    </row>
    <row r="641" spans="1:17" ht="14.4" customHeight="1" x14ac:dyDescent="0.3">
      <c r="A641" s="439" t="s">
        <v>1023</v>
      </c>
      <c r="B641" s="440" t="s">
        <v>847</v>
      </c>
      <c r="C641" s="440" t="s">
        <v>848</v>
      </c>
      <c r="D641" s="440" t="s">
        <v>889</v>
      </c>
      <c r="E641" s="440" t="s">
        <v>890</v>
      </c>
      <c r="F641" s="444"/>
      <c r="G641" s="444"/>
      <c r="H641" s="444"/>
      <c r="I641" s="444"/>
      <c r="J641" s="444">
        <v>4</v>
      </c>
      <c r="K641" s="444">
        <v>2816</v>
      </c>
      <c r="L641" s="444">
        <v>1</v>
      </c>
      <c r="M641" s="444">
        <v>704</v>
      </c>
      <c r="N641" s="444">
        <v>8</v>
      </c>
      <c r="O641" s="444">
        <v>5640</v>
      </c>
      <c r="P641" s="514">
        <v>2.0028409090909092</v>
      </c>
      <c r="Q641" s="445">
        <v>705</v>
      </c>
    </row>
    <row r="642" spans="1:17" ht="14.4" customHeight="1" x14ac:dyDescent="0.3">
      <c r="A642" s="439" t="s">
        <v>1023</v>
      </c>
      <c r="B642" s="440" t="s">
        <v>847</v>
      </c>
      <c r="C642" s="440" t="s">
        <v>848</v>
      </c>
      <c r="D642" s="440" t="s">
        <v>891</v>
      </c>
      <c r="E642" s="440" t="s">
        <v>892</v>
      </c>
      <c r="F642" s="444">
        <v>2</v>
      </c>
      <c r="G642" s="444">
        <v>276</v>
      </c>
      <c r="H642" s="444">
        <v>1.8775510204081634</v>
      </c>
      <c r="I642" s="444">
        <v>138</v>
      </c>
      <c r="J642" s="444">
        <v>1</v>
      </c>
      <c r="K642" s="444">
        <v>147</v>
      </c>
      <c r="L642" s="444">
        <v>1</v>
      </c>
      <c r="M642" s="444">
        <v>147</v>
      </c>
      <c r="N642" s="444"/>
      <c r="O642" s="444"/>
      <c r="P642" s="514"/>
      <c r="Q642" s="445"/>
    </row>
    <row r="643" spans="1:17" ht="14.4" customHeight="1" x14ac:dyDescent="0.3">
      <c r="A643" s="439" t="s">
        <v>1023</v>
      </c>
      <c r="B643" s="440" t="s">
        <v>847</v>
      </c>
      <c r="C643" s="440" t="s">
        <v>848</v>
      </c>
      <c r="D643" s="440" t="s">
        <v>893</v>
      </c>
      <c r="E643" s="440" t="s">
        <v>894</v>
      </c>
      <c r="F643" s="444">
        <v>1</v>
      </c>
      <c r="G643" s="444">
        <v>285</v>
      </c>
      <c r="H643" s="444">
        <v>0.9375</v>
      </c>
      <c r="I643" s="444">
        <v>285</v>
      </c>
      <c r="J643" s="444">
        <v>1</v>
      </c>
      <c r="K643" s="444">
        <v>304</v>
      </c>
      <c r="L643" s="444">
        <v>1</v>
      </c>
      <c r="M643" s="444">
        <v>304</v>
      </c>
      <c r="N643" s="444">
        <v>3</v>
      </c>
      <c r="O643" s="444">
        <v>915</v>
      </c>
      <c r="P643" s="514">
        <v>3.0098684210526314</v>
      </c>
      <c r="Q643" s="445">
        <v>305</v>
      </c>
    </row>
    <row r="644" spans="1:17" ht="14.4" customHeight="1" x14ac:dyDescent="0.3">
      <c r="A644" s="439" t="s">
        <v>1023</v>
      </c>
      <c r="B644" s="440" t="s">
        <v>847</v>
      </c>
      <c r="C644" s="440" t="s">
        <v>848</v>
      </c>
      <c r="D644" s="440" t="s">
        <v>895</v>
      </c>
      <c r="E644" s="440" t="s">
        <v>896</v>
      </c>
      <c r="F644" s="444">
        <v>1</v>
      </c>
      <c r="G644" s="444">
        <v>3505</v>
      </c>
      <c r="H644" s="444">
        <v>0.94550849743728083</v>
      </c>
      <c r="I644" s="444">
        <v>3505</v>
      </c>
      <c r="J644" s="444">
        <v>1</v>
      </c>
      <c r="K644" s="444">
        <v>3707</v>
      </c>
      <c r="L644" s="444">
        <v>1</v>
      </c>
      <c r="M644" s="444">
        <v>3707</v>
      </c>
      <c r="N644" s="444"/>
      <c r="O644" s="444"/>
      <c r="P644" s="514"/>
      <c r="Q644" s="445"/>
    </row>
    <row r="645" spans="1:17" ht="14.4" customHeight="1" x14ac:dyDescent="0.3">
      <c r="A645" s="439" t="s">
        <v>1023</v>
      </c>
      <c r="B645" s="440" t="s">
        <v>847</v>
      </c>
      <c r="C645" s="440" t="s">
        <v>848</v>
      </c>
      <c r="D645" s="440" t="s">
        <v>897</v>
      </c>
      <c r="E645" s="440" t="s">
        <v>898</v>
      </c>
      <c r="F645" s="444">
        <v>36</v>
      </c>
      <c r="G645" s="444">
        <v>16632</v>
      </c>
      <c r="H645" s="444">
        <v>1.0202429149797572</v>
      </c>
      <c r="I645" s="444">
        <v>462</v>
      </c>
      <c r="J645" s="444">
        <v>33</v>
      </c>
      <c r="K645" s="444">
        <v>16302</v>
      </c>
      <c r="L645" s="444">
        <v>1</v>
      </c>
      <c r="M645" s="444">
        <v>494</v>
      </c>
      <c r="N645" s="444">
        <v>16</v>
      </c>
      <c r="O645" s="444">
        <v>7904</v>
      </c>
      <c r="P645" s="514">
        <v>0.48484848484848486</v>
      </c>
      <c r="Q645" s="445">
        <v>494</v>
      </c>
    </row>
    <row r="646" spans="1:17" ht="14.4" customHeight="1" x14ac:dyDescent="0.3">
      <c r="A646" s="439" t="s">
        <v>1023</v>
      </c>
      <c r="B646" s="440" t="s">
        <v>847</v>
      </c>
      <c r="C646" s="440" t="s">
        <v>848</v>
      </c>
      <c r="D646" s="440" t="s">
        <v>899</v>
      </c>
      <c r="E646" s="440" t="s">
        <v>900</v>
      </c>
      <c r="F646" s="444"/>
      <c r="G646" s="444"/>
      <c r="H646" s="444"/>
      <c r="I646" s="444"/>
      <c r="J646" s="444">
        <v>1</v>
      </c>
      <c r="K646" s="444">
        <v>6571</v>
      </c>
      <c r="L646" s="444">
        <v>1</v>
      </c>
      <c r="M646" s="444">
        <v>6571</v>
      </c>
      <c r="N646" s="444">
        <v>1</v>
      </c>
      <c r="O646" s="444">
        <v>6580</v>
      </c>
      <c r="P646" s="514">
        <v>1.0013696545426876</v>
      </c>
      <c r="Q646" s="445">
        <v>6580</v>
      </c>
    </row>
    <row r="647" spans="1:17" ht="14.4" customHeight="1" x14ac:dyDescent="0.3">
      <c r="A647" s="439" t="s">
        <v>1023</v>
      </c>
      <c r="B647" s="440" t="s">
        <v>847</v>
      </c>
      <c r="C647" s="440" t="s">
        <v>848</v>
      </c>
      <c r="D647" s="440" t="s">
        <v>901</v>
      </c>
      <c r="E647" s="440" t="s">
        <v>902</v>
      </c>
      <c r="F647" s="444">
        <v>32</v>
      </c>
      <c r="G647" s="444">
        <v>11392</v>
      </c>
      <c r="H647" s="444">
        <v>0.93300573300573297</v>
      </c>
      <c r="I647" s="444">
        <v>356</v>
      </c>
      <c r="J647" s="444">
        <v>33</v>
      </c>
      <c r="K647" s="444">
        <v>12210</v>
      </c>
      <c r="L647" s="444">
        <v>1</v>
      </c>
      <c r="M647" s="444">
        <v>370</v>
      </c>
      <c r="N647" s="444">
        <v>18</v>
      </c>
      <c r="O647" s="444">
        <v>6660</v>
      </c>
      <c r="P647" s="514">
        <v>0.54545454545454541</v>
      </c>
      <c r="Q647" s="445">
        <v>370</v>
      </c>
    </row>
    <row r="648" spans="1:17" ht="14.4" customHeight="1" x14ac:dyDescent="0.3">
      <c r="A648" s="439" t="s">
        <v>1023</v>
      </c>
      <c r="B648" s="440" t="s">
        <v>847</v>
      </c>
      <c r="C648" s="440" t="s">
        <v>848</v>
      </c>
      <c r="D648" s="440" t="s">
        <v>903</v>
      </c>
      <c r="E648" s="440" t="s">
        <v>904</v>
      </c>
      <c r="F648" s="444">
        <v>1</v>
      </c>
      <c r="G648" s="444">
        <v>2917</v>
      </c>
      <c r="H648" s="444">
        <v>0.93945249597423508</v>
      </c>
      <c r="I648" s="444">
        <v>2917</v>
      </c>
      <c r="J648" s="444">
        <v>1</v>
      </c>
      <c r="K648" s="444">
        <v>3105</v>
      </c>
      <c r="L648" s="444">
        <v>1</v>
      </c>
      <c r="M648" s="444">
        <v>3105</v>
      </c>
      <c r="N648" s="444"/>
      <c r="O648" s="444"/>
      <c r="P648" s="514"/>
      <c r="Q648" s="445"/>
    </row>
    <row r="649" spans="1:17" ht="14.4" customHeight="1" x14ac:dyDescent="0.3">
      <c r="A649" s="439" t="s">
        <v>1023</v>
      </c>
      <c r="B649" s="440" t="s">
        <v>847</v>
      </c>
      <c r="C649" s="440" t="s">
        <v>848</v>
      </c>
      <c r="D649" s="440" t="s">
        <v>905</v>
      </c>
      <c r="E649" s="440" t="s">
        <v>906</v>
      </c>
      <c r="F649" s="444"/>
      <c r="G649" s="444"/>
      <c r="H649" s="444"/>
      <c r="I649" s="444"/>
      <c r="J649" s="444">
        <v>1</v>
      </c>
      <c r="K649" s="444">
        <v>12793</v>
      </c>
      <c r="L649" s="444">
        <v>1</v>
      </c>
      <c r="M649" s="444">
        <v>12793</v>
      </c>
      <c r="N649" s="444">
        <v>1</v>
      </c>
      <c r="O649" s="444">
        <v>12794</v>
      </c>
      <c r="P649" s="514">
        <v>1.0000781677479871</v>
      </c>
      <c r="Q649" s="445">
        <v>12794</v>
      </c>
    </row>
    <row r="650" spans="1:17" ht="14.4" customHeight="1" x14ac:dyDescent="0.3">
      <c r="A650" s="439" t="s">
        <v>1023</v>
      </c>
      <c r="B650" s="440" t="s">
        <v>847</v>
      </c>
      <c r="C650" s="440" t="s">
        <v>848</v>
      </c>
      <c r="D650" s="440" t="s">
        <v>907</v>
      </c>
      <c r="E650" s="440" t="s">
        <v>908</v>
      </c>
      <c r="F650" s="444">
        <v>3</v>
      </c>
      <c r="G650" s="444">
        <v>315</v>
      </c>
      <c r="H650" s="444">
        <v>0.56756756756756754</v>
      </c>
      <c r="I650" s="444">
        <v>105</v>
      </c>
      <c r="J650" s="444">
        <v>5</v>
      </c>
      <c r="K650" s="444">
        <v>555</v>
      </c>
      <c r="L650" s="444">
        <v>1</v>
      </c>
      <c r="M650" s="444">
        <v>111</v>
      </c>
      <c r="N650" s="444"/>
      <c r="O650" s="444"/>
      <c r="P650" s="514"/>
      <c r="Q650" s="445"/>
    </row>
    <row r="651" spans="1:17" ht="14.4" customHeight="1" x14ac:dyDescent="0.3">
      <c r="A651" s="439" t="s">
        <v>1023</v>
      </c>
      <c r="B651" s="440" t="s">
        <v>847</v>
      </c>
      <c r="C651" s="440" t="s">
        <v>848</v>
      </c>
      <c r="D651" s="440" t="s">
        <v>911</v>
      </c>
      <c r="E651" s="440" t="s">
        <v>912</v>
      </c>
      <c r="F651" s="444"/>
      <c r="G651" s="444"/>
      <c r="H651" s="444"/>
      <c r="I651" s="444"/>
      <c r="J651" s="444">
        <v>5</v>
      </c>
      <c r="K651" s="444">
        <v>2475</v>
      </c>
      <c r="L651" s="444">
        <v>1</v>
      </c>
      <c r="M651" s="444">
        <v>495</v>
      </c>
      <c r="N651" s="444">
        <v>5</v>
      </c>
      <c r="O651" s="444">
        <v>2475</v>
      </c>
      <c r="P651" s="514">
        <v>1</v>
      </c>
      <c r="Q651" s="445">
        <v>495</v>
      </c>
    </row>
    <row r="652" spans="1:17" ht="14.4" customHeight="1" x14ac:dyDescent="0.3">
      <c r="A652" s="439" t="s">
        <v>1023</v>
      </c>
      <c r="B652" s="440" t="s">
        <v>847</v>
      </c>
      <c r="C652" s="440" t="s">
        <v>848</v>
      </c>
      <c r="D652" s="440" t="s">
        <v>915</v>
      </c>
      <c r="E652" s="440" t="s">
        <v>916</v>
      </c>
      <c r="F652" s="444">
        <v>7</v>
      </c>
      <c r="G652" s="444">
        <v>3059</v>
      </c>
      <c r="H652" s="444">
        <v>0.55902777777777779</v>
      </c>
      <c r="I652" s="444">
        <v>437</v>
      </c>
      <c r="J652" s="444">
        <v>12</v>
      </c>
      <c r="K652" s="444">
        <v>5472</v>
      </c>
      <c r="L652" s="444">
        <v>1</v>
      </c>
      <c r="M652" s="444">
        <v>456</v>
      </c>
      <c r="N652" s="444">
        <v>10</v>
      </c>
      <c r="O652" s="444">
        <v>4560</v>
      </c>
      <c r="P652" s="514">
        <v>0.83333333333333337</v>
      </c>
      <c r="Q652" s="445">
        <v>456</v>
      </c>
    </row>
    <row r="653" spans="1:17" ht="14.4" customHeight="1" x14ac:dyDescent="0.3">
      <c r="A653" s="439" t="s">
        <v>1023</v>
      </c>
      <c r="B653" s="440" t="s">
        <v>847</v>
      </c>
      <c r="C653" s="440" t="s">
        <v>848</v>
      </c>
      <c r="D653" s="440" t="s">
        <v>917</v>
      </c>
      <c r="E653" s="440" t="s">
        <v>918</v>
      </c>
      <c r="F653" s="444">
        <v>48</v>
      </c>
      <c r="G653" s="444">
        <v>2592</v>
      </c>
      <c r="H653" s="444">
        <v>1.0156739811912225</v>
      </c>
      <c r="I653" s="444">
        <v>54</v>
      </c>
      <c r="J653" s="444">
        <v>44</v>
      </c>
      <c r="K653" s="444">
        <v>2552</v>
      </c>
      <c r="L653" s="444">
        <v>1</v>
      </c>
      <c r="M653" s="444">
        <v>58</v>
      </c>
      <c r="N653" s="444">
        <v>12</v>
      </c>
      <c r="O653" s="444">
        <v>696</v>
      </c>
      <c r="P653" s="514">
        <v>0.27272727272727271</v>
      </c>
      <c r="Q653" s="445">
        <v>58</v>
      </c>
    </row>
    <row r="654" spans="1:17" ht="14.4" customHeight="1" x14ac:dyDescent="0.3">
      <c r="A654" s="439" t="s">
        <v>1023</v>
      </c>
      <c r="B654" s="440" t="s">
        <v>847</v>
      </c>
      <c r="C654" s="440" t="s">
        <v>848</v>
      </c>
      <c r="D654" s="440" t="s">
        <v>919</v>
      </c>
      <c r="E654" s="440" t="s">
        <v>920</v>
      </c>
      <c r="F654" s="444"/>
      <c r="G654" s="444"/>
      <c r="H654" s="444"/>
      <c r="I654" s="444"/>
      <c r="J654" s="444">
        <v>2</v>
      </c>
      <c r="K654" s="444">
        <v>4346</v>
      </c>
      <c r="L654" s="444">
        <v>1</v>
      </c>
      <c r="M654" s="444">
        <v>2173</v>
      </c>
      <c r="N654" s="444">
        <v>1</v>
      </c>
      <c r="O654" s="444">
        <v>2173</v>
      </c>
      <c r="P654" s="514">
        <v>0.5</v>
      </c>
      <c r="Q654" s="445">
        <v>2173</v>
      </c>
    </row>
    <row r="655" spans="1:17" ht="14.4" customHeight="1" x14ac:dyDescent="0.3">
      <c r="A655" s="439" t="s">
        <v>1023</v>
      </c>
      <c r="B655" s="440" t="s">
        <v>847</v>
      </c>
      <c r="C655" s="440" t="s">
        <v>848</v>
      </c>
      <c r="D655" s="440" t="s">
        <v>925</v>
      </c>
      <c r="E655" s="440" t="s">
        <v>926</v>
      </c>
      <c r="F655" s="444">
        <v>49</v>
      </c>
      <c r="G655" s="444">
        <v>8281</v>
      </c>
      <c r="H655" s="444">
        <v>1.028695652173913</v>
      </c>
      <c r="I655" s="444">
        <v>169</v>
      </c>
      <c r="J655" s="444">
        <v>46</v>
      </c>
      <c r="K655" s="444">
        <v>8050</v>
      </c>
      <c r="L655" s="444">
        <v>1</v>
      </c>
      <c r="M655" s="444">
        <v>175</v>
      </c>
      <c r="N655" s="444">
        <v>20</v>
      </c>
      <c r="O655" s="444">
        <v>3520</v>
      </c>
      <c r="P655" s="514">
        <v>0.4372670807453416</v>
      </c>
      <c r="Q655" s="445">
        <v>176</v>
      </c>
    </row>
    <row r="656" spans="1:17" ht="14.4" customHeight="1" x14ac:dyDescent="0.3">
      <c r="A656" s="439" t="s">
        <v>1023</v>
      </c>
      <c r="B656" s="440" t="s">
        <v>847</v>
      </c>
      <c r="C656" s="440" t="s">
        <v>848</v>
      </c>
      <c r="D656" s="440" t="s">
        <v>927</v>
      </c>
      <c r="E656" s="440" t="s">
        <v>928</v>
      </c>
      <c r="F656" s="444">
        <v>24</v>
      </c>
      <c r="G656" s="444">
        <v>1944</v>
      </c>
      <c r="H656" s="444">
        <v>0.78864097363083163</v>
      </c>
      <c r="I656" s="444">
        <v>81</v>
      </c>
      <c r="J656" s="444">
        <v>29</v>
      </c>
      <c r="K656" s="444">
        <v>2465</v>
      </c>
      <c r="L656" s="444">
        <v>1</v>
      </c>
      <c r="M656" s="444">
        <v>85</v>
      </c>
      <c r="N656" s="444">
        <v>29</v>
      </c>
      <c r="O656" s="444">
        <v>2465</v>
      </c>
      <c r="P656" s="514">
        <v>1</v>
      </c>
      <c r="Q656" s="445">
        <v>85</v>
      </c>
    </row>
    <row r="657" spans="1:17" ht="14.4" customHeight="1" x14ac:dyDescent="0.3">
      <c r="A657" s="439" t="s">
        <v>1023</v>
      </c>
      <c r="B657" s="440" t="s">
        <v>847</v>
      </c>
      <c r="C657" s="440" t="s">
        <v>848</v>
      </c>
      <c r="D657" s="440" t="s">
        <v>931</v>
      </c>
      <c r="E657" s="440" t="s">
        <v>932</v>
      </c>
      <c r="F657" s="444">
        <v>2</v>
      </c>
      <c r="G657" s="444">
        <v>326</v>
      </c>
      <c r="H657" s="444">
        <v>1.9289940828402368</v>
      </c>
      <c r="I657" s="444">
        <v>163</v>
      </c>
      <c r="J657" s="444">
        <v>1</v>
      </c>
      <c r="K657" s="444">
        <v>169</v>
      </c>
      <c r="L657" s="444">
        <v>1</v>
      </c>
      <c r="M657" s="444">
        <v>169</v>
      </c>
      <c r="N657" s="444">
        <v>2</v>
      </c>
      <c r="O657" s="444">
        <v>340</v>
      </c>
      <c r="P657" s="514">
        <v>2.0118343195266273</v>
      </c>
      <c r="Q657" s="445">
        <v>170</v>
      </c>
    </row>
    <row r="658" spans="1:17" ht="14.4" customHeight="1" x14ac:dyDescent="0.3">
      <c r="A658" s="439" t="s">
        <v>1023</v>
      </c>
      <c r="B658" s="440" t="s">
        <v>847</v>
      </c>
      <c r="C658" s="440" t="s">
        <v>848</v>
      </c>
      <c r="D658" s="440" t="s">
        <v>933</v>
      </c>
      <c r="E658" s="440" t="s">
        <v>934</v>
      </c>
      <c r="F658" s="444"/>
      <c r="G658" s="444"/>
      <c r="H658" s="444"/>
      <c r="I658" s="444"/>
      <c r="J658" s="444">
        <v>3</v>
      </c>
      <c r="K658" s="444">
        <v>87</v>
      </c>
      <c r="L658" s="444">
        <v>1</v>
      </c>
      <c r="M658" s="444">
        <v>29</v>
      </c>
      <c r="N658" s="444">
        <v>4</v>
      </c>
      <c r="O658" s="444">
        <v>116</v>
      </c>
      <c r="P658" s="514">
        <v>1.3333333333333333</v>
      </c>
      <c r="Q658" s="445">
        <v>29</v>
      </c>
    </row>
    <row r="659" spans="1:17" ht="14.4" customHeight="1" x14ac:dyDescent="0.3">
      <c r="A659" s="439" t="s">
        <v>1023</v>
      </c>
      <c r="B659" s="440" t="s">
        <v>847</v>
      </c>
      <c r="C659" s="440" t="s">
        <v>848</v>
      </c>
      <c r="D659" s="440" t="s">
        <v>937</v>
      </c>
      <c r="E659" s="440" t="s">
        <v>938</v>
      </c>
      <c r="F659" s="444">
        <v>1</v>
      </c>
      <c r="G659" s="444">
        <v>170</v>
      </c>
      <c r="H659" s="444">
        <v>0.48295454545454547</v>
      </c>
      <c r="I659" s="444">
        <v>170</v>
      </c>
      <c r="J659" s="444">
        <v>2</v>
      </c>
      <c r="K659" s="444">
        <v>352</v>
      </c>
      <c r="L659" s="444">
        <v>1</v>
      </c>
      <c r="M659" s="444">
        <v>176</v>
      </c>
      <c r="N659" s="444"/>
      <c r="O659" s="444"/>
      <c r="P659" s="514"/>
      <c r="Q659" s="445"/>
    </row>
    <row r="660" spans="1:17" ht="14.4" customHeight="1" x14ac:dyDescent="0.3">
      <c r="A660" s="439" t="s">
        <v>1023</v>
      </c>
      <c r="B660" s="440" t="s">
        <v>847</v>
      </c>
      <c r="C660" s="440" t="s">
        <v>848</v>
      </c>
      <c r="D660" s="440" t="s">
        <v>941</v>
      </c>
      <c r="E660" s="440" t="s">
        <v>942</v>
      </c>
      <c r="F660" s="444">
        <v>7</v>
      </c>
      <c r="G660" s="444">
        <v>1729</v>
      </c>
      <c r="H660" s="444">
        <v>1.0956907477820026</v>
      </c>
      <c r="I660" s="444">
        <v>247</v>
      </c>
      <c r="J660" s="444">
        <v>6</v>
      </c>
      <c r="K660" s="444">
        <v>1578</v>
      </c>
      <c r="L660" s="444">
        <v>1</v>
      </c>
      <c r="M660" s="444">
        <v>263</v>
      </c>
      <c r="N660" s="444">
        <v>12</v>
      </c>
      <c r="O660" s="444">
        <v>3168</v>
      </c>
      <c r="P660" s="514">
        <v>2.0076045627376424</v>
      </c>
      <c r="Q660" s="445">
        <v>264</v>
      </c>
    </row>
    <row r="661" spans="1:17" ht="14.4" customHeight="1" x14ac:dyDescent="0.3">
      <c r="A661" s="439" t="s">
        <v>1023</v>
      </c>
      <c r="B661" s="440" t="s">
        <v>847</v>
      </c>
      <c r="C661" s="440" t="s">
        <v>848</v>
      </c>
      <c r="D661" s="440" t="s">
        <v>943</v>
      </c>
      <c r="E661" s="440" t="s">
        <v>944</v>
      </c>
      <c r="F661" s="444">
        <v>20</v>
      </c>
      <c r="G661" s="444">
        <v>40240</v>
      </c>
      <c r="H661" s="444">
        <v>0.94460093896713615</v>
      </c>
      <c r="I661" s="444">
        <v>2012</v>
      </c>
      <c r="J661" s="444">
        <v>20</v>
      </c>
      <c r="K661" s="444">
        <v>42600</v>
      </c>
      <c r="L661" s="444">
        <v>1</v>
      </c>
      <c r="M661" s="444">
        <v>2130</v>
      </c>
      <c r="N661" s="444">
        <v>4</v>
      </c>
      <c r="O661" s="444">
        <v>8524</v>
      </c>
      <c r="P661" s="514">
        <v>0.20009389671361502</v>
      </c>
      <c r="Q661" s="445">
        <v>2131</v>
      </c>
    </row>
    <row r="662" spans="1:17" ht="14.4" customHeight="1" x14ac:dyDescent="0.3">
      <c r="A662" s="439" t="s">
        <v>1023</v>
      </c>
      <c r="B662" s="440" t="s">
        <v>847</v>
      </c>
      <c r="C662" s="440" t="s">
        <v>848</v>
      </c>
      <c r="D662" s="440" t="s">
        <v>947</v>
      </c>
      <c r="E662" s="440" t="s">
        <v>948</v>
      </c>
      <c r="F662" s="444">
        <v>1</v>
      </c>
      <c r="G662" s="444">
        <v>418</v>
      </c>
      <c r="H662" s="444">
        <v>0.49408983451536642</v>
      </c>
      <c r="I662" s="444">
        <v>418</v>
      </c>
      <c r="J662" s="444">
        <v>2</v>
      </c>
      <c r="K662" s="444">
        <v>846</v>
      </c>
      <c r="L662" s="444">
        <v>1</v>
      </c>
      <c r="M662" s="444">
        <v>423</v>
      </c>
      <c r="N662" s="444">
        <v>1</v>
      </c>
      <c r="O662" s="444">
        <v>424</v>
      </c>
      <c r="P662" s="514">
        <v>0.50118203309692666</v>
      </c>
      <c r="Q662" s="445">
        <v>424</v>
      </c>
    </row>
    <row r="663" spans="1:17" ht="14.4" customHeight="1" x14ac:dyDescent="0.3">
      <c r="A663" s="439" t="s">
        <v>1023</v>
      </c>
      <c r="B663" s="440" t="s">
        <v>847</v>
      </c>
      <c r="C663" s="440" t="s">
        <v>848</v>
      </c>
      <c r="D663" s="440" t="s">
        <v>956</v>
      </c>
      <c r="E663" s="440" t="s">
        <v>957</v>
      </c>
      <c r="F663" s="444">
        <v>7</v>
      </c>
      <c r="G663" s="444">
        <v>1883</v>
      </c>
      <c r="H663" s="444">
        <v>1.0896990740740742</v>
      </c>
      <c r="I663" s="444">
        <v>269</v>
      </c>
      <c r="J663" s="444">
        <v>6</v>
      </c>
      <c r="K663" s="444">
        <v>1728</v>
      </c>
      <c r="L663" s="444">
        <v>1</v>
      </c>
      <c r="M663" s="444">
        <v>288</v>
      </c>
      <c r="N663" s="444">
        <v>2</v>
      </c>
      <c r="O663" s="444">
        <v>578</v>
      </c>
      <c r="P663" s="514">
        <v>0.33449074074074076</v>
      </c>
      <c r="Q663" s="445">
        <v>289</v>
      </c>
    </row>
    <row r="664" spans="1:17" ht="14.4" customHeight="1" x14ac:dyDescent="0.3">
      <c r="A664" s="439" t="s">
        <v>1023</v>
      </c>
      <c r="B664" s="440" t="s">
        <v>847</v>
      </c>
      <c r="C664" s="440" t="s">
        <v>848</v>
      </c>
      <c r="D664" s="440" t="s">
        <v>958</v>
      </c>
      <c r="E664" s="440" t="s">
        <v>959</v>
      </c>
      <c r="F664" s="444">
        <v>1</v>
      </c>
      <c r="G664" s="444">
        <v>1050</v>
      </c>
      <c r="H664" s="444">
        <v>0.95802919708029199</v>
      </c>
      <c r="I664" s="444">
        <v>1050</v>
      </c>
      <c r="J664" s="444">
        <v>1</v>
      </c>
      <c r="K664" s="444">
        <v>1096</v>
      </c>
      <c r="L664" s="444">
        <v>1</v>
      </c>
      <c r="M664" s="444">
        <v>1096</v>
      </c>
      <c r="N664" s="444"/>
      <c r="O664" s="444"/>
      <c r="P664" s="514"/>
      <c r="Q664" s="445"/>
    </row>
    <row r="665" spans="1:17" ht="14.4" customHeight="1" x14ac:dyDescent="0.3">
      <c r="A665" s="439" t="s">
        <v>1023</v>
      </c>
      <c r="B665" s="440" t="s">
        <v>847</v>
      </c>
      <c r="C665" s="440" t="s">
        <v>848</v>
      </c>
      <c r="D665" s="440" t="s">
        <v>964</v>
      </c>
      <c r="E665" s="440" t="s">
        <v>965</v>
      </c>
      <c r="F665" s="444"/>
      <c r="G665" s="444"/>
      <c r="H665" s="444"/>
      <c r="I665" s="444"/>
      <c r="J665" s="444">
        <v>1</v>
      </c>
      <c r="K665" s="444">
        <v>0</v>
      </c>
      <c r="L665" s="444"/>
      <c r="M665" s="444">
        <v>0</v>
      </c>
      <c r="N665" s="444"/>
      <c r="O665" s="444"/>
      <c r="P665" s="514"/>
      <c r="Q665" s="445"/>
    </row>
    <row r="666" spans="1:17" ht="14.4" customHeight="1" x14ac:dyDescent="0.3">
      <c r="A666" s="439" t="s">
        <v>1024</v>
      </c>
      <c r="B666" s="440" t="s">
        <v>847</v>
      </c>
      <c r="C666" s="440" t="s">
        <v>848</v>
      </c>
      <c r="D666" s="440" t="s">
        <v>881</v>
      </c>
      <c r="E666" s="440" t="s">
        <v>882</v>
      </c>
      <c r="F666" s="444"/>
      <c r="G666" s="444"/>
      <c r="H666" s="444"/>
      <c r="I666" s="444"/>
      <c r="J666" s="444">
        <v>2</v>
      </c>
      <c r="K666" s="444">
        <v>98</v>
      </c>
      <c r="L666" s="444">
        <v>1</v>
      </c>
      <c r="M666" s="444">
        <v>49</v>
      </c>
      <c r="N666" s="444">
        <v>1</v>
      </c>
      <c r="O666" s="444">
        <v>49</v>
      </c>
      <c r="P666" s="514">
        <v>0.5</v>
      </c>
      <c r="Q666" s="445">
        <v>49</v>
      </c>
    </row>
    <row r="667" spans="1:17" ht="14.4" customHeight="1" x14ac:dyDescent="0.3">
      <c r="A667" s="439" t="s">
        <v>1024</v>
      </c>
      <c r="B667" s="440" t="s">
        <v>847</v>
      </c>
      <c r="C667" s="440" t="s">
        <v>848</v>
      </c>
      <c r="D667" s="440" t="s">
        <v>927</v>
      </c>
      <c r="E667" s="440" t="s">
        <v>928</v>
      </c>
      <c r="F667" s="444"/>
      <c r="G667" s="444"/>
      <c r="H667" s="444"/>
      <c r="I667" s="444"/>
      <c r="J667" s="444">
        <v>8</v>
      </c>
      <c r="K667" s="444">
        <v>680</v>
      </c>
      <c r="L667" s="444">
        <v>1</v>
      </c>
      <c r="M667" s="444">
        <v>85</v>
      </c>
      <c r="N667" s="444">
        <v>4</v>
      </c>
      <c r="O667" s="444">
        <v>340</v>
      </c>
      <c r="P667" s="514">
        <v>0.5</v>
      </c>
      <c r="Q667" s="445">
        <v>85</v>
      </c>
    </row>
    <row r="668" spans="1:17" ht="14.4" customHeight="1" x14ac:dyDescent="0.3">
      <c r="A668" s="439" t="s">
        <v>1024</v>
      </c>
      <c r="B668" s="440" t="s">
        <v>847</v>
      </c>
      <c r="C668" s="440" t="s">
        <v>848</v>
      </c>
      <c r="D668" s="440" t="s">
        <v>937</v>
      </c>
      <c r="E668" s="440" t="s">
        <v>938</v>
      </c>
      <c r="F668" s="444"/>
      <c r="G668" s="444"/>
      <c r="H668" s="444"/>
      <c r="I668" s="444"/>
      <c r="J668" s="444">
        <v>2</v>
      </c>
      <c r="K668" s="444">
        <v>352</v>
      </c>
      <c r="L668" s="444">
        <v>1</v>
      </c>
      <c r="M668" s="444">
        <v>176</v>
      </c>
      <c r="N668" s="444"/>
      <c r="O668" s="444"/>
      <c r="P668" s="514"/>
      <c r="Q668" s="445"/>
    </row>
    <row r="669" spans="1:17" ht="14.4" customHeight="1" x14ac:dyDescent="0.3">
      <c r="A669" s="439" t="s">
        <v>1024</v>
      </c>
      <c r="B669" s="440" t="s">
        <v>847</v>
      </c>
      <c r="C669" s="440" t="s">
        <v>848</v>
      </c>
      <c r="D669" s="440" t="s">
        <v>941</v>
      </c>
      <c r="E669" s="440" t="s">
        <v>942</v>
      </c>
      <c r="F669" s="444"/>
      <c r="G669" s="444"/>
      <c r="H669" s="444"/>
      <c r="I669" s="444"/>
      <c r="J669" s="444">
        <v>2</v>
      </c>
      <c r="K669" s="444">
        <v>526</v>
      </c>
      <c r="L669" s="444">
        <v>1</v>
      </c>
      <c r="M669" s="444">
        <v>263</v>
      </c>
      <c r="N669" s="444">
        <v>1</v>
      </c>
      <c r="O669" s="444">
        <v>264</v>
      </c>
      <c r="P669" s="514">
        <v>0.50190114068441061</v>
      </c>
      <c r="Q669" s="445">
        <v>264</v>
      </c>
    </row>
    <row r="670" spans="1:17" ht="14.4" customHeight="1" x14ac:dyDescent="0.3">
      <c r="A670" s="439" t="s">
        <v>1025</v>
      </c>
      <c r="B670" s="440" t="s">
        <v>847</v>
      </c>
      <c r="C670" s="440" t="s">
        <v>848</v>
      </c>
      <c r="D670" s="440" t="s">
        <v>849</v>
      </c>
      <c r="E670" s="440" t="s">
        <v>850</v>
      </c>
      <c r="F670" s="444"/>
      <c r="G670" s="444"/>
      <c r="H670" s="444"/>
      <c r="I670" s="444"/>
      <c r="J670" s="444"/>
      <c r="K670" s="444"/>
      <c r="L670" s="444"/>
      <c r="M670" s="444"/>
      <c r="N670" s="444">
        <v>1</v>
      </c>
      <c r="O670" s="444">
        <v>2229</v>
      </c>
      <c r="P670" s="514"/>
      <c r="Q670" s="445">
        <v>2229</v>
      </c>
    </row>
    <row r="671" spans="1:17" ht="14.4" customHeight="1" x14ac:dyDescent="0.3">
      <c r="A671" s="439" t="s">
        <v>1025</v>
      </c>
      <c r="B671" s="440" t="s">
        <v>847</v>
      </c>
      <c r="C671" s="440" t="s">
        <v>848</v>
      </c>
      <c r="D671" s="440" t="s">
        <v>853</v>
      </c>
      <c r="E671" s="440" t="s">
        <v>854</v>
      </c>
      <c r="F671" s="444">
        <v>302</v>
      </c>
      <c r="G671" s="444">
        <v>16308</v>
      </c>
      <c r="H671" s="444">
        <v>0.78539780389135039</v>
      </c>
      <c r="I671" s="444">
        <v>54</v>
      </c>
      <c r="J671" s="444">
        <v>358</v>
      </c>
      <c r="K671" s="444">
        <v>20764</v>
      </c>
      <c r="L671" s="444">
        <v>1</v>
      </c>
      <c r="M671" s="444">
        <v>58</v>
      </c>
      <c r="N671" s="444">
        <v>192</v>
      </c>
      <c r="O671" s="444">
        <v>11136</v>
      </c>
      <c r="P671" s="514">
        <v>0.53631284916201116</v>
      </c>
      <c r="Q671" s="445">
        <v>58</v>
      </c>
    </row>
    <row r="672" spans="1:17" ht="14.4" customHeight="1" x14ac:dyDescent="0.3">
      <c r="A672" s="439" t="s">
        <v>1025</v>
      </c>
      <c r="B672" s="440" t="s">
        <v>847</v>
      </c>
      <c r="C672" s="440" t="s">
        <v>848</v>
      </c>
      <c r="D672" s="440" t="s">
        <v>855</v>
      </c>
      <c r="E672" s="440" t="s">
        <v>856</v>
      </c>
      <c r="F672" s="444">
        <v>36</v>
      </c>
      <c r="G672" s="444">
        <v>4428</v>
      </c>
      <c r="H672" s="444">
        <v>0.46946564885496184</v>
      </c>
      <c r="I672" s="444">
        <v>123</v>
      </c>
      <c r="J672" s="444">
        <v>72</v>
      </c>
      <c r="K672" s="444">
        <v>9432</v>
      </c>
      <c r="L672" s="444">
        <v>1</v>
      </c>
      <c r="M672" s="444">
        <v>131</v>
      </c>
      <c r="N672" s="444">
        <v>66</v>
      </c>
      <c r="O672" s="444">
        <v>8646</v>
      </c>
      <c r="P672" s="514">
        <v>0.91666666666666663</v>
      </c>
      <c r="Q672" s="445">
        <v>131</v>
      </c>
    </row>
    <row r="673" spans="1:17" ht="14.4" customHeight="1" x14ac:dyDescent="0.3">
      <c r="A673" s="439" t="s">
        <v>1025</v>
      </c>
      <c r="B673" s="440" t="s">
        <v>847</v>
      </c>
      <c r="C673" s="440" t="s">
        <v>848</v>
      </c>
      <c r="D673" s="440" t="s">
        <v>861</v>
      </c>
      <c r="E673" s="440" t="s">
        <v>862</v>
      </c>
      <c r="F673" s="444">
        <v>1</v>
      </c>
      <c r="G673" s="444">
        <v>384</v>
      </c>
      <c r="H673" s="444">
        <v>4.102125841256276E-2</v>
      </c>
      <c r="I673" s="444">
        <v>384</v>
      </c>
      <c r="J673" s="444">
        <v>23</v>
      </c>
      <c r="K673" s="444">
        <v>9361</v>
      </c>
      <c r="L673" s="444">
        <v>1</v>
      </c>
      <c r="M673" s="444">
        <v>407</v>
      </c>
      <c r="N673" s="444">
        <v>20</v>
      </c>
      <c r="O673" s="444">
        <v>8160</v>
      </c>
      <c r="P673" s="514">
        <v>0.87170174126695865</v>
      </c>
      <c r="Q673" s="445">
        <v>408</v>
      </c>
    </row>
    <row r="674" spans="1:17" ht="14.4" customHeight="1" x14ac:dyDescent="0.3">
      <c r="A674" s="439" t="s">
        <v>1025</v>
      </c>
      <c r="B674" s="440" t="s">
        <v>847</v>
      </c>
      <c r="C674" s="440" t="s">
        <v>848</v>
      </c>
      <c r="D674" s="440" t="s">
        <v>863</v>
      </c>
      <c r="E674" s="440" t="s">
        <v>864</v>
      </c>
      <c r="F674" s="444">
        <v>47</v>
      </c>
      <c r="G674" s="444">
        <v>8084</v>
      </c>
      <c r="H674" s="444">
        <v>4.5162011173184355</v>
      </c>
      <c r="I674" s="444">
        <v>172</v>
      </c>
      <c r="J674" s="444">
        <v>10</v>
      </c>
      <c r="K674" s="444">
        <v>1790</v>
      </c>
      <c r="L674" s="444">
        <v>1</v>
      </c>
      <c r="M674" s="444">
        <v>179</v>
      </c>
      <c r="N674" s="444">
        <v>13</v>
      </c>
      <c r="O674" s="444">
        <v>2340</v>
      </c>
      <c r="P674" s="514">
        <v>1.3072625698324023</v>
      </c>
      <c r="Q674" s="445">
        <v>180</v>
      </c>
    </row>
    <row r="675" spans="1:17" ht="14.4" customHeight="1" x14ac:dyDescent="0.3">
      <c r="A675" s="439" t="s">
        <v>1025</v>
      </c>
      <c r="B675" s="440" t="s">
        <v>847</v>
      </c>
      <c r="C675" s="440" t="s">
        <v>848</v>
      </c>
      <c r="D675" s="440" t="s">
        <v>867</v>
      </c>
      <c r="E675" s="440" t="s">
        <v>868</v>
      </c>
      <c r="F675" s="444">
        <v>33</v>
      </c>
      <c r="G675" s="444">
        <v>10626</v>
      </c>
      <c r="H675" s="444">
        <v>1.8658472344161545</v>
      </c>
      <c r="I675" s="444">
        <v>322</v>
      </c>
      <c r="J675" s="444">
        <v>17</v>
      </c>
      <c r="K675" s="444">
        <v>5695</v>
      </c>
      <c r="L675" s="444">
        <v>1</v>
      </c>
      <c r="M675" s="444">
        <v>335</v>
      </c>
      <c r="N675" s="444">
        <v>18</v>
      </c>
      <c r="O675" s="444">
        <v>6048</v>
      </c>
      <c r="P675" s="514">
        <v>1.0619841966637402</v>
      </c>
      <c r="Q675" s="445">
        <v>336</v>
      </c>
    </row>
    <row r="676" spans="1:17" ht="14.4" customHeight="1" x14ac:dyDescent="0.3">
      <c r="A676" s="439" t="s">
        <v>1025</v>
      </c>
      <c r="B676" s="440" t="s">
        <v>847</v>
      </c>
      <c r="C676" s="440" t="s">
        <v>848</v>
      </c>
      <c r="D676" s="440" t="s">
        <v>871</v>
      </c>
      <c r="E676" s="440" t="s">
        <v>872</v>
      </c>
      <c r="F676" s="444">
        <v>65</v>
      </c>
      <c r="G676" s="444">
        <v>22165</v>
      </c>
      <c r="H676" s="444">
        <v>1.4769774105417472</v>
      </c>
      <c r="I676" s="444">
        <v>341</v>
      </c>
      <c r="J676" s="444">
        <v>43</v>
      </c>
      <c r="K676" s="444">
        <v>15007</v>
      </c>
      <c r="L676" s="444">
        <v>1</v>
      </c>
      <c r="M676" s="444">
        <v>349</v>
      </c>
      <c r="N676" s="444">
        <v>88</v>
      </c>
      <c r="O676" s="444">
        <v>30712</v>
      </c>
      <c r="P676" s="514">
        <v>2.0465116279069768</v>
      </c>
      <c r="Q676" s="445">
        <v>349</v>
      </c>
    </row>
    <row r="677" spans="1:17" ht="14.4" customHeight="1" x14ac:dyDescent="0.3">
      <c r="A677" s="439" t="s">
        <v>1025</v>
      </c>
      <c r="B677" s="440" t="s">
        <v>847</v>
      </c>
      <c r="C677" s="440" t="s">
        <v>848</v>
      </c>
      <c r="D677" s="440" t="s">
        <v>877</v>
      </c>
      <c r="E677" s="440" t="s">
        <v>878</v>
      </c>
      <c r="F677" s="444"/>
      <c r="G677" s="444"/>
      <c r="H677" s="444"/>
      <c r="I677" s="444"/>
      <c r="J677" s="444">
        <v>1</v>
      </c>
      <c r="K677" s="444">
        <v>6226</v>
      </c>
      <c r="L677" s="444">
        <v>1</v>
      </c>
      <c r="M677" s="444">
        <v>6226</v>
      </c>
      <c r="N677" s="444"/>
      <c r="O677" s="444"/>
      <c r="P677" s="514"/>
      <c r="Q677" s="445"/>
    </row>
    <row r="678" spans="1:17" ht="14.4" customHeight="1" x14ac:dyDescent="0.3">
      <c r="A678" s="439" t="s">
        <v>1025</v>
      </c>
      <c r="B678" s="440" t="s">
        <v>847</v>
      </c>
      <c r="C678" s="440" t="s">
        <v>848</v>
      </c>
      <c r="D678" s="440" t="s">
        <v>879</v>
      </c>
      <c r="E678" s="440" t="s">
        <v>880</v>
      </c>
      <c r="F678" s="444">
        <v>1</v>
      </c>
      <c r="G678" s="444">
        <v>109</v>
      </c>
      <c r="H678" s="444">
        <v>9.3162393162393164E-2</v>
      </c>
      <c r="I678" s="444">
        <v>109</v>
      </c>
      <c r="J678" s="444">
        <v>10</v>
      </c>
      <c r="K678" s="444">
        <v>1170</v>
      </c>
      <c r="L678" s="444">
        <v>1</v>
      </c>
      <c r="M678" s="444">
        <v>117</v>
      </c>
      <c r="N678" s="444">
        <v>10</v>
      </c>
      <c r="O678" s="444">
        <v>1170</v>
      </c>
      <c r="P678" s="514">
        <v>1</v>
      </c>
      <c r="Q678" s="445">
        <v>117</v>
      </c>
    </row>
    <row r="679" spans="1:17" ht="14.4" customHeight="1" x14ac:dyDescent="0.3">
      <c r="A679" s="439" t="s">
        <v>1025</v>
      </c>
      <c r="B679" s="440" t="s">
        <v>847</v>
      </c>
      <c r="C679" s="440" t="s">
        <v>848</v>
      </c>
      <c r="D679" s="440" t="s">
        <v>881</v>
      </c>
      <c r="E679" s="440" t="s">
        <v>882</v>
      </c>
      <c r="F679" s="444"/>
      <c r="G679" s="444"/>
      <c r="H679" s="444"/>
      <c r="I679" s="444"/>
      <c r="J679" s="444">
        <v>2</v>
      </c>
      <c r="K679" s="444">
        <v>98</v>
      </c>
      <c r="L679" s="444">
        <v>1</v>
      </c>
      <c r="M679" s="444">
        <v>49</v>
      </c>
      <c r="N679" s="444">
        <v>1</v>
      </c>
      <c r="O679" s="444">
        <v>49</v>
      </c>
      <c r="P679" s="514">
        <v>0.5</v>
      </c>
      <c r="Q679" s="445">
        <v>49</v>
      </c>
    </row>
    <row r="680" spans="1:17" ht="14.4" customHeight="1" x14ac:dyDescent="0.3">
      <c r="A680" s="439" t="s">
        <v>1025</v>
      </c>
      <c r="B680" s="440" t="s">
        <v>847</v>
      </c>
      <c r="C680" s="440" t="s">
        <v>848</v>
      </c>
      <c r="D680" s="440" t="s">
        <v>885</v>
      </c>
      <c r="E680" s="440" t="s">
        <v>886</v>
      </c>
      <c r="F680" s="444">
        <v>1</v>
      </c>
      <c r="G680" s="444">
        <v>37</v>
      </c>
      <c r="H680" s="444">
        <v>9.7368421052631576E-2</v>
      </c>
      <c r="I680" s="444">
        <v>37</v>
      </c>
      <c r="J680" s="444">
        <v>10</v>
      </c>
      <c r="K680" s="444">
        <v>380</v>
      </c>
      <c r="L680" s="444">
        <v>1</v>
      </c>
      <c r="M680" s="444">
        <v>38</v>
      </c>
      <c r="N680" s="444">
        <v>9</v>
      </c>
      <c r="O680" s="444">
        <v>342</v>
      </c>
      <c r="P680" s="514">
        <v>0.9</v>
      </c>
      <c r="Q680" s="445">
        <v>38</v>
      </c>
    </row>
    <row r="681" spans="1:17" ht="14.4" customHeight="1" x14ac:dyDescent="0.3">
      <c r="A681" s="439" t="s">
        <v>1025</v>
      </c>
      <c r="B681" s="440" t="s">
        <v>847</v>
      </c>
      <c r="C681" s="440" t="s">
        <v>848</v>
      </c>
      <c r="D681" s="440" t="s">
        <v>889</v>
      </c>
      <c r="E681" s="440" t="s">
        <v>890</v>
      </c>
      <c r="F681" s="444"/>
      <c r="G681" s="444"/>
      <c r="H681" s="444"/>
      <c r="I681" s="444"/>
      <c r="J681" s="444">
        <v>1</v>
      </c>
      <c r="K681" s="444">
        <v>704</v>
      </c>
      <c r="L681" s="444">
        <v>1</v>
      </c>
      <c r="M681" s="444">
        <v>704</v>
      </c>
      <c r="N681" s="444">
        <v>1</v>
      </c>
      <c r="O681" s="444">
        <v>705</v>
      </c>
      <c r="P681" s="514">
        <v>1.0014204545454546</v>
      </c>
      <c r="Q681" s="445">
        <v>705</v>
      </c>
    </row>
    <row r="682" spans="1:17" ht="14.4" customHeight="1" x14ac:dyDescent="0.3">
      <c r="A682" s="439" t="s">
        <v>1025</v>
      </c>
      <c r="B682" s="440" t="s">
        <v>847</v>
      </c>
      <c r="C682" s="440" t="s">
        <v>848</v>
      </c>
      <c r="D682" s="440" t="s">
        <v>893</v>
      </c>
      <c r="E682" s="440" t="s">
        <v>894</v>
      </c>
      <c r="F682" s="444">
        <v>133</v>
      </c>
      <c r="G682" s="444">
        <v>37905</v>
      </c>
      <c r="H682" s="444">
        <v>0.80965909090909094</v>
      </c>
      <c r="I682" s="444">
        <v>285</v>
      </c>
      <c r="J682" s="444">
        <v>154</v>
      </c>
      <c r="K682" s="444">
        <v>46816</v>
      </c>
      <c r="L682" s="444">
        <v>1</v>
      </c>
      <c r="M682" s="444">
        <v>304</v>
      </c>
      <c r="N682" s="444">
        <v>165</v>
      </c>
      <c r="O682" s="444">
        <v>50325</v>
      </c>
      <c r="P682" s="514">
        <v>1.074953007518797</v>
      </c>
      <c r="Q682" s="445">
        <v>305</v>
      </c>
    </row>
    <row r="683" spans="1:17" ht="14.4" customHeight="1" x14ac:dyDescent="0.3">
      <c r="A683" s="439" t="s">
        <v>1025</v>
      </c>
      <c r="B683" s="440" t="s">
        <v>847</v>
      </c>
      <c r="C683" s="440" t="s">
        <v>848</v>
      </c>
      <c r="D683" s="440" t="s">
        <v>897</v>
      </c>
      <c r="E683" s="440" t="s">
        <v>898</v>
      </c>
      <c r="F683" s="444">
        <v>41</v>
      </c>
      <c r="G683" s="444">
        <v>18942</v>
      </c>
      <c r="H683" s="444">
        <v>0.61845370249444953</v>
      </c>
      <c r="I683" s="444">
        <v>462</v>
      </c>
      <c r="J683" s="444">
        <v>62</v>
      </c>
      <c r="K683" s="444">
        <v>30628</v>
      </c>
      <c r="L683" s="444">
        <v>1</v>
      </c>
      <c r="M683" s="444">
        <v>494</v>
      </c>
      <c r="N683" s="444">
        <v>80</v>
      </c>
      <c r="O683" s="444">
        <v>39520</v>
      </c>
      <c r="P683" s="514">
        <v>1.2903225806451613</v>
      </c>
      <c r="Q683" s="445">
        <v>494</v>
      </c>
    </row>
    <row r="684" spans="1:17" ht="14.4" customHeight="1" x14ac:dyDescent="0.3">
      <c r="A684" s="439" t="s">
        <v>1025</v>
      </c>
      <c r="B684" s="440" t="s">
        <v>847</v>
      </c>
      <c r="C684" s="440" t="s">
        <v>848</v>
      </c>
      <c r="D684" s="440" t="s">
        <v>901</v>
      </c>
      <c r="E684" s="440" t="s">
        <v>902</v>
      </c>
      <c r="F684" s="444">
        <v>164</v>
      </c>
      <c r="G684" s="444">
        <v>58384</v>
      </c>
      <c r="H684" s="444">
        <v>0.80507446221731938</v>
      </c>
      <c r="I684" s="444">
        <v>356</v>
      </c>
      <c r="J684" s="444">
        <v>196</v>
      </c>
      <c r="K684" s="444">
        <v>72520</v>
      </c>
      <c r="L684" s="444">
        <v>1</v>
      </c>
      <c r="M684" s="444">
        <v>370</v>
      </c>
      <c r="N684" s="444">
        <v>225</v>
      </c>
      <c r="O684" s="444">
        <v>83250</v>
      </c>
      <c r="P684" s="514">
        <v>1.1479591836734695</v>
      </c>
      <c r="Q684" s="445">
        <v>370</v>
      </c>
    </row>
    <row r="685" spans="1:17" ht="14.4" customHeight="1" x14ac:dyDescent="0.3">
      <c r="A685" s="439" t="s">
        <v>1025</v>
      </c>
      <c r="B685" s="440" t="s">
        <v>847</v>
      </c>
      <c r="C685" s="440" t="s">
        <v>848</v>
      </c>
      <c r="D685" s="440" t="s">
        <v>907</v>
      </c>
      <c r="E685" s="440" t="s">
        <v>908</v>
      </c>
      <c r="F685" s="444">
        <v>10</v>
      </c>
      <c r="G685" s="444">
        <v>1050</v>
      </c>
      <c r="H685" s="444"/>
      <c r="I685" s="444">
        <v>105</v>
      </c>
      <c r="J685" s="444"/>
      <c r="K685" s="444"/>
      <c r="L685" s="444"/>
      <c r="M685" s="444"/>
      <c r="N685" s="444">
        <v>11</v>
      </c>
      <c r="O685" s="444">
        <v>1221</v>
      </c>
      <c r="P685" s="514"/>
      <c r="Q685" s="445">
        <v>111</v>
      </c>
    </row>
    <row r="686" spans="1:17" ht="14.4" customHeight="1" x14ac:dyDescent="0.3">
      <c r="A686" s="439" t="s">
        <v>1025</v>
      </c>
      <c r="B686" s="440" t="s">
        <v>847</v>
      </c>
      <c r="C686" s="440" t="s">
        <v>848</v>
      </c>
      <c r="D686" s="440" t="s">
        <v>909</v>
      </c>
      <c r="E686" s="440" t="s">
        <v>910</v>
      </c>
      <c r="F686" s="444">
        <v>1</v>
      </c>
      <c r="G686" s="444">
        <v>117</v>
      </c>
      <c r="H686" s="444">
        <v>0.23400000000000001</v>
      </c>
      <c r="I686" s="444">
        <v>117</v>
      </c>
      <c r="J686" s="444">
        <v>4</v>
      </c>
      <c r="K686" s="444">
        <v>500</v>
      </c>
      <c r="L686" s="444">
        <v>1</v>
      </c>
      <c r="M686" s="444">
        <v>125</v>
      </c>
      <c r="N686" s="444"/>
      <c r="O686" s="444"/>
      <c r="P686" s="514"/>
      <c r="Q686" s="445"/>
    </row>
    <row r="687" spans="1:17" ht="14.4" customHeight="1" x14ac:dyDescent="0.3">
      <c r="A687" s="439" t="s">
        <v>1025</v>
      </c>
      <c r="B687" s="440" t="s">
        <v>847</v>
      </c>
      <c r="C687" s="440" t="s">
        <v>848</v>
      </c>
      <c r="D687" s="440" t="s">
        <v>911</v>
      </c>
      <c r="E687" s="440" t="s">
        <v>912</v>
      </c>
      <c r="F687" s="444">
        <v>2</v>
      </c>
      <c r="G687" s="444">
        <v>926</v>
      </c>
      <c r="H687" s="444">
        <v>7.7946127946127944E-2</v>
      </c>
      <c r="I687" s="444">
        <v>463</v>
      </c>
      <c r="J687" s="444">
        <v>24</v>
      </c>
      <c r="K687" s="444">
        <v>11880</v>
      </c>
      <c r="L687" s="444">
        <v>1</v>
      </c>
      <c r="M687" s="444">
        <v>495</v>
      </c>
      <c r="N687" s="444">
        <v>13</v>
      </c>
      <c r="O687" s="444">
        <v>6435</v>
      </c>
      <c r="P687" s="514">
        <v>0.54166666666666663</v>
      </c>
      <c r="Q687" s="445">
        <v>495</v>
      </c>
    </row>
    <row r="688" spans="1:17" ht="14.4" customHeight="1" x14ac:dyDescent="0.3">
      <c r="A688" s="439" t="s">
        <v>1025</v>
      </c>
      <c r="B688" s="440" t="s">
        <v>847</v>
      </c>
      <c r="C688" s="440" t="s">
        <v>848</v>
      </c>
      <c r="D688" s="440" t="s">
        <v>913</v>
      </c>
      <c r="E688" s="440" t="s">
        <v>914</v>
      </c>
      <c r="F688" s="444">
        <v>1</v>
      </c>
      <c r="G688" s="444">
        <v>1268</v>
      </c>
      <c r="H688" s="444"/>
      <c r="I688" s="444">
        <v>1268</v>
      </c>
      <c r="J688" s="444"/>
      <c r="K688" s="444"/>
      <c r="L688" s="444"/>
      <c r="M688" s="444"/>
      <c r="N688" s="444"/>
      <c r="O688" s="444"/>
      <c r="P688" s="514"/>
      <c r="Q688" s="445"/>
    </row>
    <row r="689" spans="1:17" ht="14.4" customHeight="1" x14ac:dyDescent="0.3">
      <c r="A689" s="439" t="s">
        <v>1025</v>
      </c>
      <c r="B689" s="440" t="s">
        <v>847</v>
      </c>
      <c r="C689" s="440" t="s">
        <v>848</v>
      </c>
      <c r="D689" s="440" t="s">
        <v>915</v>
      </c>
      <c r="E689" s="440" t="s">
        <v>916</v>
      </c>
      <c r="F689" s="444">
        <v>24</v>
      </c>
      <c r="G689" s="444">
        <v>10488</v>
      </c>
      <c r="H689" s="444">
        <v>7.666666666666667</v>
      </c>
      <c r="I689" s="444">
        <v>437</v>
      </c>
      <c r="J689" s="444">
        <v>3</v>
      </c>
      <c r="K689" s="444">
        <v>1368</v>
      </c>
      <c r="L689" s="444">
        <v>1</v>
      </c>
      <c r="M689" s="444">
        <v>456</v>
      </c>
      <c r="N689" s="444">
        <v>12</v>
      </c>
      <c r="O689" s="444">
        <v>5472</v>
      </c>
      <c r="P689" s="514">
        <v>4</v>
      </c>
      <c r="Q689" s="445">
        <v>456</v>
      </c>
    </row>
    <row r="690" spans="1:17" ht="14.4" customHeight="1" x14ac:dyDescent="0.3">
      <c r="A690" s="439" t="s">
        <v>1025</v>
      </c>
      <c r="B690" s="440" t="s">
        <v>847</v>
      </c>
      <c r="C690" s="440" t="s">
        <v>848</v>
      </c>
      <c r="D690" s="440" t="s">
        <v>917</v>
      </c>
      <c r="E690" s="440" t="s">
        <v>918</v>
      </c>
      <c r="F690" s="444">
        <v>72</v>
      </c>
      <c r="G690" s="444">
        <v>3888</v>
      </c>
      <c r="H690" s="444">
        <v>0.90587138863000927</v>
      </c>
      <c r="I690" s="444">
        <v>54</v>
      </c>
      <c r="J690" s="444">
        <v>74</v>
      </c>
      <c r="K690" s="444">
        <v>4292</v>
      </c>
      <c r="L690" s="444">
        <v>1</v>
      </c>
      <c r="M690" s="444">
        <v>58</v>
      </c>
      <c r="N690" s="444">
        <v>36</v>
      </c>
      <c r="O690" s="444">
        <v>2088</v>
      </c>
      <c r="P690" s="514">
        <v>0.48648648648648651</v>
      </c>
      <c r="Q690" s="445">
        <v>58</v>
      </c>
    </row>
    <row r="691" spans="1:17" ht="14.4" customHeight="1" x14ac:dyDescent="0.3">
      <c r="A691" s="439" t="s">
        <v>1025</v>
      </c>
      <c r="B691" s="440" t="s">
        <v>847</v>
      </c>
      <c r="C691" s="440" t="s">
        <v>848</v>
      </c>
      <c r="D691" s="440" t="s">
        <v>921</v>
      </c>
      <c r="E691" s="440" t="s">
        <v>922</v>
      </c>
      <c r="F691" s="444"/>
      <c r="G691" s="444"/>
      <c r="H691" s="444"/>
      <c r="I691" s="444"/>
      <c r="J691" s="444"/>
      <c r="K691" s="444"/>
      <c r="L691" s="444"/>
      <c r="M691" s="444"/>
      <c r="N691" s="444">
        <v>4</v>
      </c>
      <c r="O691" s="444">
        <v>39048</v>
      </c>
      <c r="P691" s="514"/>
      <c r="Q691" s="445">
        <v>9762</v>
      </c>
    </row>
    <row r="692" spans="1:17" ht="14.4" customHeight="1" x14ac:dyDescent="0.3">
      <c r="A692" s="439" t="s">
        <v>1025</v>
      </c>
      <c r="B692" s="440" t="s">
        <v>847</v>
      </c>
      <c r="C692" s="440" t="s">
        <v>848</v>
      </c>
      <c r="D692" s="440" t="s">
        <v>925</v>
      </c>
      <c r="E692" s="440" t="s">
        <v>926</v>
      </c>
      <c r="F692" s="444">
        <v>293</v>
      </c>
      <c r="G692" s="444">
        <v>49517</v>
      </c>
      <c r="H692" s="444">
        <v>0.82254152823920268</v>
      </c>
      <c r="I692" s="444">
        <v>169</v>
      </c>
      <c r="J692" s="444">
        <v>344</v>
      </c>
      <c r="K692" s="444">
        <v>60200</v>
      </c>
      <c r="L692" s="444">
        <v>1</v>
      </c>
      <c r="M692" s="444">
        <v>175</v>
      </c>
      <c r="N692" s="444">
        <v>717</v>
      </c>
      <c r="O692" s="444">
        <v>126192</v>
      </c>
      <c r="P692" s="514">
        <v>2.0962126245847177</v>
      </c>
      <c r="Q692" s="445">
        <v>176</v>
      </c>
    </row>
    <row r="693" spans="1:17" ht="14.4" customHeight="1" x14ac:dyDescent="0.3">
      <c r="A693" s="439" t="s">
        <v>1025</v>
      </c>
      <c r="B693" s="440" t="s">
        <v>847</v>
      </c>
      <c r="C693" s="440" t="s">
        <v>848</v>
      </c>
      <c r="D693" s="440" t="s">
        <v>927</v>
      </c>
      <c r="E693" s="440" t="s">
        <v>928</v>
      </c>
      <c r="F693" s="444">
        <v>4</v>
      </c>
      <c r="G693" s="444">
        <v>324</v>
      </c>
      <c r="H693" s="444">
        <v>0.31764705882352939</v>
      </c>
      <c r="I693" s="444">
        <v>81</v>
      </c>
      <c r="J693" s="444">
        <v>12</v>
      </c>
      <c r="K693" s="444">
        <v>1020</v>
      </c>
      <c r="L693" s="444">
        <v>1</v>
      </c>
      <c r="M693" s="444">
        <v>85</v>
      </c>
      <c r="N693" s="444">
        <v>6</v>
      </c>
      <c r="O693" s="444">
        <v>510</v>
      </c>
      <c r="P693" s="514">
        <v>0.5</v>
      </c>
      <c r="Q693" s="445">
        <v>85</v>
      </c>
    </row>
    <row r="694" spans="1:17" ht="14.4" customHeight="1" x14ac:dyDescent="0.3">
      <c r="A694" s="439" t="s">
        <v>1025</v>
      </c>
      <c r="B694" s="440" t="s">
        <v>847</v>
      </c>
      <c r="C694" s="440" t="s">
        <v>848</v>
      </c>
      <c r="D694" s="440" t="s">
        <v>929</v>
      </c>
      <c r="E694" s="440" t="s">
        <v>930</v>
      </c>
      <c r="F694" s="444"/>
      <c r="G694" s="444"/>
      <c r="H694" s="444"/>
      <c r="I694" s="444"/>
      <c r="J694" s="444">
        <v>7</v>
      </c>
      <c r="K694" s="444">
        <v>1246</v>
      </c>
      <c r="L694" s="444">
        <v>1</v>
      </c>
      <c r="M694" s="444">
        <v>178</v>
      </c>
      <c r="N694" s="444"/>
      <c r="O694" s="444"/>
      <c r="P694" s="514"/>
      <c r="Q694" s="445"/>
    </row>
    <row r="695" spans="1:17" ht="14.4" customHeight="1" x14ac:dyDescent="0.3">
      <c r="A695" s="439" t="s">
        <v>1025</v>
      </c>
      <c r="B695" s="440" t="s">
        <v>847</v>
      </c>
      <c r="C695" s="440" t="s">
        <v>848</v>
      </c>
      <c r="D695" s="440" t="s">
        <v>931</v>
      </c>
      <c r="E695" s="440" t="s">
        <v>932</v>
      </c>
      <c r="F695" s="444">
        <v>16</v>
      </c>
      <c r="G695" s="444">
        <v>2608</v>
      </c>
      <c r="H695" s="444">
        <v>1.4029047875201721</v>
      </c>
      <c r="I695" s="444">
        <v>163</v>
      </c>
      <c r="J695" s="444">
        <v>11</v>
      </c>
      <c r="K695" s="444">
        <v>1859</v>
      </c>
      <c r="L695" s="444">
        <v>1</v>
      </c>
      <c r="M695" s="444">
        <v>169</v>
      </c>
      <c r="N695" s="444">
        <v>22</v>
      </c>
      <c r="O695" s="444">
        <v>3740</v>
      </c>
      <c r="P695" s="514">
        <v>2.0118343195266273</v>
      </c>
      <c r="Q695" s="445">
        <v>170</v>
      </c>
    </row>
    <row r="696" spans="1:17" ht="14.4" customHeight="1" x14ac:dyDescent="0.3">
      <c r="A696" s="439" t="s">
        <v>1025</v>
      </c>
      <c r="B696" s="440" t="s">
        <v>847</v>
      </c>
      <c r="C696" s="440" t="s">
        <v>848</v>
      </c>
      <c r="D696" s="440" t="s">
        <v>933</v>
      </c>
      <c r="E696" s="440" t="s">
        <v>934</v>
      </c>
      <c r="F696" s="444"/>
      <c r="G696" s="444"/>
      <c r="H696" s="444"/>
      <c r="I696" s="444"/>
      <c r="J696" s="444"/>
      <c r="K696" s="444"/>
      <c r="L696" s="444"/>
      <c r="M696" s="444"/>
      <c r="N696" s="444">
        <v>1</v>
      </c>
      <c r="O696" s="444">
        <v>29</v>
      </c>
      <c r="P696" s="514"/>
      <c r="Q696" s="445">
        <v>29</v>
      </c>
    </row>
    <row r="697" spans="1:17" ht="14.4" customHeight="1" x14ac:dyDescent="0.3">
      <c r="A697" s="439" t="s">
        <v>1025</v>
      </c>
      <c r="B697" s="440" t="s">
        <v>847</v>
      </c>
      <c r="C697" s="440" t="s">
        <v>848</v>
      </c>
      <c r="D697" s="440" t="s">
        <v>935</v>
      </c>
      <c r="E697" s="440" t="s">
        <v>936</v>
      </c>
      <c r="F697" s="444">
        <v>4</v>
      </c>
      <c r="G697" s="444">
        <v>4032</v>
      </c>
      <c r="H697" s="444"/>
      <c r="I697" s="444">
        <v>1008</v>
      </c>
      <c r="J697" s="444"/>
      <c r="K697" s="444"/>
      <c r="L697" s="444"/>
      <c r="M697" s="444"/>
      <c r="N697" s="444">
        <v>3</v>
      </c>
      <c r="O697" s="444">
        <v>3036</v>
      </c>
      <c r="P697" s="514"/>
      <c r="Q697" s="445">
        <v>1012</v>
      </c>
    </row>
    <row r="698" spans="1:17" ht="14.4" customHeight="1" x14ac:dyDescent="0.3">
      <c r="A698" s="439" t="s">
        <v>1025</v>
      </c>
      <c r="B698" s="440" t="s">
        <v>847</v>
      </c>
      <c r="C698" s="440" t="s">
        <v>848</v>
      </c>
      <c r="D698" s="440" t="s">
        <v>937</v>
      </c>
      <c r="E698" s="440" t="s">
        <v>938</v>
      </c>
      <c r="F698" s="444">
        <v>1</v>
      </c>
      <c r="G698" s="444">
        <v>170</v>
      </c>
      <c r="H698" s="444">
        <v>0.19318181818181818</v>
      </c>
      <c r="I698" s="444">
        <v>170</v>
      </c>
      <c r="J698" s="444">
        <v>5</v>
      </c>
      <c r="K698" s="444">
        <v>880</v>
      </c>
      <c r="L698" s="444">
        <v>1</v>
      </c>
      <c r="M698" s="444">
        <v>176</v>
      </c>
      <c r="N698" s="444">
        <v>1</v>
      </c>
      <c r="O698" s="444">
        <v>176</v>
      </c>
      <c r="P698" s="514">
        <v>0.2</v>
      </c>
      <c r="Q698" s="445">
        <v>176</v>
      </c>
    </row>
    <row r="699" spans="1:17" ht="14.4" customHeight="1" x14ac:dyDescent="0.3">
      <c r="A699" s="439" t="s">
        <v>1025</v>
      </c>
      <c r="B699" s="440" t="s">
        <v>847</v>
      </c>
      <c r="C699" s="440" t="s">
        <v>848</v>
      </c>
      <c r="D699" s="440" t="s">
        <v>939</v>
      </c>
      <c r="E699" s="440" t="s">
        <v>940</v>
      </c>
      <c r="F699" s="444">
        <v>4</v>
      </c>
      <c r="G699" s="444">
        <v>9056</v>
      </c>
      <c r="H699" s="444"/>
      <c r="I699" s="444">
        <v>2264</v>
      </c>
      <c r="J699" s="444"/>
      <c r="K699" s="444"/>
      <c r="L699" s="444"/>
      <c r="M699" s="444"/>
      <c r="N699" s="444"/>
      <c r="O699" s="444"/>
      <c r="P699" s="514"/>
      <c r="Q699" s="445"/>
    </row>
    <row r="700" spans="1:17" ht="14.4" customHeight="1" x14ac:dyDescent="0.3">
      <c r="A700" s="439" t="s">
        <v>1025</v>
      </c>
      <c r="B700" s="440" t="s">
        <v>847</v>
      </c>
      <c r="C700" s="440" t="s">
        <v>848</v>
      </c>
      <c r="D700" s="440" t="s">
        <v>941</v>
      </c>
      <c r="E700" s="440" t="s">
        <v>942</v>
      </c>
      <c r="F700" s="444"/>
      <c r="G700" s="444"/>
      <c r="H700" s="444"/>
      <c r="I700" s="444"/>
      <c r="J700" s="444">
        <v>2</v>
      </c>
      <c r="K700" s="444">
        <v>526</v>
      </c>
      <c r="L700" s="444">
        <v>1</v>
      </c>
      <c r="M700" s="444">
        <v>263</v>
      </c>
      <c r="N700" s="444">
        <v>1</v>
      </c>
      <c r="O700" s="444">
        <v>264</v>
      </c>
      <c r="P700" s="514">
        <v>0.50190114068441061</v>
      </c>
      <c r="Q700" s="445">
        <v>264</v>
      </c>
    </row>
    <row r="701" spans="1:17" ht="14.4" customHeight="1" x14ac:dyDescent="0.3">
      <c r="A701" s="439" t="s">
        <v>1025</v>
      </c>
      <c r="B701" s="440" t="s">
        <v>847</v>
      </c>
      <c r="C701" s="440" t="s">
        <v>848</v>
      </c>
      <c r="D701" s="440" t="s">
        <v>943</v>
      </c>
      <c r="E701" s="440" t="s">
        <v>944</v>
      </c>
      <c r="F701" s="444">
        <v>2</v>
      </c>
      <c r="G701" s="444">
        <v>4024</v>
      </c>
      <c r="H701" s="444">
        <v>0.94460093896713615</v>
      </c>
      <c r="I701" s="444">
        <v>2012</v>
      </c>
      <c r="J701" s="444">
        <v>2</v>
      </c>
      <c r="K701" s="444">
        <v>4260</v>
      </c>
      <c r="L701" s="444">
        <v>1</v>
      </c>
      <c r="M701" s="444">
        <v>2130</v>
      </c>
      <c r="N701" s="444"/>
      <c r="O701" s="444"/>
      <c r="P701" s="514"/>
      <c r="Q701" s="445"/>
    </row>
    <row r="702" spans="1:17" ht="14.4" customHeight="1" x14ac:dyDescent="0.3">
      <c r="A702" s="439" t="s">
        <v>1025</v>
      </c>
      <c r="B702" s="440" t="s">
        <v>847</v>
      </c>
      <c r="C702" s="440" t="s">
        <v>848</v>
      </c>
      <c r="D702" s="440" t="s">
        <v>945</v>
      </c>
      <c r="E702" s="440" t="s">
        <v>946</v>
      </c>
      <c r="F702" s="444">
        <v>1</v>
      </c>
      <c r="G702" s="444">
        <v>226</v>
      </c>
      <c r="H702" s="444">
        <v>2.8299524167292762E-2</v>
      </c>
      <c r="I702" s="444">
        <v>226</v>
      </c>
      <c r="J702" s="444">
        <v>33</v>
      </c>
      <c r="K702" s="444">
        <v>7986</v>
      </c>
      <c r="L702" s="444">
        <v>1</v>
      </c>
      <c r="M702" s="444">
        <v>242</v>
      </c>
      <c r="N702" s="444">
        <v>22</v>
      </c>
      <c r="O702" s="444">
        <v>5324</v>
      </c>
      <c r="P702" s="514">
        <v>0.66666666666666663</v>
      </c>
      <c r="Q702" s="445">
        <v>242</v>
      </c>
    </row>
    <row r="703" spans="1:17" ht="14.4" customHeight="1" x14ac:dyDescent="0.3">
      <c r="A703" s="439" t="s">
        <v>1025</v>
      </c>
      <c r="B703" s="440" t="s">
        <v>847</v>
      </c>
      <c r="C703" s="440" t="s">
        <v>848</v>
      </c>
      <c r="D703" s="440" t="s">
        <v>947</v>
      </c>
      <c r="E703" s="440" t="s">
        <v>948</v>
      </c>
      <c r="F703" s="444"/>
      <c r="G703" s="444"/>
      <c r="H703" s="444"/>
      <c r="I703" s="444"/>
      <c r="J703" s="444"/>
      <c r="K703" s="444"/>
      <c r="L703" s="444"/>
      <c r="M703" s="444"/>
      <c r="N703" s="444">
        <v>1</v>
      </c>
      <c r="O703" s="444">
        <v>424</v>
      </c>
      <c r="P703" s="514"/>
      <c r="Q703" s="445">
        <v>424</v>
      </c>
    </row>
    <row r="704" spans="1:17" ht="14.4" customHeight="1" x14ac:dyDescent="0.3">
      <c r="A704" s="439" t="s">
        <v>1025</v>
      </c>
      <c r="B704" s="440" t="s">
        <v>847</v>
      </c>
      <c r="C704" s="440" t="s">
        <v>848</v>
      </c>
      <c r="D704" s="440" t="s">
        <v>952</v>
      </c>
      <c r="E704" s="440" t="s">
        <v>953</v>
      </c>
      <c r="F704" s="444"/>
      <c r="G704" s="444"/>
      <c r="H704" s="444"/>
      <c r="I704" s="444"/>
      <c r="J704" s="444">
        <v>2</v>
      </c>
      <c r="K704" s="444">
        <v>10432</v>
      </c>
      <c r="L704" s="444">
        <v>1</v>
      </c>
      <c r="M704" s="444">
        <v>5216</v>
      </c>
      <c r="N704" s="444"/>
      <c r="O704" s="444"/>
      <c r="P704" s="514"/>
      <c r="Q704" s="445"/>
    </row>
    <row r="705" spans="1:17" ht="14.4" customHeight="1" x14ac:dyDescent="0.3">
      <c r="A705" s="439" t="s">
        <v>1025</v>
      </c>
      <c r="B705" s="440" t="s">
        <v>847</v>
      </c>
      <c r="C705" s="440" t="s">
        <v>848</v>
      </c>
      <c r="D705" s="440" t="s">
        <v>954</v>
      </c>
      <c r="E705" s="440" t="s">
        <v>955</v>
      </c>
      <c r="F705" s="444">
        <v>2</v>
      </c>
      <c r="G705" s="444">
        <v>2090</v>
      </c>
      <c r="H705" s="444"/>
      <c r="I705" s="444">
        <v>1045</v>
      </c>
      <c r="J705" s="444"/>
      <c r="K705" s="444"/>
      <c r="L705" s="444"/>
      <c r="M705" s="444"/>
      <c r="N705" s="444"/>
      <c r="O705" s="444"/>
      <c r="P705" s="514"/>
      <c r="Q705" s="445"/>
    </row>
    <row r="706" spans="1:17" ht="14.4" customHeight="1" x14ac:dyDescent="0.3">
      <c r="A706" s="439" t="s">
        <v>1025</v>
      </c>
      <c r="B706" s="440" t="s">
        <v>847</v>
      </c>
      <c r="C706" s="440" t="s">
        <v>848</v>
      </c>
      <c r="D706" s="440" t="s">
        <v>1026</v>
      </c>
      <c r="E706" s="440" t="s">
        <v>1027</v>
      </c>
      <c r="F706" s="444"/>
      <c r="G706" s="444"/>
      <c r="H706" s="444"/>
      <c r="I706" s="444"/>
      <c r="J706" s="444">
        <v>1</v>
      </c>
      <c r="K706" s="444">
        <v>515</v>
      </c>
      <c r="L706" s="444">
        <v>1</v>
      </c>
      <c r="M706" s="444">
        <v>515</v>
      </c>
      <c r="N706" s="444"/>
      <c r="O706" s="444"/>
      <c r="P706" s="514"/>
      <c r="Q706" s="445"/>
    </row>
    <row r="707" spans="1:17" ht="14.4" customHeight="1" x14ac:dyDescent="0.3">
      <c r="A707" s="439" t="s">
        <v>1028</v>
      </c>
      <c r="B707" s="440" t="s">
        <v>847</v>
      </c>
      <c r="C707" s="440" t="s">
        <v>848</v>
      </c>
      <c r="D707" s="440" t="s">
        <v>853</v>
      </c>
      <c r="E707" s="440" t="s">
        <v>854</v>
      </c>
      <c r="F707" s="444">
        <v>2</v>
      </c>
      <c r="G707" s="444">
        <v>108</v>
      </c>
      <c r="H707" s="444"/>
      <c r="I707" s="444">
        <v>54</v>
      </c>
      <c r="J707" s="444"/>
      <c r="K707" s="444"/>
      <c r="L707" s="444"/>
      <c r="M707" s="444"/>
      <c r="N707" s="444">
        <v>12</v>
      </c>
      <c r="O707" s="444">
        <v>696</v>
      </c>
      <c r="P707" s="514"/>
      <c r="Q707" s="445">
        <v>58</v>
      </c>
    </row>
    <row r="708" spans="1:17" ht="14.4" customHeight="1" x14ac:dyDescent="0.3">
      <c r="A708" s="439" t="s">
        <v>1028</v>
      </c>
      <c r="B708" s="440" t="s">
        <v>847</v>
      </c>
      <c r="C708" s="440" t="s">
        <v>848</v>
      </c>
      <c r="D708" s="440" t="s">
        <v>857</v>
      </c>
      <c r="E708" s="440" t="s">
        <v>858</v>
      </c>
      <c r="F708" s="444">
        <v>1</v>
      </c>
      <c r="G708" s="444">
        <v>177</v>
      </c>
      <c r="H708" s="444"/>
      <c r="I708" s="444">
        <v>177</v>
      </c>
      <c r="J708" s="444"/>
      <c r="K708" s="444"/>
      <c r="L708" s="444"/>
      <c r="M708" s="444"/>
      <c r="N708" s="444"/>
      <c r="O708" s="444"/>
      <c r="P708" s="514"/>
      <c r="Q708" s="445"/>
    </row>
    <row r="709" spans="1:17" ht="14.4" customHeight="1" x14ac:dyDescent="0.3">
      <c r="A709" s="439" t="s">
        <v>1028</v>
      </c>
      <c r="B709" s="440" t="s">
        <v>847</v>
      </c>
      <c r="C709" s="440" t="s">
        <v>848</v>
      </c>
      <c r="D709" s="440" t="s">
        <v>863</v>
      </c>
      <c r="E709" s="440" t="s">
        <v>864</v>
      </c>
      <c r="F709" s="444">
        <v>1</v>
      </c>
      <c r="G709" s="444">
        <v>172</v>
      </c>
      <c r="H709" s="444"/>
      <c r="I709" s="444">
        <v>172</v>
      </c>
      <c r="J709" s="444"/>
      <c r="K709" s="444"/>
      <c r="L709" s="444"/>
      <c r="M709" s="444"/>
      <c r="N709" s="444"/>
      <c r="O709" s="444"/>
      <c r="P709" s="514"/>
      <c r="Q709" s="445"/>
    </row>
    <row r="710" spans="1:17" ht="14.4" customHeight="1" x14ac:dyDescent="0.3">
      <c r="A710" s="439" t="s">
        <v>1028</v>
      </c>
      <c r="B710" s="440" t="s">
        <v>847</v>
      </c>
      <c r="C710" s="440" t="s">
        <v>848</v>
      </c>
      <c r="D710" s="440" t="s">
        <v>867</v>
      </c>
      <c r="E710" s="440" t="s">
        <v>868</v>
      </c>
      <c r="F710" s="444">
        <v>2</v>
      </c>
      <c r="G710" s="444">
        <v>644</v>
      </c>
      <c r="H710" s="444"/>
      <c r="I710" s="444">
        <v>322</v>
      </c>
      <c r="J710" s="444"/>
      <c r="K710" s="444"/>
      <c r="L710" s="444"/>
      <c r="M710" s="444"/>
      <c r="N710" s="444"/>
      <c r="O710" s="444"/>
      <c r="P710" s="514"/>
      <c r="Q710" s="445"/>
    </row>
    <row r="711" spans="1:17" ht="14.4" customHeight="1" x14ac:dyDescent="0.3">
      <c r="A711" s="439" t="s">
        <v>1028</v>
      </c>
      <c r="B711" s="440" t="s">
        <v>847</v>
      </c>
      <c r="C711" s="440" t="s">
        <v>848</v>
      </c>
      <c r="D711" s="440" t="s">
        <v>869</v>
      </c>
      <c r="E711" s="440" t="s">
        <v>870</v>
      </c>
      <c r="F711" s="444">
        <v>1</v>
      </c>
      <c r="G711" s="444">
        <v>439</v>
      </c>
      <c r="H711" s="444"/>
      <c r="I711" s="444">
        <v>439</v>
      </c>
      <c r="J711" s="444"/>
      <c r="K711" s="444"/>
      <c r="L711" s="444"/>
      <c r="M711" s="444"/>
      <c r="N711" s="444"/>
      <c r="O711" s="444"/>
      <c r="P711" s="514"/>
      <c r="Q711" s="445"/>
    </row>
    <row r="712" spans="1:17" ht="14.4" customHeight="1" x14ac:dyDescent="0.3">
      <c r="A712" s="439" t="s">
        <v>1028</v>
      </c>
      <c r="B712" s="440" t="s">
        <v>847</v>
      </c>
      <c r="C712" s="440" t="s">
        <v>848</v>
      </c>
      <c r="D712" s="440" t="s">
        <v>871</v>
      </c>
      <c r="E712" s="440" t="s">
        <v>872</v>
      </c>
      <c r="F712" s="444">
        <v>3</v>
      </c>
      <c r="G712" s="444">
        <v>1023</v>
      </c>
      <c r="H712" s="444"/>
      <c r="I712" s="444">
        <v>341</v>
      </c>
      <c r="J712" s="444"/>
      <c r="K712" s="444"/>
      <c r="L712" s="444"/>
      <c r="M712" s="444"/>
      <c r="N712" s="444"/>
      <c r="O712" s="444"/>
      <c r="P712" s="514"/>
      <c r="Q712" s="445"/>
    </row>
    <row r="713" spans="1:17" ht="14.4" customHeight="1" x14ac:dyDescent="0.3">
      <c r="A713" s="439" t="s">
        <v>1028</v>
      </c>
      <c r="B713" s="440" t="s">
        <v>847</v>
      </c>
      <c r="C713" s="440" t="s">
        <v>848</v>
      </c>
      <c r="D713" s="440" t="s">
        <v>893</v>
      </c>
      <c r="E713" s="440" t="s">
        <v>894</v>
      </c>
      <c r="F713" s="444">
        <v>1</v>
      </c>
      <c r="G713" s="444">
        <v>285</v>
      </c>
      <c r="H713" s="444"/>
      <c r="I713" s="444">
        <v>285</v>
      </c>
      <c r="J713" s="444"/>
      <c r="K713" s="444"/>
      <c r="L713" s="444"/>
      <c r="M713" s="444"/>
      <c r="N713" s="444"/>
      <c r="O713" s="444"/>
      <c r="P713" s="514"/>
      <c r="Q713" s="445"/>
    </row>
    <row r="714" spans="1:17" ht="14.4" customHeight="1" x14ac:dyDescent="0.3">
      <c r="A714" s="439" t="s">
        <v>1028</v>
      </c>
      <c r="B714" s="440" t="s">
        <v>847</v>
      </c>
      <c r="C714" s="440" t="s">
        <v>848</v>
      </c>
      <c r="D714" s="440" t="s">
        <v>897</v>
      </c>
      <c r="E714" s="440" t="s">
        <v>898</v>
      </c>
      <c r="F714" s="444">
        <v>1</v>
      </c>
      <c r="G714" s="444">
        <v>462</v>
      </c>
      <c r="H714" s="444"/>
      <c r="I714" s="444">
        <v>462</v>
      </c>
      <c r="J714" s="444"/>
      <c r="K714" s="444"/>
      <c r="L714" s="444"/>
      <c r="M714" s="444"/>
      <c r="N714" s="444">
        <v>2</v>
      </c>
      <c r="O714" s="444">
        <v>988</v>
      </c>
      <c r="P714" s="514"/>
      <c r="Q714" s="445">
        <v>494</v>
      </c>
    </row>
    <row r="715" spans="1:17" ht="14.4" customHeight="1" x14ac:dyDescent="0.3">
      <c r="A715" s="439" t="s">
        <v>1028</v>
      </c>
      <c r="B715" s="440" t="s">
        <v>847</v>
      </c>
      <c r="C715" s="440" t="s">
        <v>848</v>
      </c>
      <c r="D715" s="440" t="s">
        <v>901</v>
      </c>
      <c r="E715" s="440" t="s">
        <v>902</v>
      </c>
      <c r="F715" s="444">
        <v>2</v>
      </c>
      <c r="G715" s="444">
        <v>712</v>
      </c>
      <c r="H715" s="444"/>
      <c r="I715" s="444">
        <v>356</v>
      </c>
      <c r="J715" s="444"/>
      <c r="K715" s="444"/>
      <c r="L715" s="444"/>
      <c r="M715" s="444"/>
      <c r="N715" s="444">
        <v>2</v>
      </c>
      <c r="O715" s="444">
        <v>740</v>
      </c>
      <c r="P715" s="514"/>
      <c r="Q715" s="445">
        <v>370</v>
      </c>
    </row>
    <row r="716" spans="1:17" ht="14.4" customHeight="1" x14ac:dyDescent="0.3">
      <c r="A716" s="439" t="s">
        <v>1028</v>
      </c>
      <c r="B716" s="440" t="s">
        <v>847</v>
      </c>
      <c r="C716" s="440" t="s">
        <v>848</v>
      </c>
      <c r="D716" s="440" t="s">
        <v>915</v>
      </c>
      <c r="E716" s="440" t="s">
        <v>916</v>
      </c>
      <c r="F716" s="444">
        <v>2</v>
      </c>
      <c r="G716" s="444">
        <v>874</v>
      </c>
      <c r="H716" s="444"/>
      <c r="I716" s="444">
        <v>437</v>
      </c>
      <c r="J716" s="444"/>
      <c r="K716" s="444"/>
      <c r="L716" s="444"/>
      <c r="M716" s="444"/>
      <c r="N716" s="444"/>
      <c r="O716" s="444"/>
      <c r="P716" s="514"/>
      <c r="Q716" s="445"/>
    </row>
    <row r="717" spans="1:17" ht="14.4" customHeight="1" x14ac:dyDescent="0.3">
      <c r="A717" s="439" t="s">
        <v>1028</v>
      </c>
      <c r="B717" s="440" t="s">
        <v>847</v>
      </c>
      <c r="C717" s="440" t="s">
        <v>848</v>
      </c>
      <c r="D717" s="440" t="s">
        <v>925</v>
      </c>
      <c r="E717" s="440" t="s">
        <v>926</v>
      </c>
      <c r="F717" s="444"/>
      <c r="G717" s="444"/>
      <c r="H717" s="444"/>
      <c r="I717" s="444"/>
      <c r="J717" s="444"/>
      <c r="K717" s="444"/>
      <c r="L717" s="444"/>
      <c r="M717" s="444"/>
      <c r="N717" s="444">
        <v>8</v>
      </c>
      <c r="O717" s="444">
        <v>1408</v>
      </c>
      <c r="P717" s="514"/>
      <c r="Q717" s="445">
        <v>176</v>
      </c>
    </row>
    <row r="718" spans="1:17" ht="14.4" customHeight="1" x14ac:dyDescent="0.3">
      <c r="A718" s="439" t="s">
        <v>1028</v>
      </c>
      <c r="B718" s="440" t="s">
        <v>847</v>
      </c>
      <c r="C718" s="440" t="s">
        <v>848</v>
      </c>
      <c r="D718" s="440" t="s">
        <v>931</v>
      </c>
      <c r="E718" s="440" t="s">
        <v>932</v>
      </c>
      <c r="F718" s="444">
        <v>1</v>
      </c>
      <c r="G718" s="444">
        <v>163</v>
      </c>
      <c r="H718" s="444"/>
      <c r="I718" s="444">
        <v>163</v>
      </c>
      <c r="J718" s="444"/>
      <c r="K718" s="444"/>
      <c r="L718" s="444"/>
      <c r="M718" s="444"/>
      <c r="N718" s="444"/>
      <c r="O718" s="444"/>
      <c r="P718" s="514"/>
      <c r="Q718" s="445"/>
    </row>
    <row r="719" spans="1:17" ht="14.4" customHeight="1" x14ac:dyDescent="0.3">
      <c r="A719" s="439" t="s">
        <v>1029</v>
      </c>
      <c r="B719" s="440" t="s">
        <v>847</v>
      </c>
      <c r="C719" s="440" t="s">
        <v>848</v>
      </c>
      <c r="D719" s="440" t="s">
        <v>853</v>
      </c>
      <c r="E719" s="440" t="s">
        <v>854</v>
      </c>
      <c r="F719" s="444">
        <v>8</v>
      </c>
      <c r="G719" s="444">
        <v>432</v>
      </c>
      <c r="H719" s="444"/>
      <c r="I719" s="444">
        <v>54</v>
      </c>
      <c r="J719" s="444"/>
      <c r="K719" s="444"/>
      <c r="L719" s="444"/>
      <c r="M719" s="444"/>
      <c r="N719" s="444"/>
      <c r="O719" s="444"/>
      <c r="P719" s="514"/>
      <c r="Q719" s="445"/>
    </row>
    <row r="720" spans="1:17" ht="14.4" customHeight="1" x14ac:dyDescent="0.3">
      <c r="A720" s="439" t="s">
        <v>1029</v>
      </c>
      <c r="B720" s="440" t="s">
        <v>847</v>
      </c>
      <c r="C720" s="440" t="s">
        <v>848</v>
      </c>
      <c r="D720" s="440" t="s">
        <v>893</v>
      </c>
      <c r="E720" s="440" t="s">
        <v>894</v>
      </c>
      <c r="F720" s="444">
        <v>3</v>
      </c>
      <c r="G720" s="444">
        <v>855</v>
      </c>
      <c r="H720" s="444"/>
      <c r="I720" s="444">
        <v>285</v>
      </c>
      <c r="J720" s="444"/>
      <c r="K720" s="444"/>
      <c r="L720" s="444"/>
      <c r="M720" s="444"/>
      <c r="N720" s="444"/>
      <c r="O720" s="444"/>
      <c r="P720" s="514"/>
      <c r="Q720" s="445"/>
    </row>
    <row r="721" spans="1:17" ht="14.4" customHeight="1" x14ac:dyDescent="0.3">
      <c r="A721" s="439" t="s">
        <v>1029</v>
      </c>
      <c r="B721" s="440" t="s">
        <v>847</v>
      </c>
      <c r="C721" s="440" t="s">
        <v>848</v>
      </c>
      <c r="D721" s="440" t="s">
        <v>897</v>
      </c>
      <c r="E721" s="440" t="s">
        <v>898</v>
      </c>
      <c r="F721" s="444">
        <v>1</v>
      </c>
      <c r="G721" s="444">
        <v>462</v>
      </c>
      <c r="H721" s="444"/>
      <c r="I721" s="444">
        <v>462</v>
      </c>
      <c r="J721" s="444"/>
      <c r="K721" s="444"/>
      <c r="L721" s="444"/>
      <c r="M721" s="444"/>
      <c r="N721" s="444"/>
      <c r="O721" s="444"/>
      <c r="P721" s="514"/>
      <c r="Q721" s="445"/>
    </row>
    <row r="722" spans="1:17" ht="14.4" customHeight="1" x14ac:dyDescent="0.3">
      <c r="A722" s="439" t="s">
        <v>1029</v>
      </c>
      <c r="B722" s="440" t="s">
        <v>847</v>
      </c>
      <c r="C722" s="440" t="s">
        <v>848</v>
      </c>
      <c r="D722" s="440" t="s">
        <v>901</v>
      </c>
      <c r="E722" s="440" t="s">
        <v>902</v>
      </c>
      <c r="F722" s="444">
        <v>4</v>
      </c>
      <c r="G722" s="444">
        <v>1424</v>
      </c>
      <c r="H722" s="444"/>
      <c r="I722" s="444">
        <v>356</v>
      </c>
      <c r="J722" s="444"/>
      <c r="K722" s="444"/>
      <c r="L722" s="444"/>
      <c r="M722" s="444"/>
      <c r="N722" s="444"/>
      <c r="O722" s="444"/>
      <c r="P722" s="514"/>
      <c r="Q722" s="445"/>
    </row>
    <row r="723" spans="1:17" ht="14.4" customHeight="1" x14ac:dyDescent="0.3">
      <c r="A723" s="439" t="s">
        <v>1029</v>
      </c>
      <c r="B723" s="440" t="s">
        <v>847</v>
      </c>
      <c r="C723" s="440" t="s">
        <v>848</v>
      </c>
      <c r="D723" s="440" t="s">
        <v>917</v>
      </c>
      <c r="E723" s="440" t="s">
        <v>918</v>
      </c>
      <c r="F723" s="444">
        <v>4</v>
      </c>
      <c r="G723" s="444">
        <v>216</v>
      </c>
      <c r="H723" s="444"/>
      <c r="I723" s="444">
        <v>54</v>
      </c>
      <c r="J723" s="444"/>
      <c r="K723" s="444"/>
      <c r="L723" s="444"/>
      <c r="M723" s="444"/>
      <c r="N723" s="444"/>
      <c r="O723" s="444"/>
      <c r="P723" s="514"/>
      <c r="Q723" s="445"/>
    </row>
    <row r="724" spans="1:17" ht="14.4" customHeight="1" x14ac:dyDescent="0.3">
      <c r="A724" s="439" t="s">
        <v>1029</v>
      </c>
      <c r="B724" s="440" t="s">
        <v>847</v>
      </c>
      <c r="C724" s="440" t="s">
        <v>848</v>
      </c>
      <c r="D724" s="440" t="s">
        <v>925</v>
      </c>
      <c r="E724" s="440" t="s">
        <v>926</v>
      </c>
      <c r="F724" s="444">
        <v>2</v>
      </c>
      <c r="G724" s="444">
        <v>338</v>
      </c>
      <c r="H724" s="444"/>
      <c r="I724" s="444">
        <v>169</v>
      </c>
      <c r="J724" s="444"/>
      <c r="K724" s="444"/>
      <c r="L724" s="444"/>
      <c r="M724" s="444"/>
      <c r="N724" s="444"/>
      <c r="O724" s="444"/>
      <c r="P724" s="514"/>
      <c r="Q724" s="445"/>
    </row>
    <row r="725" spans="1:17" ht="14.4" customHeight="1" x14ac:dyDescent="0.3">
      <c r="A725" s="439" t="s">
        <v>1030</v>
      </c>
      <c r="B725" s="440" t="s">
        <v>847</v>
      </c>
      <c r="C725" s="440" t="s">
        <v>848</v>
      </c>
      <c r="D725" s="440" t="s">
        <v>853</v>
      </c>
      <c r="E725" s="440" t="s">
        <v>854</v>
      </c>
      <c r="F725" s="444">
        <v>2</v>
      </c>
      <c r="G725" s="444">
        <v>108</v>
      </c>
      <c r="H725" s="444"/>
      <c r="I725" s="444">
        <v>54</v>
      </c>
      <c r="J725" s="444"/>
      <c r="K725" s="444"/>
      <c r="L725" s="444"/>
      <c r="M725" s="444"/>
      <c r="N725" s="444"/>
      <c r="O725" s="444"/>
      <c r="P725" s="514"/>
      <c r="Q725" s="445"/>
    </row>
    <row r="726" spans="1:17" ht="14.4" customHeight="1" x14ac:dyDescent="0.3">
      <c r="A726" s="439" t="s">
        <v>1030</v>
      </c>
      <c r="B726" s="440" t="s">
        <v>847</v>
      </c>
      <c r="C726" s="440" t="s">
        <v>848</v>
      </c>
      <c r="D726" s="440" t="s">
        <v>857</v>
      </c>
      <c r="E726" s="440" t="s">
        <v>858</v>
      </c>
      <c r="F726" s="444"/>
      <c r="G726" s="444"/>
      <c r="H726" s="444"/>
      <c r="I726" s="444"/>
      <c r="J726" s="444"/>
      <c r="K726" s="444"/>
      <c r="L726" s="444"/>
      <c r="M726" s="444"/>
      <c r="N726" s="444">
        <v>1</v>
      </c>
      <c r="O726" s="444">
        <v>189</v>
      </c>
      <c r="P726" s="514"/>
      <c r="Q726" s="445">
        <v>189</v>
      </c>
    </row>
    <row r="727" spans="1:17" ht="14.4" customHeight="1" x14ac:dyDescent="0.3">
      <c r="A727" s="439" t="s">
        <v>1030</v>
      </c>
      <c r="B727" s="440" t="s">
        <v>847</v>
      </c>
      <c r="C727" s="440" t="s">
        <v>848</v>
      </c>
      <c r="D727" s="440" t="s">
        <v>863</v>
      </c>
      <c r="E727" s="440" t="s">
        <v>864</v>
      </c>
      <c r="F727" s="444"/>
      <c r="G727" s="444"/>
      <c r="H727" s="444"/>
      <c r="I727" s="444"/>
      <c r="J727" s="444"/>
      <c r="K727" s="444"/>
      <c r="L727" s="444"/>
      <c r="M727" s="444"/>
      <c r="N727" s="444">
        <v>1</v>
      </c>
      <c r="O727" s="444">
        <v>180</v>
      </c>
      <c r="P727" s="514"/>
      <c r="Q727" s="445">
        <v>180</v>
      </c>
    </row>
    <row r="728" spans="1:17" ht="14.4" customHeight="1" x14ac:dyDescent="0.3">
      <c r="A728" s="439" t="s">
        <v>1030</v>
      </c>
      <c r="B728" s="440" t="s">
        <v>847</v>
      </c>
      <c r="C728" s="440" t="s">
        <v>848</v>
      </c>
      <c r="D728" s="440" t="s">
        <v>871</v>
      </c>
      <c r="E728" s="440" t="s">
        <v>872</v>
      </c>
      <c r="F728" s="444"/>
      <c r="G728" s="444"/>
      <c r="H728" s="444"/>
      <c r="I728" s="444"/>
      <c r="J728" s="444">
        <v>7</v>
      </c>
      <c r="K728" s="444">
        <v>2443</v>
      </c>
      <c r="L728" s="444">
        <v>1</v>
      </c>
      <c r="M728" s="444">
        <v>349</v>
      </c>
      <c r="N728" s="444"/>
      <c r="O728" s="444"/>
      <c r="P728" s="514"/>
      <c r="Q728" s="445"/>
    </row>
    <row r="729" spans="1:17" ht="14.4" customHeight="1" x14ac:dyDescent="0.3">
      <c r="A729" s="439" t="s">
        <v>1030</v>
      </c>
      <c r="B729" s="440" t="s">
        <v>847</v>
      </c>
      <c r="C729" s="440" t="s">
        <v>848</v>
      </c>
      <c r="D729" s="440" t="s">
        <v>893</v>
      </c>
      <c r="E729" s="440" t="s">
        <v>894</v>
      </c>
      <c r="F729" s="444">
        <v>1</v>
      </c>
      <c r="G729" s="444">
        <v>285</v>
      </c>
      <c r="H729" s="444"/>
      <c r="I729" s="444">
        <v>285</v>
      </c>
      <c r="J729" s="444"/>
      <c r="K729" s="444"/>
      <c r="L729" s="444"/>
      <c r="M729" s="444"/>
      <c r="N729" s="444">
        <v>1</v>
      </c>
      <c r="O729" s="444">
        <v>305</v>
      </c>
      <c r="P729" s="514"/>
      <c r="Q729" s="445">
        <v>305</v>
      </c>
    </row>
    <row r="730" spans="1:17" ht="14.4" customHeight="1" x14ac:dyDescent="0.3">
      <c r="A730" s="439" t="s">
        <v>1030</v>
      </c>
      <c r="B730" s="440" t="s">
        <v>847</v>
      </c>
      <c r="C730" s="440" t="s">
        <v>848</v>
      </c>
      <c r="D730" s="440" t="s">
        <v>897</v>
      </c>
      <c r="E730" s="440" t="s">
        <v>898</v>
      </c>
      <c r="F730" s="444">
        <v>3</v>
      </c>
      <c r="G730" s="444">
        <v>1386</v>
      </c>
      <c r="H730" s="444">
        <v>0.56113360323886641</v>
      </c>
      <c r="I730" s="444">
        <v>462</v>
      </c>
      <c r="J730" s="444">
        <v>5</v>
      </c>
      <c r="K730" s="444">
        <v>2470</v>
      </c>
      <c r="L730" s="444">
        <v>1</v>
      </c>
      <c r="M730" s="444">
        <v>494</v>
      </c>
      <c r="N730" s="444">
        <v>2</v>
      </c>
      <c r="O730" s="444">
        <v>988</v>
      </c>
      <c r="P730" s="514">
        <v>0.4</v>
      </c>
      <c r="Q730" s="445">
        <v>494</v>
      </c>
    </row>
    <row r="731" spans="1:17" ht="14.4" customHeight="1" x14ac:dyDescent="0.3">
      <c r="A731" s="439" t="s">
        <v>1030</v>
      </c>
      <c r="B731" s="440" t="s">
        <v>847</v>
      </c>
      <c r="C731" s="440" t="s">
        <v>848</v>
      </c>
      <c r="D731" s="440" t="s">
        <v>901</v>
      </c>
      <c r="E731" s="440" t="s">
        <v>902</v>
      </c>
      <c r="F731" s="444">
        <v>4</v>
      </c>
      <c r="G731" s="444">
        <v>1424</v>
      </c>
      <c r="H731" s="444">
        <v>0.76972972972972975</v>
      </c>
      <c r="I731" s="444">
        <v>356</v>
      </c>
      <c r="J731" s="444">
        <v>5</v>
      </c>
      <c r="K731" s="444">
        <v>1850</v>
      </c>
      <c r="L731" s="444">
        <v>1</v>
      </c>
      <c r="M731" s="444">
        <v>370</v>
      </c>
      <c r="N731" s="444">
        <v>3</v>
      </c>
      <c r="O731" s="444">
        <v>1110</v>
      </c>
      <c r="P731" s="514">
        <v>0.6</v>
      </c>
      <c r="Q731" s="445">
        <v>370</v>
      </c>
    </row>
    <row r="732" spans="1:17" ht="14.4" customHeight="1" x14ac:dyDescent="0.3">
      <c r="A732" s="439" t="s">
        <v>1030</v>
      </c>
      <c r="B732" s="440" t="s">
        <v>847</v>
      </c>
      <c r="C732" s="440" t="s">
        <v>848</v>
      </c>
      <c r="D732" s="440" t="s">
        <v>907</v>
      </c>
      <c r="E732" s="440" t="s">
        <v>908</v>
      </c>
      <c r="F732" s="444">
        <v>1</v>
      </c>
      <c r="G732" s="444">
        <v>105</v>
      </c>
      <c r="H732" s="444">
        <v>0.31531531531531531</v>
      </c>
      <c r="I732" s="444">
        <v>105</v>
      </c>
      <c r="J732" s="444">
        <v>3</v>
      </c>
      <c r="K732" s="444">
        <v>333</v>
      </c>
      <c r="L732" s="444">
        <v>1</v>
      </c>
      <c r="M732" s="444">
        <v>111</v>
      </c>
      <c r="N732" s="444">
        <v>1</v>
      </c>
      <c r="O732" s="444">
        <v>111</v>
      </c>
      <c r="P732" s="514">
        <v>0.33333333333333331</v>
      </c>
      <c r="Q732" s="445">
        <v>111</v>
      </c>
    </row>
    <row r="733" spans="1:17" ht="14.4" customHeight="1" x14ac:dyDescent="0.3">
      <c r="A733" s="439" t="s">
        <v>1030</v>
      </c>
      <c r="B733" s="440" t="s">
        <v>847</v>
      </c>
      <c r="C733" s="440" t="s">
        <v>848</v>
      </c>
      <c r="D733" s="440" t="s">
        <v>915</v>
      </c>
      <c r="E733" s="440" t="s">
        <v>916</v>
      </c>
      <c r="F733" s="444">
        <v>1</v>
      </c>
      <c r="G733" s="444">
        <v>437</v>
      </c>
      <c r="H733" s="444">
        <v>0.31944444444444442</v>
      </c>
      <c r="I733" s="444">
        <v>437</v>
      </c>
      <c r="J733" s="444">
        <v>3</v>
      </c>
      <c r="K733" s="444">
        <v>1368</v>
      </c>
      <c r="L733" s="444">
        <v>1</v>
      </c>
      <c r="M733" s="444">
        <v>456</v>
      </c>
      <c r="N733" s="444">
        <v>1</v>
      </c>
      <c r="O733" s="444">
        <v>456</v>
      </c>
      <c r="P733" s="514">
        <v>0.33333333333333331</v>
      </c>
      <c r="Q733" s="445">
        <v>456</v>
      </c>
    </row>
    <row r="734" spans="1:17" ht="14.4" customHeight="1" x14ac:dyDescent="0.3">
      <c r="A734" s="439" t="s">
        <v>1030</v>
      </c>
      <c r="B734" s="440" t="s">
        <v>847</v>
      </c>
      <c r="C734" s="440" t="s">
        <v>848</v>
      </c>
      <c r="D734" s="440" t="s">
        <v>917</v>
      </c>
      <c r="E734" s="440" t="s">
        <v>918</v>
      </c>
      <c r="F734" s="444">
        <v>10</v>
      </c>
      <c r="G734" s="444">
        <v>540</v>
      </c>
      <c r="H734" s="444">
        <v>0.66502463054187189</v>
      </c>
      <c r="I734" s="444">
        <v>54</v>
      </c>
      <c r="J734" s="444">
        <v>14</v>
      </c>
      <c r="K734" s="444">
        <v>812</v>
      </c>
      <c r="L734" s="444">
        <v>1</v>
      </c>
      <c r="M734" s="444">
        <v>58</v>
      </c>
      <c r="N734" s="444">
        <v>9</v>
      </c>
      <c r="O734" s="444">
        <v>522</v>
      </c>
      <c r="P734" s="514">
        <v>0.6428571428571429</v>
      </c>
      <c r="Q734" s="445">
        <v>58</v>
      </c>
    </row>
    <row r="735" spans="1:17" ht="14.4" customHeight="1" x14ac:dyDescent="0.3">
      <c r="A735" s="439" t="s">
        <v>1030</v>
      </c>
      <c r="B735" s="440" t="s">
        <v>847</v>
      </c>
      <c r="C735" s="440" t="s">
        <v>848</v>
      </c>
      <c r="D735" s="440" t="s">
        <v>925</v>
      </c>
      <c r="E735" s="440" t="s">
        <v>926</v>
      </c>
      <c r="F735" s="444"/>
      <c r="G735" s="444"/>
      <c r="H735" s="444"/>
      <c r="I735" s="444"/>
      <c r="J735" s="444"/>
      <c r="K735" s="444"/>
      <c r="L735" s="444"/>
      <c r="M735" s="444"/>
      <c r="N735" s="444">
        <v>8</v>
      </c>
      <c r="O735" s="444">
        <v>1408</v>
      </c>
      <c r="P735" s="514"/>
      <c r="Q735" s="445">
        <v>176</v>
      </c>
    </row>
    <row r="736" spans="1:17" ht="14.4" customHeight="1" x14ac:dyDescent="0.3">
      <c r="A736" s="439" t="s">
        <v>1030</v>
      </c>
      <c r="B736" s="440" t="s">
        <v>847</v>
      </c>
      <c r="C736" s="440" t="s">
        <v>848</v>
      </c>
      <c r="D736" s="440" t="s">
        <v>931</v>
      </c>
      <c r="E736" s="440" t="s">
        <v>932</v>
      </c>
      <c r="F736" s="444"/>
      <c r="G736" s="444"/>
      <c r="H736" s="444"/>
      <c r="I736" s="444"/>
      <c r="J736" s="444"/>
      <c r="K736" s="444"/>
      <c r="L736" s="444"/>
      <c r="M736" s="444"/>
      <c r="N736" s="444">
        <v>1</v>
      </c>
      <c r="O736" s="444">
        <v>170</v>
      </c>
      <c r="P736" s="514"/>
      <c r="Q736" s="445">
        <v>170</v>
      </c>
    </row>
    <row r="737" spans="1:17" ht="14.4" customHeight="1" x14ac:dyDescent="0.3">
      <c r="A737" s="439" t="s">
        <v>1031</v>
      </c>
      <c r="B737" s="440" t="s">
        <v>847</v>
      </c>
      <c r="C737" s="440" t="s">
        <v>848</v>
      </c>
      <c r="D737" s="440" t="s">
        <v>853</v>
      </c>
      <c r="E737" s="440" t="s">
        <v>854</v>
      </c>
      <c r="F737" s="444">
        <v>26</v>
      </c>
      <c r="G737" s="444">
        <v>1404</v>
      </c>
      <c r="H737" s="444">
        <v>1.3448275862068966</v>
      </c>
      <c r="I737" s="444">
        <v>54</v>
      </c>
      <c r="J737" s="444">
        <v>18</v>
      </c>
      <c r="K737" s="444">
        <v>1044</v>
      </c>
      <c r="L737" s="444">
        <v>1</v>
      </c>
      <c r="M737" s="444">
        <v>58</v>
      </c>
      <c r="N737" s="444">
        <v>15</v>
      </c>
      <c r="O737" s="444">
        <v>870</v>
      </c>
      <c r="P737" s="514">
        <v>0.83333333333333337</v>
      </c>
      <c r="Q737" s="445">
        <v>58</v>
      </c>
    </row>
    <row r="738" spans="1:17" ht="14.4" customHeight="1" x14ac:dyDescent="0.3">
      <c r="A738" s="439" t="s">
        <v>1031</v>
      </c>
      <c r="B738" s="440" t="s">
        <v>847</v>
      </c>
      <c r="C738" s="440" t="s">
        <v>848</v>
      </c>
      <c r="D738" s="440" t="s">
        <v>855</v>
      </c>
      <c r="E738" s="440" t="s">
        <v>856</v>
      </c>
      <c r="F738" s="444">
        <v>10</v>
      </c>
      <c r="G738" s="444">
        <v>1230</v>
      </c>
      <c r="H738" s="444">
        <v>1.5648854961832062</v>
      </c>
      <c r="I738" s="444">
        <v>123</v>
      </c>
      <c r="J738" s="444">
        <v>6</v>
      </c>
      <c r="K738" s="444">
        <v>786</v>
      </c>
      <c r="L738" s="444">
        <v>1</v>
      </c>
      <c r="M738" s="444">
        <v>131</v>
      </c>
      <c r="N738" s="444">
        <v>4</v>
      </c>
      <c r="O738" s="444">
        <v>524</v>
      </c>
      <c r="P738" s="514">
        <v>0.66666666666666663</v>
      </c>
      <c r="Q738" s="445">
        <v>131</v>
      </c>
    </row>
    <row r="739" spans="1:17" ht="14.4" customHeight="1" x14ac:dyDescent="0.3">
      <c r="A739" s="439" t="s">
        <v>1031</v>
      </c>
      <c r="B739" s="440" t="s">
        <v>847</v>
      </c>
      <c r="C739" s="440" t="s">
        <v>848</v>
      </c>
      <c r="D739" s="440" t="s">
        <v>857</v>
      </c>
      <c r="E739" s="440" t="s">
        <v>858</v>
      </c>
      <c r="F739" s="444">
        <v>1</v>
      </c>
      <c r="G739" s="444">
        <v>177</v>
      </c>
      <c r="H739" s="444">
        <v>0.93650793650793651</v>
      </c>
      <c r="I739" s="444">
        <v>177</v>
      </c>
      <c r="J739" s="444">
        <v>1</v>
      </c>
      <c r="K739" s="444">
        <v>189</v>
      </c>
      <c r="L739" s="444">
        <v>1</v>
      </c>
      <c r="M739" s="444">
        <v>189</v>
      </c>
      <c r="N739" s="444">
        <v>4</v>
      </c>
      <c r="O739" s="444">
        <v>756</v>
      </c>
      <c r="P739" s="514">
        <v>4</v>
      </c>
      <c r="Q739" s="445">
        <v>189</v>
      </c>
    </row>
    <row r="740" spans="1:17" ht="14.4" customHeight="1" x14ac:dyDescent="0.3">
      <c r="A740" s="439" t="s">
        <v>1031</v>
      </c>
      <c r="B740" s="440" t="s">
        <v>847</v>
      </c>
      <c r="C740" s="440" t="s">
        <v>848</v>
      </c>
      <c r="D740" s="440" t="s">
        <v>863</v>
      </c>
      <c r="E740" s="440" t="s">
        <v>864</v>
      </c>
      <c r="F740" s="444">
        <v>4</v>
      </c>
      <c r="G740" s="444">
        <v>688</v>
      </c>
      <c r="H740" s="444">
        <v>3.8435754189944134</v>
      </c>
      <c r="I740" s="444">
        <v>172</v>
      </c>
      <c r="J740" s="444">
        <v>1</v>
      </c>
      <c r="K740" s="444">
        <v>179</v>
      </c>
      <c r="L740" s="444">
        <v>1</v>
      </c>
      <c r="M740" s="444">
        <v>179</v>
      </c>
      <c r="N740" s="444">
        <v>2</v>
      </c>
      <c r="O740" s="444">
        <v>360</v>
      </c>
      <c r="P740" s="514">
        <v>2.011173184357542</v>
      </c>
      <c r="Q740" s="445">
        <v>180</v>
      </c>
    </row>
    <row r="741" spans="1:17" ht="14.4" customHeight="1" x14ac:dyDescent="0.3">
      <c r="A741" s="439" t="s">
        <v>1031</v>
      </c>
      <c r="B741" s="440" t="s">
        <v>847</v>
      </c>
      <c r="C741" s="440" t="s">
        <v>848</v>
      </c>
      <c r="D741" s="440" t="s">
        <v>867</v>
      </c>
      <c r="E741" s="440" t="s">
        <v>868</v>
      </c>
      <c r="F741" s="444">
        <v>2</v>
      </c>
      <c r="G741" s="444">
        <v>644</v>
      </c>
      <c r="H741" s="444">
        <v>0.96119402985074631</v>
      </c>
      <c r="I741" s="444">
        <v>322</v>
      </c>
      <c r="J741" s="444">
        <v>2</v>
      </c>
      <c r="K741" s="444">
        <v>670</v>
      </c>
      <c r="L741" s="444">
        <v>1</v>
      </c>
      <c r="M741" s="444">
        <v>335</v>
      </c>
      <c r="N741" s="444"/>
      <c r="O741" s="444"/>
      <c r="P741" s="514"/>
      <c r="Q741" s="445"/>
    </row>
    <row r="742" spans="1:17" ht="14.4" customHeight="1" x14ac:dyDescent="0.3">
      <c r="A742" s="439" t="s">
        <v>1031</v>
      </c>
      <c r="B742" s="440" t="s">
        <v>847</v>
      </c>
      <c r="C742" s="440" t="s">
        <v>848</v>
      </c>
      <c r="D742" s="440" t="s">
        <v>869</v>
      </c>
      <c r="E742" s="440" t="s">
        <v>870</v>
      </c>
      <c r="F742" s="444">
        <v>1</v>
      </c>
      <c r="G742" s="444">
        <v>439</v>
      </c>
      <c r="H742" s="444"/>
      <c r="I742" s="444">
        <v>439</v>
      </c>
      <c r="J742" s="444"/>
      <c r="K742" s="444"/>
      <c r="L742" s="444"/>
      <c r="M742" s="444"/>
      <c r="N742" s="444"/>
      <c r="O742" s="444"/>
      <c r="P742" s="514"/>
      <c r="Q742" s="445"/>
    </row>
    <row r="743" spans="1:17" ht="14.4" customHeight="1" x14ac:dyDescent="0.3">
      <c r="A743" s="439" t="s">
        <v>1031</v>
      </c>
      <c r="B743" s="440" t="s">
        <v>847</v>
      </c>
      <c r="C743" s="440" t="s">
        <v>848</v>
      </c>
      <c r="D743" s="440" t="s">
        <v>871</v>
      </c>
      <c r="E743" s="440" t="s">
        <v>872</v>
      </c>
      <c r="F743" s="444">
        <v>11</v>
      </c>
      <c r="G743" s="444">
        <v>3751</v>
      </c>
      <c r="H743" s="444">
        <v>1.3434813753581663</v>
      </c>
      <c r="I743" s="444">
        <v>341</v>
      </c>
      <c r="J743" s="444">
        <v>8</v>
      </c>
      <c r="K743" s="444">
        <v>2792</v>
      </c>
      <c r="L743" s="444">
        <v>1</v>
      </c>
      <c r="M743" s="444">
        <v>349</v>
      </c>
      <c r="N743" s="444">
        <v>17</v>
      </c>
      <c r="O743" s="444">
        <v>5933</v>
      </c>
      <c r="P743" s="514">
        <v>2.125</v>
      </c>
      <c r="Q743" s="445">
        <v>349</v>
      </c>
    </row>
    <row r="744" spans="1:17" ht="14.4" customHeight="1" x14ac:dyDescent="0.3">
      <c r="A744" s="439" t="s">
        <v>1031</v>
      </c>
      <c r="B744" s="440" t="s">
        <v>847</v>
      </c>
      <c r="C744" s="440" t="s">
        <v>848</v>
      </c>
      <c r="D744" s="440" t="s">
        <v>883</v>
      </c>
      <c r="E744" s="440" t="s">
        <v>884</v>
      </c>
      <c r="F744" s="444">
        <v>1</v>
      </c>
      <c r="G744" s="444">
        <v>376</v>
      </c>
      <c r="H744" s="444">
        <v>0.9715762273901809</v>
      </c>
      <c r="I744" s="444">
        <v>376</v>
      </c>
      <c r="J744" s="444">
        <v>1</v>
      </c>
      <c r="K744" s="444">
        <v>387</v>
      </c>
      <c r="L744" s="444">
        <v>1</v>
      </c>
      <c r="M744" s="444">
        <v>387</v>
      </c>
      <c r="N744" s="444"/>
      <c r="O744" s="444"/>
      <c r="P744" s="514"/>
      <c r="Q744" s="445"/>
    </row>
    <row r="745" spans="1:17" ht="14.4" customHeight="1" x14ac:dyDescent="0.3">
      <c r="A745" s="439" t="s">
        <v>1031</v>
      </c>
      <c r="B745" s="440" t="s">
        <v>847</v>
      </c>
      <c r="C745" s="440" t="s">
        <v>848</v>
      </c>
      <c r="D745" s="440" t="s">
        <v>889</v>
      </c>
      <c r="E745" s="440" t="s">
        <v>890</v>
      </c>
      <c r="F745" s="444">
        <v>1</v>
      </c>
      <c r="G745" s="444">
        <v>676</v>
      </c>
      <c r="H745" s="444">
        <v>0.96022727272727271</v>
      </c>
      <c r="I745" s="444">
        <v>676</v>
      </c>
      <c r="J745" s="444">
        <v>1</v>
      </c>
      <c r="K745" s="444">
        <v>704</v>
      </c>
      <c r="L745" s="444">
        <v>1</v>
      </c>
      <c r="M745" s="444">
        <v>704</v>
      </c>
      <c r="N745" s="444"/>
      <c r="O745" s="444"/>
      <c r="P745" s="514"/>
      <c r="Q745" s="445"/>
    </row>
    <row r="746" spans="1:17" ht="14.4" customHeight="1" x14ac:dyDescent="0.3">
      <c r="A746" s="439" t="s">
        <v>1031</v>
      </c>
      <c r="B746" s="440" t="s">
        <v>847</v>
      </c>
      <c r="C746" s="440" t="s">
        <v>848</v>
      </c>
      <c r="D746" s="440" t="s">
        <v>893</v>
      </c>
      <c r="E746" s="440" t="s">
        <v>894</v>
      </c>
      <c r="F746" s="444">
        <v>17</v>
      </c>
      <c r="G746" s="444">
        <v>4845</v>
      </c>
      <c r="H746" s="444">
        <v>1.2259615384615385</v>
      </c>
      <c r="I746" s="444">
        <v>285</v>
      </c>
      <c r="J746" s="444">
        <v>13</v>
      </c>
      <c r="K746" s="444">
        <v>3952</v>
      </c>
      <c r="L746" s="444">
        <v>1</v>
      </c>
      <c r="M746" s="444">
        <v>304</v>
      </c>
      <c r="N746" s="444">
        <v>19</v>
      </c>
      <c r="O746" s="444">
        <v>5795</v>
      </c>
      <c r="P746" s="514">
        <v>1.4663461538461537</v>
      </c>
      <c r="Q746" s="445">
        <v>305</v>
      </c>
    </row>
    <row r="747" spans="1:17" ht="14.4" customHeight="1" x14ac:dyDescent="0.3">
      <c r="A747" s="439" t="s">
        <v>1031</v>
      </c>
      <c r="B747" s="440" t="s">
        <v>847</v>
      </c>
      <c r="C747" s="440" t="s">
        <v>848</v>
      </c>
      <c r="D747" s="440" t="s">
        <v>897</v>
      </c>
      <c r="E747" s="440" t="s">
        <v>898</v>
      </c>
      <c r="F747" s="444">
        <v>2</v>
      </c>
      <c r="G747" s="444">
        <v>924</v>
      </c>
      <c r="H747" s="444">
        <v>0.62348178137651822</v>
      </c>
      <c r="I747" s="444">
        <v>462</v>
      </c>
      <c r="J747" s="444">
        <v>3</v>
      </c>
      <c r="K747" s="444">
        <v>1482</v>
      </c>
      <c r="L747" s="444">
        <v>1</v>
      </c>
      <c r="M747" s="444">
        <v>494</v>
      </c>
      <c r="N747" s="444">
        <v>1</v>
      </c>
      <c r="O747" s="444">
        <v>494</v>
      </c>
      <c r="P747" s="514">
        <v>0.33333333333333331</v>
      </c>
      <c r="Q747" s="445">
        <v>494</v>
      </c>
    </row>
    <row r="748" spans="1:17" ht="14.4" customHeight="1" x14ac:dyDescent="0.3">
      <c r="A748" s="439" t="s">
        <v>1031</v>
      </c>
      <c r="B748" s="440" t="s">
        <v>847</v>
      </c>
      <c r="C748" s="440" t="s">
        <v>848</v>
      </c>
      <c r="D748" s="440" t="s">
        <v>901</v>
      </c>
      <c r="E748" s="440" t="s">
        <v>902</v>
      </c>
      <c r="F748" s="444">
        <v>20</v>
      </c>
      <c r="G748" s="444">
        <v>7120</v>
      </c>
      <c r="H748" s="444">
        <v>1.1319554848966613</v>
      </c>
      <c r="I748" s="444">
        <v>356</v>
      </c>
      <c r="J748" s="444">
        <v>17</v>
      </c>
      <c r="K748" s="444">
        <v>6290</v>
      </c>
      <c r="L748" s="444">
        <v>1</v>
      </c>
      <c r="M748" s="444">
        <v>370</v>
      </c>
      <c r="N748" s="444">
        <v>24</v>
      </c>
      <c r="O748" s="444">
        <v>8880</v>
      </c>
      <c r="P748" s="514">
        <v>1.411764705882353</v>
      </c>
      <c r="Q748" s="445">
        <v>370</v>
      </c>
    </row>
    <row r="749" spans="1:17" ht="14.4" customHeight="1" x14ac:dyDescent="0.3">
      <c r="A749" s="439" t="s">
        <v>1031</v>
      </c>
      <c r="B749" s="440" t="s">
        <v>847</v>
      </c>
      <c r="C749" s="440" t="s">
        <v>848</v>
      </c>
      <c r="D749" s="440" t="s">
        <v>907</v>
      </c>
      <c r="E749" s="440" t="s">
        <v>908</v>
      </c>
      <c r="F749" s="444"/>
      <c r="G749" s="444"/>
      <c r="H749" s="444"/>
      <c r="I749" s="444"/>
      <c r="J749" s="444">
        <v>2</v>
      </c>
      <c r="K749" s="444">
        <v>222</v>
      </c>
      <c r="L749" s="444">
        <v>1</v>
      </c>
      <c r="M749" s="444">
        <v>111</v>
      </c>
      <c r="N749" s="444"/>
      <c r="O749" s="444"/>
      <c r="P749" s="514"/>
      <c r="Q749" s="445"/>
    </row>
    <row r="750" spans="1:17" ht="14.4" customHeight="1" x14ac:dyDescent="0.3">
      <c r="A750" s="439" t="s">
        <v>1031</v>
      </c>
      <c r="B750" s="440" t="s">
        <v>847</v>
      </c>
      <c r="C750" s="440" t="s">
        <v>848</v>
      </c>
      <c r="D750" s="440" t="s">
        <v>909</v>
      </c>
      <c r="E750" s="440" t="s">
        <v>910</v>
      </c>
      <c r="F750" s="444">
        <v>1</v>
      </c>
      <c r="G750" s="444">
        <v>117</v>
      </c>
      <c r="H750" s="444">
        <v>0.93600000000000005</v>
      </c>
      <c r="I750" s="444">
        <v>117</v>
      </c>
      <c r="J750" s="444">
        <v>1</v>
      </c>
      <c r="K750" s="444">
        <v>125</v>
      </c>
      <c r="L750" s="444">
        <v>1</v>
      </c>
      <c r="M750" s="444">
        <v>125</v>
      </c>
      <c r="N750" s="444">
        <v>3</v>
      </c>
      <c r="O750" s="444">
        <v>375</v>
      </c>
      <c r="P750" s="514">
        <v>3</v>
      </c>
      <c r="Q750" s="445">
        <v>125</v>
      </c>
    </row>
    <row r="751" spans="1:17" ht="14.4" customHeight="1" x14ac:dyDescent="0.3">
      <c r="A751" s="439" t="s">
        <v>1031</v>
      </c>
      <c r="B751" s="440" t="s">
        <v>847</v>
      </c>
      <c r="C751" s="440" t="s">
        <v>848</v>
      </c>
      <c r="D751" s="440" t="s">
        <v>915</v>
      </c>
      <c r="E751" s="440" t="s">
        <v>916</v>
      </c>
      <c r="F751" s="444">
        <v>2</v>
      </c>
      <c r="G751" s="444">
        <v>874</v>
      </c>
      <c r="H751" s="444">
        <v>1.9166666666666667</v>
      </c>
      <c r="I751" s="444">
        <v>437</v>
      </c>
      <c r="J751" s="444">
        <v>1</v>
      </c>
      <c r="K751" s="444">
        <v>456</v>
      </c>
      <c r="L751" s="444">
        <v>1</v>
      </c>
      <c r="M751" s="444">
        <v>456</v>
      </c>
      <c r="N751" s="444"/>
      <c r="O751" s="444"/>
      <c r="P751" s="514"/>
      <c r="Q751" s="445"/>
    </row>
    <row r="752" spans="1:17" ht="14.4" customHeight="1" x14ac:dyDescent="0.3">
      <c r="A752" s="439" t="s">
        <v>1031</v>
      </c>
      <c r="B752" s="440" t="s">
        <v>847</v>
      </c>
      <c r="C752" s="440" t="s">
        <v>848</v>
      </c>
      <c r="D752" s="440" t="s">
        <v>917</v>
      </c>
      <c r="E752" s="440" t="s">
        <v>918</v>
      </c>
      <c r="F752" s="444">
        <v>6</v>
      </c>
      <c r="G752" s="444">
        <v>324</v>
      </c>
      <c r="H752" s="444">
        <v>0.31034482758620691</v>
      </c>
      <c r="I752" s="444">
        <v>54</v>
      </c>
      <c r="J752" s="444">
        <v>18</v>
      </c>
      <c r="K752" s="444">
        <v>1044</v>
      </c>
      <c r="L752" s="444">
        <v>1</v>
      </c>
      <c r="M752" s="444">
        <v>58</v>
      </c>
      <c r="N752" s="444"/>
      <c r="O752" s="444"/>
      <c r="P752" s="514"/>
      <c r="Q752" s="445"/>
    </row>
    <row r="753" spans="1:17" ht="14.4" customHeight="1" x14ac:dyDescent="0.3">
      <c r="A753" s="439" t="s">
        <v>1031</v>
      </c>
      <c r="B753" s="440" t="s">
        <v>847</v>
      </c>
      <c r="C753" s="440" t="s">
        <v>848</v>
      </c>
      <c r="D753" s="440" t="s">
        <v>925</v>
      </c>
      <c r="E753" s="440" t="s">
        <v>926</v>
      </c>
      <c r="F753" s="444">
        <v>21</v>
      </c>
      <c r="G753" s="444">
        <v>3549</v>
      </c>
      <c r="H753" s="444">
        <v>1.0673684210526315</v>
      </c>
      <c r="I753" s="444">
        <v>169</v>
      </c>
      <c r="J753" s="444">
        <v>19</v>
      </c>
      <c r="K753" s="444">
        <v>3325</v>
      </c>
      <c r="L753" s="444">
        <v>1</v>
      </c>
      <c r="M753" s="444">
        <v>175</v>
      </c>
      <c r="N753" s="444">
        <v>36</v>
      </c>
      <c r="O753" s="444">
        <v>6336</v>
      </c>
      <c r="P753" s="514">
        <v>1.9055639097744361</v>
      </c>
      <c r="Q753" s="445">
        <v>176</v>
      </c>
    </row>
    <row r="754" spans="1:17" ht="14.4" customHeight="1" x14ac:dyDescent="0.3">
      <c r="A754" s="439" t="s">
        <v>1031</v>
      </c>
      <c r="B754" s="440" t="s">
        <v>847</v>
      </c>
      <c r="C754" s="440" t="s">
        <v>848</v>
      </c>
      <c r="D754" s="440" t="s">
        <v>927</v>
      </c>
      <c r="E754" s="440" t="s">
        <v>928</v>
      </c>
      <c r="F754" s="444">
        <v>2</v>
      </c>
      <c r="G754" s="444">
        <v>162</v>
      </c>
      <c r="H754" s="444">
        <v>0.95294117647058818</v>
      </c>
      <c r="I754" s="444">
        <v>81</v>
      </c>
      <c r="J754" s="444">
        <v>2</v>
      </c>
      <c r="K754" s="444">
        <v>170</v>
      </c>
      <c r="L754" s="444">
        <v>1</v>
      </c>
      <c r="M754" s="444">
        <v>85</v>
      </c>
      <c r="N754" s="444"/>
      <c r="O754" s="444"/>
      <c r="P754" s="514"/>
      <c r="Q754" s="445"/>
    </row>
    <row r="755" spans="1:17" ht="14.4" customHeight="1" x14ac:dyDescent="0.3">
      <c r="A755" s="439" t="s">
        <v>1031</v>
      </c>
      <c r="B755" s="440" t="s">
        <v>847</v>
      </c>
      <c r="C755" s="440" t="s">
        <v>848</v>
      </c>
      <c r="D755" s="440" t="s">
        <v>931</v>
      </c>
      <c r="E755" s="440" t="s">
        <v>932</v>
      </c>
      <c r="F755" s="444">
        <v>7</v>
      </c>
      <c r="G755" s="444">
        <v>1141</v>
      </c>
      <c r="H755" s="444">
        <v>0.96449704142011838</v>
      </c>
      <c r="I755" s="444">
        <v>163</v>
      </c>
      <c r="J755" s="444">
        <v>7</v>
      </c>
      <c r="K755" s="444">
        <v>1183</v>
      </c>
      <c r="L755" s="444">
        <v>1</v>
      </c>
      <c r="M755" s="444">
        <v>169</v>
      </c>
      <c r="N755" s="444">
        <v>3</v>
      </c>
      <c r="O755" s="444">
        <v>510</v>
      </c>
      <c r="P755" s="514">
        <v>0.43110735418427726</v>
      </c>
      <c r="Q755" s="445">
        <v>170</v>
      </c>
    </row>
    <row r="756" spans="1:17" ht="14.4" customHeight="1" x14ac:dyDescent="0.3">
      <c r="A756" s="439" t="s">
        <v>1031</v>
      </c>
      <c r="B756" s="440" t="s">
        <v>847</v>
      </c>
      <c r="C756" s="440" t="s">
        <v>848</v>
      </c>
      <c r="D756" s="440" t="s">
        <v>941</v>
      </c>
      <c r="E756" s="440" t="s">
        <v>942</v>
      </c>
      <c r="F756" s="444">
        <v>1</v>
      </c>
      <c r="G756" s="444">
        <v>247</v>
      </c>
      <c r="H756" s="444">
        <v>0.93916349809885935</v>
      </c>
      <c r="I756" s="444">
        <v>247</v>
      </c>
      <c r="J756" s="444">
        <v>1</v>
      </c>
      <c r="K756" s="444">
        <v>263</v>
      </c>
      <c r="L756" s="444">
        <v>1</v>
      </c>
      <c r="M756" s="444">
        <v>263</v>
      </c>
      <c r="N756" s="444"/>
      <c r="O756" s="444"/>
      <c r="P756" s="514"/>
      <c r="Q756" s="445"/>
    </row>
    <row r="757" spans="1:17" ht="14.4" customHeight="1" x14ac:dyDescent="0.3">
      <c r="A757" s="439" t="s">
        <v>1031</v>
      </c>
      <c r="B757" s="440" t="s">
        <v>847</v>
      </c>
      <c r="C757" s="440" t="s">
        <v>848</v>
      </c>
      <c r="D757" s="440" t="s">
        <v>943</v>
      </c>
      <c r="E757" s="440" t="s">
        <v>944</v>
      </c>
      <c r="F757" s="444">
        <v>1</v>
      </c>
      <c r="G757" s="444">
        <v>2012</v>
      </c>
      <c r="H757" s="444"/>
      <c r="I757" s="444">
        <v>2012</v>
      </c>
      <c r="J757" s="444"/>
      <c r="K757" s="444"/>
      <c r="L757" s="444"/>
      <c r="M757" s="444"/>
      <c r="N757" s="444"/>
      <c r="O757" s="444"/>
      <c r="P757" s="514"/>
      <c r="Q757" s="445"/>
    </row>
    <row r="758" spans="1:17" ht="14.4" customHeight="1" x14ac:dyDescent="0.3">
      <c r="A758" s="439" t="s">
        <v>1032</v>
      </c>
      <c r="B758" s="440" t="s">
        <v>847</v>
      </c>
      <c r="C758" s="440" t="s">
        <v>848</v>
      </c>
      <c r="D758" s="440" t="s">
        <v>851</v>
      </c>
      <c r="E758" s="440" t="s">
        <v>852</v>
      </c>
      <c r="F758" s="444">
        <v>1</v>
      </c>
      <c r="G758" s="444">
        <v>215</v>
      </c>
      <c r="H758" s="444"/>
      <c r="I758" s="444">
        <v>215</v>
      </c>
      <c r="J758" s="444"/>
      <c r="K758" s="444"/>
      <c r="L758" s="444"/>
      <c r="M758" s="444"/>
      <c r="N758" s="444"/>
      <c r="O758" s="444"/>
      <c r="P758" s="514"/>
      <c r="Q758" s="445"/>
    </row>
    <row r="759" spans="1:17" ht="14.4" customHeight="1" x14ac:dyDescent="0.3">
      <c r="A759" s="439" t="s">
        <v>1032</v>
      </c>
      <c r="B759" s="440" t="s">
        <v>847</v>
      </c>
      <c r="C759" s="440" t="s">
        <v>848</v>
      </c>
      <c r="D759" s="440" t="s">
        <v>853</v>
      </c>
      <c r="E759" s="440" t="s">
        <v>854</v>
      </c>
      <c r="F759" s="444">
        <v>192</v>
      </c>
      <c r="G759" s="444">
        <v>10368</v>
      </c>
      <c r="H759" s="444">
        <v>1.396551724137931</v>
      </c>
      <c r="I759" s="444">
        <v>54</v>
      </c>
      <c r="J759" s="444">
        <v>128</v>
      </c>
      <c r="K759" s="444">
        <v>7424</v>
      </c>
      <c r="L759" s="444">
        <v>1</v>
      </c>
      <c r="M759" s="444">
        <v>58</v>
      </c>
      <c r="N759" s="444">
        <v>63</v>
      </c>
      <c r="O759" s="444">
        <v>3654</v>
      </c>
      <c r="P759" s="514">
        <v>0.4921875</v>
      </c>
      <c r="Q759" s="445">
        <v>58</v>
      </c>
    </row>
    <row r="760" spans="1:17" ht="14.4" customHeight="1" x14ac:dyDescent="0.3">
      <c r="A760" s="439" t="s">
        <v>1032</v>
      </c>
      <c r="B760" s="440" t="s">
        <v>847</v>
      </c>
      <c r="C760" s="440" t="s">
        <v>848</v>
      </c>
      <c r="D760" s="440" t="s">
        <v>855</v>
      </c>
      <c r="E760" s="440" t="s">
        <v>856</v>
      </c>
      <c r="F760" s="444">
        <v>2</v>
      </c>
      <c r="G760" s="444">
        <v>246</v>
      </c>
      <c r="H760" s="444"/>
      <c r="I760" s="444">
        <v>123</v>
      </c>
      <c r="J760" s="444"/>
      <c r="K760" s="444"/>
      <c r="L760" s="444"/>
      <c r="M760" s="444"/>
      <c r="N760" s="444"/>
      <c r="O760" s="444"/>
      <c r="P760" s="514"/>
      <c r="Q760" s="445"/>
    </row>
    <row r="761" spans="1:17" ht="14.4" customHeight="1" x14ac:dyDescent="0.3">
      <c r="A761" s="439" t="s">
        <v>1032</v>
      </c>
      <c r="B761" s="440" t="s">
        <v>847</v>
      </c>
      <c r="C761" s="440" t="s">
        <v>848</v>
      </c>
      <c r="D761" s="440" t="s">
        <v>863</v>
      </c>
      <c r="E761" s="440" t="s">
        <v>864</v>
      </c>
      <c r="F761" s="444">
        <v>80</v>
      </c>
      <c r="G761" s="444">
        <v>13760</v>
      </c>
      <c r="H761" s="444">
        <v>1.2398630383852947</v>
      </c>
      <c r="I761" s="444">
        <v>172</v>
      </c>
      <c r="J761" s="444">
        <v>62</v>
      </c>
      <c r="K761" s="444">
        <v>11098</v>
      </c>
      <c r="L761" s="444">
        <v>1</v>
      </c>
      <c r="M761" s="444">
        <v>179</v>
      </c>
      <c r="N761" s="444">
        <v>56</v>
      </c>
      <c r="O761" s="444">
        <v>10080</v>
      </c>
      <c r="P761" s="514">
        <v>0.90827176067759952</v>
      </c>
      <c r="Q761" s="445">
        <v>180</v>
      </c>
    </row>
    <row r="762" spans="1:17" ht="14.4" customHeight="1" x14ac:dyDescent="0.3">
      <c r="A762" s="439" t="s">
        <v>1032</v>
      </c>
      <c r="B762" s="440" t="s">
        <v>847</v>
      </c>
      <c r="C762" s="440" t="s">
        <v>848</v>
      </c>
      <c r="D762" s="440" t="s">
        <v>865</v>
      </c>
      <c r="E762" s="440" t="s">
        <v>866</v>
      </c>
      <c r="F762" s="444">
        <v>1</v>
      </c>
      <c r="G762" s="444">
        <v>533</v>
      </c>
      <c r="H762" s="444"/>
      <c r="I762" s="444">
        <v>533</v>
      </c>
      <c r="J762" s="444"/>
      <c r="K762" s="444"/>
      <c r="L762" s="444"/>
      <c r="M762" s="444"/>
      <c r="N762" s="444"/>
      <c r="O762" s="444"/>
      <c r="P762" s="514"/>
      <c r="Q762" s="445"/>
    </row>
    <row r="763" spans="1:17" ht="14.4" customHeight="1" x14ac:dyDescent="0.3">
      <c r="A763" s="439" t="s">
        <v>1032</v>
      </c>
      <c r="B763" s="440" t="s">
        <v>847</v>
      </c>
      <c r="C763" s="440" t="s">
        <v>848</v>
      </c>
      <c r="D763" s="440" t="s">
        <v>867</v>
      </c>
      <c r="E763" s="440" t="s">
        <v>868</v>
      </c>
      <c r="F763" s="444">
        <v>203</v>
      </c>
      <c r="G763" s="444">
        <v>65366</v>
      </c>
      <c r="H763" s="444">
        <v>1.8943921170844804</v>
      </c>
      <c r="I763" s="444">
        <v>322</v>
      </c>
      <c r="J763" s="444">
        <v>103</v>
      </c>
      <c r="K763" s="444">
        <v>34505</v>
      </c>
      <c r="L763" s="444">
        <v>1</v>
      </c>
      <c r="M763" s="444">
        <v>335</v>
      </c>
      <c r="N763" s="444">
        <v>107</v>
      </c>
      <c r="O763" s="444">
        <v>35952</v>
      </c>
      <c r="P763" s="514">
        <v>1.0419359513114042</v>
      </c>
      <c r="Q763" s="445">
        <v>336</v>
      </c>
    </row>
    <row r="764" spans="1:17" ht="14.4" customHeight="1" x14ac:dyDescent="0.3">
      <c r="A764" s="439" t="s">
        <v>1032</v>
      </c>
      <c r="B764" s="440" t="s">
        <v>847</v>
      </c>
      <c r="C764" s="440" t="s">
        <v>848</v>
      </c>
      <c r="D764" s="440" t="s">
        <v>869</v>
      </c>
      <c r="E764" s="440" t="s">
        <v>870</v>
      </c>
      <c r="F764" s="444">
        <v>76</v>
      </c>
      <c r="G764" s="444">
        <v>33364</v>
      </c>
      <c r="H764" s="444">
        <v>1.6188258127122757</v>
      </c>
      <c r="I764" s="444">
        <v>439</v>
      </c>
      <c r="J764" s="444">
        <v>45</v>
      </c>
      <c r="K764" s="444">
        <v>20610</v>
      </c>
      <c r="L764" s="444">
        <v>1</v>
      </c>
      <c r="M764" s="444">
        <v>458</v>
      </c>
      <c r="N764" s="444">
        <v>43</v>
      </c>
      <c r="O764" s="444">
        <v>19737</v>
      </c>
      <c r="P764" s="514">
        <v>0.95764192139737991</v>
      </c>
      <c r="Q764" s="445">
        <v>459</v>
      </c>
    </row>
    <row r="765" spans="1:17" ht="14.4" customHeight="1" x14ac:dyDescent="0.3">
      <c r="A765" s="439" t="s">
        <v>1032</v>
      </c>
      <c r="B765" s="440" t="s">
        <v>847</v>
      </c>
      <c r="C765" s="440" t="s">
        <v>848</v>
      </c>
      <c r="D765" s="440" t="s">
        <v>871</v>
      </c>
      <c r="E765" s="440" t="s">
        <v>872</v>
      </c>
      <c r="F765" s="444">
        <v>748</v>
      </c>
      <c r="G765" s="444">
        <v>255068</v>
      </c>
      <c r="H765" s="444">
        <v>1.3240106307877579</v>
      </c>
      <c r="I765" s="444">
        <v>341</v>
      </c>
      <c r="J765" s="444">
        <v>552</v>
      </c>
      <c r="K765" s="444">
        <v>192648</v>
      </c>
      <c r="L765" s="444">
        <v>1</v>
      </c>
      <c r="M765" s="444">
        <v>349</v>
      </c>
      <c r="N765" s="444">
        <v>650</v>
      </c>
      <c r="O765" s="444">
        <v>226850</v>
      </c>
      <c r="P765" s="514">
        <v>1.1775362318840579</v>
      </c>
      <c r="Q765" s="445">
        <v>349</v>
      </c>
    </row>
    <row r="766" spans="1:17" ht="14.4" customHeight="1" x14ac:dyDescent="0.3">
      <c r="A766" s="439" t="s">
        <v>1032</v>
      </c>
      <c r="B766" s="440" t="s">
        <v>847</v>
      </c>
      <c r="C766" s="440" t="s">
        <v>848</v>
      </c>
      <c r="D766" s="440" t="s">
        <v>879</v>
      </c>
      <c r="E766" s="440" t="s">
        <v>880</v>
      </c>
      <c r="F766" s="444"/>
      <c r="G766" s="444"/>
      <c r="H766" s="444"/>
      <c r="I766" s="444"/>
      <c r="J766" s="444">
        <v>2</v>
      </c>
      <c r="K766" s="444">
        <v>234</v>
      </c>
      <c r="L766" s="444">
        <v>1</v>
      </c>
      <c r="M766" s="444">
        <v>117</v>
      </c>
      <c r="N766" s="444"/>
      <c r="O766" s="444"/>
      <c r="P766" s="514"/>
      <c r="Q766" s="445"/>
    </row>
    <row r="767" spans="1:17" ht="14.4" customHeight="1" x14ac:dyDescent="0.3">
      <c r="A767" s="439" t="s">
        <v>1032</v>
      </c>
      <c r="B767" s="440" t="s">
        <v>847</v>
      </c>
      <c r="C767" s="440" t="s">
        <v>848</v>
      </c>
      <c r="D767" s="440" t="s">
        <v>881</v>
      </c>
      <c r="E767" s="440" t="s">
        <v>882</v>
      </c>
      <c r="F767" s="444"/>
      <c r="G767" s="444"/>
      <c r="H767" s="444"/>
      <c r="I767" s="444"/>
      <c r="J767" s="444">
        <v>1</v>
      </c>
      <c r="K767" s="444">
        <v>49</v>
      </c>
      <c r="L767" s="444">
        <v>1</v>
      </c>
      <c r="M767" s="444">
        <v>49</v>
      </c>
      <c r="N767" s="444"/>
      <c r="O767" s="444"/>
      <c r="P767" s="514"/>
      <c r="Q767" s="445"/>
    </row>
    <row r="768" spans="1:17" ht="14.4" customHeight="1" x14ac:dyDescent="0.3">
      <c r="A768" s="439" t="s">
        <v>1032</v>
      </c>
      <c r="B768" s="440" t="s">
        <v>847</v>
      </c>
      <c r="C768" s="440" t="s">
        <v>848</v>
      </c>
      <c r="D768" s="440" t="s">
        <v>883</v>
      </c>
      <c r="E768" s="440" t="s">
        <v>884</v>
      </c>
      <c r="F768" s="444">
        <v>2</v>
      </c>
      <c r="G768" s="444">
        <v>752</v>
      </c>
      <c r="H768" s="444"/>
      <c r="I768" s="444">
        <v>376</v>
      </c>
      <c r="J768" s="444"/>
      <c r="K768" s="444"/>
      <c r="L768" s="444"/>
      <c r="M768" s="444"/>
      <c r="N768" s="444">
        <v>13</v>
      </c>
      <c r="O768" s="444">
        <v>5083</v>
      </c>
      <c r="P768" s="514"/>
      <c r="Q768" s="445">
        <v>391</v>
      </c>
    </row>
    <row r="769" spans="1:17" ht="14.4" customHeight="1" x14ac:dyDescent="0.3">
      <c r="A769" s="439" t="s">
        <v>1032</v>
      </c>
      <c r="B769" s="440" t="s">
        <v>847</v>
      </c>
      <c r="C769" s="440" t="s">
        <v>848</v>
      </c>
      <c r="D769" s="440" t="s">
        <v>885</v>
      </c>
      <c r="E769" s="440" t="s">
        <v>886</v>
      </c>
      <c r="F769" s="444">
        <v>3</v>
      </c>
      <c r="G769" s="444">
        <v>111</v>
      </c>
      <c r="H769" s="444">
        <v>1.4605263157894737</v>
      </c>
      <c r="I769" s="444">
        <v>37</v>
      </c>
      <c r="J769" s="444">
        <v>2</v>
      </c>
      <c r="K769" s="444">
        <v>76</v>
      </c>
      <c r="L769" s="444">
        <v>1</v>
      </c>
      <c r="M769" s="444">
        <v>38</v>
      </c>
      <c r="N769" s="444"/>
      <c r="O769" s="444"/>
      <c r="P769" s="514"/>
      <c r="Q769" s="445"/>
    </row>
    <row r="770" spans="1:17" ht="14.4" customHeight="1" x14ac:dyDescent="0.3">
      <c r="A770" s="439" t="s">
        <v>1032</v>
      </c>
      <c r="B770" s="440" t="s">
        <v>847</v>
      </c>
      <c r="C770" s="440" t="s">
        <v>848</v>
      </c>
      <c r="D770" s="440" t="s">
        <v>889</v>
      </c>
      <c r="E770" s="440" t="s">
        <v>890</v>
      </c>
      <c r="F770" s="444">
        <v>5</v>
      </c>
      <c r="G770" s="444">
        <v>3380</v>
      </c>
      <c r="H770" s="444">
        <v>0.48011363636363635</v>
      </c>
      <c r="I770" s="444">
        <v>676</v>
      </c>
      <c r="J770" s="444">
        <v>10</v>
      </c>
      <c r="K770" s="444">
        <v>7040</v>
      </c>
      <c r="L770" s="444">
        <v>1</v>
      </c>
      <c r="M770" s="444">
        <v>704</v>
      </c>
      <c r="N770" s="444">
        <v>28</v>
      </c>
      <c r="O770" s="444">
        <v>19740</v>
      </c>
      <c r="P770" s="514">
        <v>2.8039772727272729</v>
      </c>
      <c r="Q770" s="445">
        <v>705</v>
      </c>
    </row>
    <row r="771" spans="1:17" ht="14.4" customHeight="1" x14ac:dyDescent="0.3">
      <c r="A771" s="439" t="s">
        <v>1032</v>
      </c>
      <c r="B771" s="440" t="s">
        <v>847</v>
      </c>
      <c r="C771" s="440" t="s">
        <v>848</v>
      </c>
      <c r="D771" s="440" t="s">
        <v>891</v>
      </c>
      <c r="E771" s="440" t="s">
        <v>892</v>
      </c>
      <c r="F771" s="444">
        <v>2</v>
      </c>
      <c r="G771" s="444">
        <v>276</v>
      </c>
      <c r="H771" s="444">
        <v>1.8775510204081634</v>
      </c>
      <c r="I771" s="444">
        <v>138</v>
      </c>
      <c r="J771" s="444">
        <v>1</v>
      </c>
      <c r="K771" s="444">
        <v>147</v>
      </c>
      <c r="L771" s="444">
        <v>1</v>
      </c>
      <c r="M771" s="444">
        <v>147</v>
      </c>
      <c r="N771" s="444"/>
      <c r="O771" s="444"/>
      <c r="P771" s="514"/>
      <c r="Q771" s="445"/>
    </row>
    <row r="772" spans="1:17" ht="14.4" customHeight="1" x14ac:dyDescent="0.3">
      <c r="A772" s="439" t="s">
        <v>1032</v>
      </c>
      <c r="B772" s="440" t="s">
        <v>847</v>
      </c>
      <c r="C772" s="440" t="s">
        <v>848</v>
      </c>
      <c r="D772" s="440" t="s">
        <v>893</v>
      </c>
      <c r="E772" s="440" t="s">
        <v>894</v>
      </c>
      <c r="F772" s="444">
        <v>6</v>
      </c>
      <c r="G772" s="444">
        <v>1710</v>
      </c>
      <c r="H772" s="444">
        <v>1.40625</v>
      </c>
      <c r="I772" s="444">
        <v>285</v>
      </c>
      <c r="J772" s="444">
        <v>4</v>
      </c>
      <c r="K772" s="444">
        <v>1216</v>
      </c>
      <c r="L772" s="444">
        <v>1</v>
      </c>
      <c r="M772" s="444">
        <v>304</v>
      </c>
      <c r="N772" s="444">
        <v>6</v>
      </c>
      <c r="O772" s="444">
        <v>1830</v>
      </c>
      <c r="P772" s="514">
        <v>1.5049342105263157</v>
      </c>
      <c r="Q772" s="445">
        <v>305</v>
      </c>
    </row>
    <row r="773" spans="1:17" ht="14.4" customHeight="1" x14ac:dyDescent="0.3">
      <c r="A773" s="439" t="s">
        <v>1032</v>
      </c>
      <c r="B773" s="440" t="s">
        <v>847</v>
      </c>
      <c r="C773" s="440" t="s">
        <v>848</v>
      </c>
      <c r="D773" s="440" t="s">
        <v>895</v>
      </c>
      <c r="E773" s="440" t="s">
        <v>896</v>
      </c>
      <c r="F773" s="444"/>
      <c r="G773" s="444"/>
      <c r="H773" s="444"/>
      <c r="I773" s="444"/>
      <c r="J773" s="444"/>
      <c r="K773" s="444"/>
      <c r="L773" s="444"/>
      <c r="M773" s="444"/>
      <c r="N773" s="444">
        <v>1</v>
      </c>
      <c r="O773" s="444">
        <v>3712</v>
      </c>
      <c r="P773" s="514"/>
      <c r="Q773" s="445">
        <v>3712</v>
      </c>
    </row>
    <row r="774" spans="1:17" ht="14.4" customHeight="1" x14ac:dyDescent="0.3">
      <c r="A774" s="439" t="s">
        <v>1032</v>
      </c>
      <c r="B774" s="440" t="s">
        <v>847</v>
      </c>
      <c r="C774" s="440" t="s">
        <v>848</v>
      </c>
      <c r="D774" s="440" t="s">
        <v>897</v>
      </c>
      <c r="E774" s="440" t="s">
        <v>898</v>
      </c>
      <c r="F774" s="444">
        <v>122</v>
      </c>
      <c r="G774" s="444">
        <v>56364</v>
      </c>
      <c r="H774" s="444">
        <v>1.5418535944851735</v>
      </c>
      <c r="I774" s="444">
        <v>462</v>
      </c>
      <c r="J774" s="444">
        <v>74</v>
      </c>
      <c r="K774" s="444">
        <v>36556</v>
      </c>
      <c r="L774" s="444">
        <v>1</v>
      </c>
      <c r="M774" s="444">
        <v>494</v>
      </c>
      <c r="N774" s="444">
        <v>76</v>
      </c>
      <c r="O774" s="444">
        <v>37544</v>
      </c>
      <c r="P774" s="514">
        <v>1.027027027027027</v>
      </c>
      <c r="Q774" s="445">
        <v>494</v>
      </c>
    </row>
    <row r="775" spans="1:17" ht="14.4" customHeight="1" x14ac:dyDescent="0.3">
      <c r="A775" s="439" t="s">
        <v>1032</v>
      </c>
      <c r="B775" s="440" t="s">
        <v>847</v>
      </c>
      <c r="C775" s="440" t="s">
        <v>848</v>
      </c>
      <c r="D775" s="440" t="s">
        <v>901</v>
      </c>
      <c r="E775" s="440" t="s">
        <v>902</v>
      </c>
      <c r="F775" s="444">
        <v>125</v>
      </c>
      <c r="G775" s="444">
        <v>44500</v>
      </c>
      <c r="H775" s="444">
        <v>1.5224084844338008</v>
      </c>
      <c r="I775" s="444">
        <v>356</v>
      </c>
      <c r="J775" s="444">
        <v>79</v>
      </c>
      <c r="K775" s="444">
        <v>29230</v>
      </c>
      <c r="L775" s="444">
        <v>1</v>
      </c>
      <c r="M775" s="444">
        <v>370</v>
      </c>
      <c r="N775" s="444">
        <v>88</v>
      </c>
      <c r="O775" s="444">
        <v>32560</v>
      </c>
      <c r="P775" s="514">
        <v>1.1139240506329113</v>
      </c>
      <c r="Q775" s="445">
        <v>370</v>
      </c>
    </row>
    <row r="776" spans="1:17" ht="14.4" customHeight="1" x14ac:dyDescent="0.3">
      <c r="A776" s="439" t="s">
        <v>1032</v>
      </c>
      <c r="B776" s="440" t="s">
        <v>847</v>
      </c>
      <c r="C776" s="440" t="s">
        <v>848</v>
      </c>
      <c r="D776" s="440" t="s">
        <v>903</v>
      </c>
      <c r="E776" s="440" t="s">
        <v>904</v>
      </c>
      <c r="F776" s="444">
        <v>5</v>
      </c>
      <c r="G776" s="444">
        <v>14585</v>
      </c>
      <c r="H776" s="444">
        <v>4.697262479871176</v>
      </c>
      <c r="I776" s="444">
        <v>2917</v>
      </c>
      <c r="J776" s="444">
        <v>1</v>
      </c>
      <c r="K776" s="444">
        <v>3105</v>
      </c>
      <c r="L776" s="444">
        <v>1</v>
      </c>
      <c r="M776" s="444">
        <v>3105</v>
      </c>
      <c r="N776" s="444"/>
      <c r="O776" s="444"/>
      <c r="P776" s="514"/>
      <c r="Q776" s="445"/>
    </row>
    <row r="777" spans="1:17" ht="14.4" customHeight="1" x14ac:dyDescent="0.3">
      <c r="A777" s="439" t="s">
        <v>1032</v>
      </c>
      <c r="B777" s="440" t="s">
        <v>847</v>
      </c>
      <c r="C777" s="440" t="s">
        <v>848</v>
      </c>
      <c r="D777" s="440" t="s">
        <v>907</v>
      </c>
      <c r="E777" s="440" t="s">
        <v>908</v>
      </c>
      <c r="F777" s="444">
        <v>12</v>
      </c>
      <c r="G777" s="444">
        <v>1260</v>
      </c>
      <c r="H777" s="444">
        <v>2.2702702702702702</v>
      </c>
      <c r="I777" s="444">
        <v>105</v>
      </c>
      <c r="J777" s="444">
        <v>5</v>
      </c>
      <c r="K777" s="444">
        <v>555</v>
      </c>
      <c r="L777" s="444">
        <v>1</v>
      </c>
      <c r="M777" s="444">
        <v>111</v>
      </c>
      <c r="N777" s="444">
        <v>2</v>
      </c>
      <c r="O777" s="444">
        <v>222</v>
      </c>
      <c r="P777" s="514">
        <v>0.4</v>
      </c>
      <c r="Q777" s="445">
        <v>111</v>
      </c>
    </row>
    <row r="778" spans="1:17" ht="14.4" customHeight="1" x14ac:dyDescent="0.3">
      <c r="A778" s="439" t="s">
        <v>1032</v>
      </c>
      <c r="B778" s="440" t="s">
        <v>847</v>
      </c>
      <c r="C778" s="440" t="s">
        <v>848</v>
      </c>
      <c r="D778" s="440" t="s">
        <v>909</v>
      </c>
      <c r="E778" s="440" t="s">
        <v>910</v>
      </c>
      <c r="F778" s="444">
        <v>1</v>
      </c>
      <c r="G778" s="444">
        <v>117</v>
      </c>
      <c r="H778" s="444">
        <v>0.93600000000000005</v>
      </c>
      <c r="I778" s="444">
        <v>117</v>
      </c>
      <c r="J778" s="444">
        <v>1</v>
      </c>
      <c r="K778" s="444">
        <v>125</v>
      </c>
      <c r="L778" s="444">
        <v>1</v>
      </c>
      <c r="M778" s="444">
        <v>125</v>
      </c>
      <c r="N778" s="444">
        <v>1</v>
      </c>
      <c r="O778" s="444">
        <v>125</v>
      </c>
      <c r="P778" s="514">
        <v>1</v>
      </c>
      <c r="Q778" s="445">
        <v>125</v>
      </c>
    </row>
    <row r="779" spans="1:17" ht="14.4" customHeight="1" x14ac:dyDescent="0.3">
      <c r="A779" s="439" t="s">
        <v>1032</v>
      </c>
      <c r="B779" s="440" t="s">
        <v>847</v>
      </c>
      <c r="C779" s="440" t="s">
        <v>848</v>
      </c>
      <c r="D779" s="440" t="s">
        <v>911</v>
      </c>
      <c r="E779" s="440" t="s">
        <v>912</v>
      </c>
      <c r="F779" s="444"/>
      <c r="G779" s="444"/>
      <c r="H779" s="444"/>
      <c r="I779" s="444"/>
      <c r="J779" s="444">
        <v>5</v>
      </c>
      <c r="K779" s="444">
        <v>2475</v>
      </c>
      <c r="L779" s="444">
        <v>1</v>
      </c>
      <c r="M779" s="444">
        <v>495</v>
      </c>
      <c r="N779" s="444">
        <v>5</v>
      </c>
      <c r="O779" s="444">
        <v>2475</v>
      </c>
      <c r="P779" s="514">
        <v>1</v>
      </c>
      <c r="Q779" s="445">
        <v>495</v>
      </c>
    </row>
    <row r="780" spans="1:17" ht="14.4" customHeight="1" x14ac:dyDescent="0.3">
      <c r="A780" s="439" t="s">
        <v>1032</v>
      </c>
      <c r="B780" s="440" t="s">
        <v>847</v>
      </c>
      <c r="C780" s="440" t="s">
        <v>848</v>
      </c>
      <c r="D780" s="440" t="s">
        <v>913</v>
      </c>
      <c r="E780" s="440" t="s">
        <v>914</v>
      </c>
      <c r="F780" s="444">
        <v>4</v>
      </c>
      <c r="G780" s="444">
        <v>5072</v>
      </c>
      <c r="H780" s="444">
        <v>0.65887243439854504</v>
      </c>
      <c r="I780" s="444">
        <v>1268</v>
      </c>
      <c r="J780" s="444">
        <v>6</v>
      </c>
      <c r="K780" s="444">
        <v>7698</v>
      </c>
      <c r="L780" s="444">
        <v>1</v>
      </c>
      <c r="M780" s="444">
        <v>1283</v>
      </c>
      <c r="N780" s="444">
        <v>4</v>
      </c>
      <c r="O780" s="444">
        <v>5140</v>
      </c>
      <c r="P780" s="514">
        <v>0.6677058976357495</v>
      </c>
      <c r="Q780" s="445">
        <v>1285</v>
      </c>
    </row>
    <row r="781" spans="1:17" ht="14.4" customHeight="1" x14ac:dyDescent="0.3">
      <c r="A781" s="439" t="s">
        <v>1032</v>
      </c>
      <c r="B781" s="440" t="s">
        <v>847</v>
      </c>
      <c r="C781" s="440" t="s">
        <v>848</v>
      </c>
      <c r="D781" s="440" t="s">
        <v>915</v>
      </c>
      <c r="E781" s="440" t="s">
        <v>916</v>
      </c>
      <c r="F781" s="444">
        <v>191</v>
      </c>
      <c r="G781" s="444">
        <v>83467</v>
      </c>
      <c r="H781" s="444">
        <v>1.8304166666666666</v>
      </c>
      <c r="I781" s="444">
        <v>437</v>
      </c>
      <c r="J781" s="444">
        <v>100</v>
      </c>
      <c r="K781" s="444">
        <v>45600</v>
      </c>
      <c r="L781" s="444">
        <v>1</v>
      </c>
      <c r="M781" s="444">
        <v>456</v>
      </c>
      <c r="N781" s="444">
        <v>109</v>
      </c>
      <c r="O781" s="444">
        <v>49704</v>
      </c>
      <c r="P781" s="514">
        <v>1.0900000000000001</v>
      </c>
      <c r="Q781" s="445">
        <v>456</v>
      </c>
    </row>
    <row r="782" spans="1:17" ht="14.4" customHeight="1" x14ac:dyDescent="0.3">
      <c r="A782" s="439" t="s">
        <v>1032</v>
      </c>
      <c r="B782" s="440" t="s">
        <v>847</v>
      </c>
      <c r="C782" s="440" t="s">
        <v>848</v>
      </c>
      <c r="D782" s="440" t="s">
        <v>917</v>
      </c>
      <c r="E782" s="440" t="s">
        <v>918</v>
      </c>
      <c r="F782" s="444">
        <v>72</v>
      </c>
      <c r="G782" s="444">
        <v>3888</v>
      </c>
      <c r="H782" s="444">
        <v>2.2344827586206897</v>
      </c>
      <c r="I782" s="444">
        <v>54</v>
      </c>
      <c r="J782" s="444">
        <v>30</v>
      </c>
      <c r="K782" s="444">
        <v>1740</v>
      </c>
      <c r="L782" s="444">
        <v>1</v>
      </c>
      <c r="M782" s="444">
        <v>58</v>
      </c>
      <c r="N782" s="444">
        <v>20</v>
      </c>
      <c r="O782" s="444">
        <v>1160</v>
      </c>
      <c r="P782" s="514">
        <v>0.66666666666666663</v>
      </c>
      <c r="Q782" s="445">
        <v>58</v>
      </c>
    </row>
    <row r="783" spans="1:17" ht="14.4" customHeight="1" x14ac:dyDescent="0.3">
      <c r="A783" s="439" t="s">
        <v>1032</v>
      </c>
      <c r="B783" s="440" t="s">
        <v>847</v>
      </c>
      <c r="C783" s="440" t="s">
        <v>848</v>
      </c>
      <c r="D783" s="440" t="s">
        <v>919</v>
      </c>
      <c r="E783" s="440" t="s">
        <v>920</v>
      </c>
      <c r="F783" s="444"/>
      <c r="G783" s="444"/>
      <c r="H783" s="444"/>
      <c r="I783" s="444"/>
      <c r="J783" s="444"/>
      <c r="K783" s="444"/>
      <c r="L783" s="444"/>
      <c r="M783" s="444"/>
      <c r="N783" s="444">
        <v>1</v>
      </c>
      <c r="O783" s="444">
        <v>2173</v>
      </c>
      <c r="P783" s="514"/>
      <c r="Q783" s="445">
        <v>2173</v>
      </c>
    </row>
    <row r="784" spans="1:17" ht="14.4" customHeight="1" x14ac:dyDescent="0.3">
      <c r="A784" s="439" t="s">
        <v>1032</v>
      </c>
      <c r="B784" s="440" t="s">
        <v>847</v>
      </c>
      <c r="C784" s="440" t="s">
        <v>848</v>
      </c>
      <c r="D784" s="440" t="s">
        <v>921</v>
      </c>
      <c r="E784" s="440" t="s">
        <v>922</v>
      </c>
      <c r="F784" s="444">
        <v>8</v>
      </c>
      <c r="G784" s="444">
        <v>75568</v>
      </c>
      <c r="H784" s="444">
        <v>1.9370450117912437</v>
      </c>
      <c r="I784" s="444">
        <v>9446</v>
      </c>
      <c r="J784" s="444">
        <v>4</v>
      </c>
      <c r="K784" s="444">
        <v>39012</v>
      </c>
      <c r="L784" s="444">
        <v>1</v>
      </c>
      <c r="M784" s="444">
        <v>9753</v>
      </c>
      <c r="N784" s="444">
        <v>4</v>
      </c>
      <c r="O784" s="444">
        <v>39048</v>
      </c>
      <c r="P784" s="514">
        <v>1.0009227929867732</v>
      </c>
      <c r="Q784" s="445">
        <v>9762</v>
      </c>
    </row>
    <row r="785" spans="1:17" ht="14.4" customHeight="1" x14ac:dyDescent="0.3">
      <c r="A785" s="439" t="s">
        <v>1032</v>
      </c>
      <c r="B785" s="440" t="s">
        <v>847</v>
      </c>
      <c r="C785" s="440" t="s">
        <v>848</v>
      </c>
      <c r="D785" s="440" t="s">
        <v>925</v>
      </c>
      <c r="E785" s="440" t="s">
        <v>926</v>
      </c>
      <c r="F785" s="444">
        <v>11</v>
      </c>
      <c r="G785" s="444">
        <v>1859</v>
      </c>
      <c r="H785" s="444">
        <v>2.6557142857142857</v>
      </c>
      <c r="I785" s="444">
        <v>169</v>
      </c>
      <c r="J785" s="444">
        <v>4</v>
      </c>
      <c r="K785" s="444">
        <v>700</v>
      </c>
      <c r="L785" s="444">
        <v>1</v>
      </c>
      <c r="M785" s="444">
        <v>175</v>
      </c>
      <c r="N785" s="444">
        <v>30</v>
      </c>
      <c r="O785" s="444">
        <v>5280</v>
      </c>
      <c r="P785" s="514">
        <v>7.5428571428571427</v>
      </c>
      <c r="Q785" s="445">
        <v>176</v>
      </c>
    </row>
    <row r="786" spans="1:17" ht="14.4" customHeight="1" x14ac:dyDescent="0.3">
      <c r="A786" s="439" t="s">
        <v>1032</v>
      </c>
      <c r="B786" s="440" t="s">
        <v>847</v>
      </c>
      <c r="C786" s="440" t="s">
        <v>848</v>
      </c>
      <c r="D786" s="440" t="s">
        <v>927</v>
      </c>
      <c r="E786" s="440" t="s">
        <v>928</v>
      </c>
      <c r="F786" s="444">
        <v>18</v>
      </c>
      <c r="G786" s="444">
        <v>1458</v>
      </c>
      <c r="H786" s="444">
        <v>0.55332068311195448</v>
      </c>
      <c r="I786" s="444">
        <v>81</v>
      </c>
      <c r="J786" s="444">
        <v>31</v>
      </c>
      <c r="K786" s="444">
        <v>2635</v>
      </c>
      <c r="L786" s="444">
        <v>1</v>
      </c>
      <c r="M786" s="444">
        <v>85</v>
      </c>
      <c r="N786" s="444">
        <v>62</v>
      </c>
      <c r="O786" s="444">
        <v>5270</v>
      </c>
      <c r="P786" s="514">
        <v>2</v>
      </c>
      <c r="Q786" s="445">
        <v>85</v>
      </c>
    </row>
    <row r="787" spans="1:17" ht="14.4" customHeight="1" x14ac:dyDescent="0.3">
      <c r="A787" s="439" t="s">
        <v>1032</v>
      </c>
      <c r="B787" s="440" t="s">
        <v>847</v>
      </c>
      <c r="C787" s="440" t="s">
        <v>848</v>
      </c>
      <c r="D787" s="440" t="s">
        <v>931</v>
      </c>
      <c r="E787" s="440" t="s">
        <v>932</v>
      </c>
      <c r="F787" s="444">
        <v>71</v>
      </c>
      <c r="G787" s="444">
        <v>11573</v>
      </c>
      <c r="H787" s="444">
        <v>1.7558792292520102</v>
      </c>
      <c r="I787" s="444">
        <v>163</v>
      </c>
      <c r="J787" s="444">
        <v>39</v>
      </c>
      <c r="K787" s="444">
        <v>6591</v>
      </c>
      <c r="L787" s="444">
        <v>1</v>
      </c>
      <c r="M787" s="444">
        <v>169</v>
      </c>
      <c r="N787" s="444">
        <v>34</v>
      </c>
      <c r="O787" s="444">
        <v>5780</v>
      </c>
      <c r="P787" s="514">
        <v>0.87695342133211951</v>
      </c>
      <c r="Q787" s="445">
        <v>170</v>
      </c>
    </row>
    <row r="788" spans="1:17" ht="14.4" customHeight="1" x14ac:dyDescent="0.3">
      <c r="A788" s="439" t="s">
        <v>1032</v>
      </c>
      <c r="B788" s="440" t="s">
        <v>847</v>
      </c>
      <c r="C788" s="440" t="s">
        <v>848</v>
      </c>
      <c r="D788" s="440" t="s">
        <v>933</v>
      </c>
      <c r="E788" s="440" t="s">
        <v>934</v>
      </c>
      <c r="F788" s="444">
        <v>1</v>
      </c>
      <c r="G788" s="444">
        <v>28</v>
      </c>
      <c r="H788" s="444">
        <v>0.96551724137931039</v>
      </c>
      <c r="I788" s="444">
        <v>28</v>
      </c>
      <c r="J788" s="444">
        <v>1</v>
      </c>
      <c r="K788" s="444">
        <v>29</v>
      </c>
      <c r="L788" s="444">
        <v>1</v>
      </c>
      <c r="M788" s="444">
        <v>29</v>
      </c>
      <c r="N788" s="444"/>
      <c r="O788" s="444"/>
      <c r="P788" s="514"/>
      <c r="Q788" s="445"/>
    </row>
    <row r="789" spans="1:17" ht="14.4" customHeight="1" x14ac:dyDescent="0.3">
      <c r="A789" s="439" t="s">
        <v>1032</v>
      </c>
      <c r="B789" s="440" t="s">
        <v>847</v>
      </c>
      <c r="C789" s="440" t="s">
        <v>848</v>
      </c>
      <c r="D789" s="440" t="s">
        <v>935</v>
      </c>
      <c r="E789" s="440" t="s">
        <v>936</v>
      </c>
      <c r="F789" s="444">
        <v>49</v>
      </c>
      <c r="G789" s="444">
        <v>49392</v>
      </c>
      <c r="H789" s="444">
        <v>1.48044240625843</v>
      </c>
      <c r="I789" s="444">
        <v>1008</v>
      </c>
      <c r="J789" s="444">
        <v>33</v>
      </c>
      <c r="K789" s="444">
        <v>33363</v>
      </c>
      <c r="L789" s="444">
        <v>1</v>
      </c>
      <c r="M789" s="444">
        <v>1011</v>
      </c>
      <c r="N789" s="444">
        <v>32</v>
      </c>
      <c r="O789" s="444">
        <v>32384</v>
      </c>
      <c r="P789" s="514">
        <v>0.97065611605670954</v>
      </c>
      <c r="Q789" s="445">
        <v>1012</v>
      </c>
    </row>
    <row r="790" spans="1:17" ht="14.4" customHeight="1" x14ac:dyDescent="0.3">
      <c r="A790" s="439" t="s">
        <v>1032</v>
      </c>
      <c r="B790" s="440" t="s">
        <v>847</v>
      </c>
      <c r="C790" s="440" t="s">
        <v>848</v>
      </c>
      <c r="D790" s="440" t="s">
        <v>937</v>
      </c>
      <c r="E790" s="440" t="s">
        <v>938</v>
      </c>
      <c r="F790" s="444"/>
      <c r="G790" s="444"/>
      <c r="H790" s="444"/>
      <c r="I790" s="444"/>
      <c r="J790" s="444">
        <v>2</v>
      </c>
      <c r="K790" s="444">
        <v>352</v>
      </c>
      <c r="L790" s="444">
        <v>1</v>
      </c>
      <c r="M790" s="444">
        <v>176</v>
      </c>
      <c r="N790" s="444">
        <v>1</v>
      </c>
      <c r="O790" s="444">
        <v>176</v>
      </c>
      <c r="P790" s="514">
        <v>0.5</v>
      </c>
      <c r="Q790" s="445">
        <v>176</v>
      </c>
    </row>
    <row r="791" spans="1:17" ht="14.4" customHeight="1" x14ac:dyDescent="0.3">
      <c r="A791" s="439" t="s">
        <v>1032</v>
      </c>
      <c r="B791" s="440" t="s">
        <v>847</v>
      </c>
      <c r="C791" s="440" t="s">
        <v>848</v>
      </c>
      <c r="D791" s="440" t="s">
        <v>939</v>
      </c>
      <c r="E791" s="440" t="s">
        <v>940</v>
      </c>
      <c r="F791" s="444">
        <v>22</v>
      </c>
      <c r="G791" s="444">
        <v>49808</v>
      </c>
      <c r="H791" s="444">
        <v>0.72374309793664637</v>
      </c>
      <c r="I791" s="444">
        <v>2264</v>
      </c>
      <c r="J791" s="444">
        <v>30</v>
      </c>
      <c r="K791" s="444">
        <v>68820</v>
      </c>
      <c r="L791" s="444">
        <v>1</v>
      </c>
      <c r="M791" s="444">
        <v>2294</v>
      </c>
      <c r="N791" s="444">
        <v>14</v>
      </c>
      <c r="O791" s="444">
        <v>32158</v>
      </c>
      <c r="P791" s="514">
        <v>0.46727695437372857</v>
      </c>
      <c r="Q791" s="445">
        <v>2297</v>
      </c>
    </row>
    <row r="792" spans="1:17" ht="14.4" customHeight="1" x14ac:dyDescent="0.3">
      <c r="A792" s="439" t="s">
        <v>1032</v>
      </c>
      <c r="B792" s="440" t="s">
        <v>847</v>
      </c>
      <c r="C792" s="440" t="s">
        <v>848</v>
      </c>
      <c r="D792" s="440" t="s">
        <v>941</v>
      </c>
      <c r="E792" s="440" t="s">
        <v>942</v>
      </c>
      <c r="F792" s="444">
        <v>6</v>
      </c>
      <c r="G792" s="444">
        <v>1482</v>
      </c>
      <c r="H792" s="444">
        <v>0.70437262357414454</v>
      </c>
      <c r="I792" s="444">
        <v>247</v>
      </c>
      <c r="J792" s="444">
        <v>8</v>
      </c>
      <c r="K792" s="444">
        <v>2104</v>
      </c>
      <c r="L792" s="444">
        <v>1</v>
      </c>
      <c r="M792" s="444">
        <v>263</v>
      </c>
      <c r="N792" s="444">
        <v>39</v>
      </c>
      <c r="O792" s="444">
        <v>10296</v>
      </c>
      <c r="P792" s="514">
        <v>4.8935361216730042</v>
      </c>
      <c r="Q792" s="445">
        <v>264</v>
      </c>
    </row>
    <row r="793" spans="1:17" ht="14.4" customHeight="1" x14ac:dyDescent="0.3">
      <c r="A793" s="439" t="s">
        <v>1032</v>
      </c>
      <c r="B793" s="440" t="s">
        <v>847</v>
      </c>
      <c r="C793" s="440" t="s">
        <v>848</v>
      </c>
      <c r="D793" s="440" t="s">
        <v>943</v>
      </c>
      <c r="E793" s="440" t="s">
        <v>944</v>
      </c>
      <c r="F793" s="444">
        <v>41</v>
      </c>
      <c r="G793" s="444">
        <v>82492</v>
      </c>
      <c r="H793" s="444">
        <v>1.8442208808405991</v>
      </c>
      <c r="I793" s="444">
        <v>2012</v>
      </c>
      <c r="J793" s="444">
        <v>21</v>
      </c>
      <c r="K793" s="444">
        <v>44730</v>
      </c>
      <c r="L793" s="444">
        <v>1</v>
      </c>
      <c r="M793" s="444">
        <v>2130</v>
      </c>
      <c r="N793" s="444">
        <v>30</v>
      </c>
      <c r="O793" s="444">
        <v>63930</v>
      </c>
      <c r="P793" s="514">
        <v>1.4292421193829645</v>
      </c>
      <c r="Q793" s="445">
        <v>2131</v>
      </c>
    </row>
    <row r="794" spans="1:17" ht="14.4" customHeight="1" x14ac:dyDescent="0.3">
      <c r="A794" s="439" t="s">
        <v>1032</v>
      </c>
      <c r="B794" s="440" t="s">
        <v>847</v>
      </c>
      <c r="C794" s="440" t="s">
        <v>848</v>
      </c>
      <c r="D794" s="440" t="s">
        <v>945</v>
      </c>
      <c r="E794" s="440" t="s">
        <v>946</v>
      </c>
      <c r="F794" s="444"/>
      <c r="G794" s="444"/>
      <c r="H794" s="444"/>
      <c r="I794" s="444"/>
      <c r="J794" s="444">
        <v>2</v>
      </c>
      <c r="K794" s="444">
        <v>484</v>
      </c>
      <c r="L794" s="444">
        <v>1</v>
      </c>
      <c r="M794" s="444">
        <v>242</v>
      </c>
      <c r="N794" s="444"/>
      <c r="O794" s="444"/>
      <c r="P794" s="514"/>
      <c r="Q794" s="445"/>
    </row>
    <row r="795" spans="1:17" ht="14.4" customHeight="1" x14ac:dyDescent="0.3">
      <c r="A795" s="439" t="s">
        <v>1032</v>
      </c>
      <c r="B795" s="440" t="s">
        <v>847</v>
      </c>
      <c r="C795" s="440" t="s">
        <v>848</v>
      </c>
      <c r="D795" s="440" t="s">
        <v>947</v>
      </c>
      <c r="E795" s="440" t="s">
        <v>948</v>
      </c>
      <c r="F795" s="444"/>
      <c r="G795" s="444"/>
      <c r="H795" s="444"/>
      <c r="I795" s="444"/>
      <c r="J795" s="444">
        <v>1</v>
      </c>
      <c r="K795" s="444">
        <v>423</v>
      </c>
      <c r="L795" s="444">
        <v>1</v>
      </c>
      <c r="M795" s="444">
        <v>423</v>
      </c>
      <c r="N795" s="444">
        <v>1</v>
      </c>
      <c r="O795" s="444">
        <v>424</v>
      </c>
      <c r="P795" s="514">
        <v>1.0023640661938533</v>
      </c>
      <c r="Q795" s="445">
        <v>424</v>
      </c>
    </row>
    <row r="796" spans="1:17" ht="14.4" customHeight="1" x14ac:dyDescent="0.3">
      <c r="A796" s="439" t="s">
        <v>1032</v>
      </c>
      <c r="B796" s="440" t="s">
        <v>847</v>
      </c>
      <c r="C796" s="440" t="s">
        <v>848</v>
      </c>
      <c r="D796" s="440" t="s">
        <v>952</v>
      </c>
      <c r="E796" s="440" t="s">
        <v>953</v>
      </c>
      <c r="F796" s="444"/>
      <c r="G796" s="444"/>
      <c r="H796" s="444"/>
      <c r="I796" s="444"/>
      <c r="J796" s="444">
        <v>1</v>
      </c>
      <c r="K796" s="444">
        <v>5216</v>
      </c>
      <c r="L796" s="444">
        <v>1</v>
      </c>
      <c r="M796" s="444">
        <v>5216</v>
      </c>
      <c r="N796" s="444"/>
      <c r="O796" s="444"/>
      <c r="P796" s="514"/>
      <c r="Q796" s="445"/>
    </row>
    <row r="797" spans="1:17" ht="14.4" customHeight="1" x14ac:dyDescent="0.3">
      <c r="A797" s="439" t="s">
        <v>1032</v>
      </c>
      <c r="B797" s="440" t="s">
        <v>847</v>
      </c>
      <c r="C797" s="440" t="s">
        <v>848</v>
      </c>
      <c r="D797" s="440" t="s">
        <v>956</v>
      </c>
      <c r="E797" s="440" t="s">
        <v>957</v>
      </c>
      <c r="F797" s="444">
        <v>3</v>
      </c>
      <c r="G797" s="444">
        <v>807</v>
      </c>
      <c r="H797" s="444">
        <v>1.4010416666666667</v>
      </c>
      <c r="I797" s="444">
        <v>269</v>
      </c>
      <c r="J797" s="444">
        <v>2</v>
      </c>
      <c r="K797" s="444">
        <v>576</v>
      </c>
      <c r="L797" s="444">
        <v>1</v>
      </c>
      <c r="M797" s="444">
        <v>288</v>
      </c>
      <c r="N797" s="444">
        <v>1</v>
      </c>
      <c r="O797" s="444">
        <v>289</v>
      </c>
      <c r="P797" s="514">
        <v>0.50173611111111116</v>
      </c>
      <c r="Q797" s="445">
        <v>289</v>
      </c>
    </row>
    <row r="798" spans="1:17" ht="14.4" customHeight="1" x14ac:dyDescent="0.3">
      <c r="A798" s="439" t="s">
        <v>1032</v>
      </c>
      <c r="B798" s="440" t="s">
        <v>847</v>
      </c>
      <c r="C798" s="440" t="s">
        <v>848</v>
      </c>
      <c r="D798" s="440" t="s">
        <v>958</v>
      </c>
      <c r="E798" s="440" t="s">
        <v>959</v>
      </c>
      <c r="F798" s="444"/>
      <c r="G798" s="444"/>
      <c r="H798" s="444"/>
      <c r="I798" s="444"/>
      <c r="J798" s="444"/>
      <c r="K798" s="444"/>
      <c r="L798" s="444"/>
      <c r="M798" s="444"/>
      <c r="N798" s="444">
        <v>1</v>
      </c>
      <c r="O798" s="444">
        <v>1098</v>
      </c>
      <c r="P798" s="514"/>
      <c r="Q798" s="445">
        <v>1098</v>
      </c>
    </row>
    <row r="799" spans="1:17" ht="14.4" customHeight="1" x14ac:dyDescent="0.3">
      <c r="A799" s="439" t="s">
        <v>1032</v>
      </c>
      <c r="B799" s="440" t="s">
        <v>847</v>
      </c>
      <c r="C799" s="440" t="s">
        <v>848</v>
      </c>
      <c r="D799" s="440" t="s">
        <v>962</v>
      </c>
      <c r="E799" s="440" t="s">
        <v>963</v>
      </c>
      <c r="F799" s="444"/>
      <c r="G799" s="444"/>
      <c r="H799" s="444"/>
      <c r="I799" s="444"/>
      <c r="J799" s="444">
        <v>1</v>
      </c>
      <c r="K799" s="444">
        <v>314</v>
      </c>
      <c r="L799" s="444">
        <v>1</v>
      </c>
      <c r="M799" s="444">
        <v>314</v>
      </c>
      <c r="N799" s="444">
        <v>3</v>
      </c>
      <c r="O799" s="444">
        <v>942</v>
      </c>
      <c r="P799" s="514">
        <v>3</v>
      </c>
      <c r="Q799" s="445">
        <v>314</v>
      </c>
    </row>
    <row r="800" spans="1:17" ht="14.4" customHeight="1" x14ac:dyDescent="0.3">
      <c r="A800" s="439" t="s">
        <v>1032</v>
      </c>
      <c r="B800" s="440" t="s">
        <v>847</v>
      </c>
      <c r="C800" s="440" t="s">
        <v>848</v>
      </c>
      <c r="D800" s="440" t="s">
        <v>1033</v>
      </c>
      <c r="E800" s="440" t="s">
        <v>1034</v>
      </c>
      <c r="F800" s="444">
        <v>1</v>
      </c>
      <c r="G800" s="444">
        <v>656</v>
      </c>
      <c r="H800" s="444"/>
      <c r="I800" s="444">
        <v>656</v>
      </c>
      <c r="J800" s="444"/>
      <c r="K800" s="444"/>
      <c r="L800" s="444"/>
      <c r="M800" s="444"/>
      <c r="N800" s="444"/>
      <c r="O800" s="444"/>
      <c r="P800" s="514"/>
      <c r="Q800" s="445"/>
    </row>
    <row r="801" spans="1:17" ht="14.4" customHeight="1" x14ac:dyDescent="0.3">
      <c r="A801" s="439" t="s">
        <v>1032</v>
      </c>
      <c r="B801" s="440" t="s">
        <v>847</v>
      </c>
      <c r="C801" s="440" t="s">
        <v>848</v>
      </c>
      <c r="D801" s="440" t="s">
        <v>964</v>
      </c>
      <c r="E801" s="440" t="s">
        <v>965</v>
      </c>
      <c r="F801" s="444"/>
      <c r="G801" s="444"/>
      <c r="H801" s="444"/>
      <c r="I801" s="444"/>
      <c r="J801" s="444"/>
      <c r="K801" s="444"/>
      <c r="L801" s="444"/>
      <c r="M801" s="444"/>
      <c r="N801" s="444">
        <v>1</v>
      </c>
      <c r="O801" s="444">
        <v>0</v>
      </c>
      <c r="P801" s="514"/>
      <c r="Q801" s="445">
        <v>0</v>
      </c>
    </row>
    <row r="802" spans="1:17" ht="14.4" customHeight="1" x14ac:dyDescent="0.3">
      <c r="A802" s="439" t="s">
        <v>1035</v>
      </c>
      <c r="B802" s="440" t="s">
        <v>847</v>
      </c>
      <c r="C802" s="440" t="s">
        <v>848</v>
      </c>
      <c r="D802" s="440" t="s">
        <v>849</v>
      </c>
      <c r="E802" s="440" t="s">
        <v>850</v>
      </c>
      <c r="F802" s="444"/>
      <c r="G802" s="444"/>
      <c r="H802" s="444"/>
      <c r="I802" s="444"/>
      <c r="J802" s="444">
        <v>2</v>
      </c>
      <c r="K802" s="444">
        <v>4452</v>
      </c>
      <c r="L802" s="444">
        <v>1</v>
      </c>
      <c r="M802" s="444">
        <v>2226</v>
      </c>
      <c r="N802" s="444">
        <v>3</v>
      </c>
      <c r="O802" s="444">
        <v>6687</v>
      </c>
      <c r="P802" s="514">
        <v>1.502021563342318</v>
      </c>
      <c r="Q802" s="445">
        <v>2229</v>
      </c>
    </row>
    <row r="803" spans="1:17" ht="14.4" customHeight="1" x14ac:dyDescent="0.3">
      <c r="A803" s="439" t="s">
        <v>1035</v>
      </c>
      <c r="B803" s="440" t="s">
        <v>847</v>
      </c>
      <c r="C803" s="440" t="s">
        <v>848</v>
      </c>
      <c r="D803" s="440" t="s">
        <v>853</v>
      </c>
      <c r="E803" s="440" t="s">
        <v>854</v>
      </c>
      <c r="F803" s="444">
        <v>52</v>
      </c>
      <c r="G803" s="444">
        <v>2808</v>
      </c>
      <c r="H803" s="444">
        <v>0.80689655172413788</v>
      </c>
      <c r="I803" s="444">
        <v>54</v>
      </c>
      <c r="J803" s="444">
        <v>60</v>
      </c>
      <c r="K803" s="444">
        <v>3480</v>
      </c>
      <c r="L803" s="444">
        <v>1</v>
      </c>
      <c r="M803" s="444">
        <v>58</v>
      </c>
      <c r="N803" s="444">
        <v>31</v>
      </c>
      <c r="O803" s="444">
        <v>1798</v>
      </c>
      <c r="P803" s="514">
        <v>0.51666666666666672</v>
      </c>
      <c r="Q803" s="445">
        <v>58</v>
      </c>
    </row>
    <row r="804" spans="1:17" ht="14.4" customHeight="1" x14ac:dyDescent="0.3">
      <c r="A804" s="439" t="s">
        <v>1035</v>
      </c>
      <c r="B804" s="440" t="s">
        <v>847</v>
      </c>
      <c r="C804" s="440" t="s">
        <v>848</v>
      </c>
      <c r="D804" s="440" t="s">
        <v>855</v>
      </c>
      <c r="E804" s="440" t="s">
        <v>856</v>
      </c>
      <c r="F804" s="444">
        <v>12</v>
      </c>
      <c r="G804" s="444">
        <v>1476</v>
      </c>
      <c r="H804" s="444">
        <v>0.40239912758996726</v>
      </c>
      <c r="I804" s="444">
        <v>123</v>
      </c>
      <c r="J804" s="444">
        <v>28</v>
      </c>
      <c r="K804" s="444">
        <v>3668</v>
      </c>
      <c r="L804" s="444">
        <v>1</v>
      </c>
      <c r="M804" s="444">
        <v>131</v>
      </c>
      <c r="N804" s="444">
        <v>3</v>
      </c>
      <c r="O804" s="444">
        <v>393</v>
      </c>
      <c r="P804" s="514">
        <v>0.10714285714285714</v>
      </c>
      <c r="Q804" s="445">
        <v>131</v>
      </c>
    </row>
    <row r="805" spans="1:17" ht="14.4" customHeight="1" x14ac:dyDescent="0.3">
      <c r="A805" s="439" t="s">
        <v>1035</v>
      </c>
      <c r="B805" s="440" t="s">
        <v>847</v>
      </c>
      <c r="C805" s="440" t="s">
        <v>848</v>
      </c>
      <c r="D805" s="440" t="s">
        <v>857</v>
      </c>
      <c r="E805" s="440" t="s">
        <v>858</v>
      </c>
      <c r="F805" s="444">
        <v>2</v>
      </c>
      <c r="G805" s="444">
        <v>354</v>
      </c>
      <c r="H805" s="444"/>
      <c r="I805" s="444">
        <v>177</v>
      </c>
      <c r="J805" s="444"/>
      <c r="K805" s="444"/>
      <c r="L805" s="444"/>
      <c r="M805" s="444"/>
      <c r="N805" s="444">
        <v>3</v>
      </c>
      <c r="O805" s="444">
        <v>567</v>
      </c>
      <c r="P805" s="514"/>
      <c r="Q805" s="445">
        <v>189</v>
      </c>
    </row>
    <row r="806" spans="1:17" ht="14.4" customHeight="1" x14ac:dyDescent="0.3">
      <c r="A806" s="439" t="s">
        <v>1035</v>
      </c>
      <c r="B806" s="440" t="s">
        <v>847</v>
      </c>
      <c r="C806" s="440" t="s">
        <v>848</v>
      </c>
      <c r="D806" s="440" t="s">
        <v>863</v>
      </c>
      <c r="E806" s="440" t="s">
        <v>864</v>
      </c>
      <c r="F806" s="444">
        <v>11</v>
      </c>
      <c r="G806" s="444">
        <v>1892</v>
      </c>
      <c r="H806" s="444">
        <v>2.1139664804469276</v>
      </c>
      <c r="I806" s="444">
        <v>172</v>
      </c>
      <c r="J806" s="444">
        <v>5</v>
      </c>
      <c r="K806" s="444">
        <v>895</v>
      </c>
      <c r="L806" s="444">
        <v>1</v>
      </c>
      <c r="M806" s="444">
        <v>179</v>
      </c>
      <c r="N806" s="444">
        <v>4</v>
      </c>
      <c r="O806" s="444">
        <v>720</v>
      </c>
      <c r="P806" s="514">
        <v>0.8044692737430168</v>
      </c>
      <c r="Q806" s="445">
        <v>180</v>
      </c>
    </row>
    <row r="807" spans="1:17" ht="14.4" customHeight="1" x14ac:dyDescent="0.3">
      <c r="A807" s="439" t="s">
        <v>1035</v>
      </c>
      <c r="B807" s="440" t="s">
        <v>847</v>
      </c>
      <c r="C807" s="440" t="s">
        <v>848</v>
      </c>
      <c r="D807" s="440" t="s">
        <v>867</v>
      </c>
      <c r="E807" s="440" t="s">
        <v>868</v>
      </c>
      <c r="F807" s="444">
        <v>45</v>
      </c>
      <c r="G807" s="444">
        <v>14490</v>
      </c>
      <c r="H807" s="444">
        <v>0.88272921108742008</v>
      </c>
      <c r="I807" s="444">
        <v>322</v>
      </c>
      <c r="J807" s="444">
        <v>49</v>
      </c>
      <c r="K807" s="444">
        <v>16415</v>
      </c>
      <c r="L807" s="444">
        <v>1</v>
      </c>
      <c r="M807" s="444">
        <v>335</v>
      </c>
      <c r="N807" s="444">
        <v>45</v>
      </c>
      <c r="O807" s="444">
        <v>15120</v>
      </c>
      <c r="P807" s="514">
        <v>0.9211087420042644</v>
      </c>
      <c r="Q807" s="445">
        <v>336</v>
      </c>
    </row>
    <row r="808" spans="1:17" ht="14.4" customHeight="1" x14ac:dyDescent="0.3">
      <c r="A808" s="439" t="s">
        <v>1035</v>
      </c>
      <c r="B808" s="440" t="s">
        <v>847</v>
      </c>
      <c r="C808" s="440" t="s">
        <v>848</v>
      </c>
      <c r="D808" s="440" t="s">
        <v>871</v>
      </c>
      <c r="E808" s="440" t="s">
        <v>872</v>
      </c>
      <c r="F808" s="444">
        <v>33</v>
      </c>
      <c r="G808" s="444">
        <v>11253</v>
      </c>
      <c r="H808" s="444">
        <v>0.76770364306180927</v>
      </c>
      <c r="I808" s="444">
        <v>341</v>
      </c>
      <c r="J808" s="444">
        <v>42</v>
      </c>
      <c r="K808" s="444">
        <v>14658</v>
      </c>
      <c r="L808" s="444">
        <v>1</v>
      </c>
      <c r="M808" s="444">
        <v>349</v>
      </c>
      <c r="N808" s="444">
        <v>23</v>
      </c>
      <c r="O808" s="444">
        <v>8027</v>
      </c>
      <c r="P808" s="514">
        <v>0.54761904761904767</v>
      </c>
      <c r="Q808" s="445">
        <v>349</v>
      </c>
    </row>
    <row r="809" spans="1:17" ht="14.4" customHeight="1" x14ac:dyDescent="0.3">
      <c r="A809" s="439" t="s">
        <v>1035</v>
      </c>
      <c r="B809" s="440" t="s">
        <v>847</v>
      </c>
      <c r="C809" s="440" t="s">
        <v>848</v>
      </c>
      <c r="D809" s="440" t="s">
        <v>889</v>
      </c>
      <c r="E809" s="440" t="s">
        <v>890</v>
      </c>
      <c r="F809" s="444"/>
      <c r="G809" s="444"/>
      <c r="H809" s="444"/>
      <c r="I809" s="444"/>
      <c r="J809" s="444"/>
      <c r="K809" s="444"/>
      <c r="L809" s="444"/>
      <c r="M809" s="444"/>
      <c r="N809" s="444">
        <v>1</v>
      </c>
      <c r="O809" s="444">
        <v>705</v>
      </c>
      <c r="P809" s="514"/>
      <c r="Q809" s="445">
        <v>705</v>
      </c>
    </row>
    <row r="810" spans="1:17" ht="14.4" customHeight="1" x14ac:dyDescent="0.3">
      <c r="A810" s="439" t="s">
        <v>1035</v>
      </c>
      <c r="B810" s="440" t="s">
        <v>847</v>
      </c>
      <c r="C810" s="440" t="s">
        <v>848</v>
      </c>
      <c r="D810" s="440" t="s">
        <v>893</v>
      </c>
      <c r="E810" s="440" t="s">
        <v>894</v>
      </c>
      <c r="F810" s="444">
        <v>33</v>
      </c>
      <c r="G810" s="444">
        <v>9405</v>
      </c>
      <c r="H810" s="444">
        <v>0.9375</v>
      </c>
      <c r="I810" s="444">
        <v>285</v>
      </c>
      <c r="J810" s="444">
        <v>33</v>
      </c>
      <c r="K810" s="444">
        <v>10032</v>
      </c>
      <c r="L810" s="444">
        <v>1</v>
      </c>
      <c r="M810" s="444">
        <v>304</v>
      </c>
      <c r="N810" s="444">
        <v>19</v>
      </c>
      <c r="O810" s="444">
        <v>5795</v>
      </c>
      <c r="P810" s="514">
        <v>0.57765151515151514</v>
      </c>
      <c r="Q810" s="445">
        <v>305</v>
      </c>
    </row>
    <row r="811" spans="1:17" ht="14.4" customHeight="1" x14ac:dyDescent="0.3">
      <c r="A811" s="439" t="s">
        <v>1035</v>
      </c>
      <c r="B811" s="440" t="s">
        <v>847</v>
      </c>
      <c r="C811" s="440" t="s">
        <v>848</v>
      </c>
      <c r="D811" s="440" t="s">
        <v>895</v>
      </c>
      <c r="E811" s="440" t="s">
        <v>896</v>
      </c>
      <c r="F811" s="444">
        <v>1</v>
      </c>
      <c r="G811" s="444">
        <v>3505</v>
      </c>
      <c r="H811" s="444">
        <v>0.31516949914576026</v>
      </c>
      <c r="I811" s="444">
        <v>3505</v>
      </c>
      <c r="J811" s="444">
        <v>3</v>
      </c>
      <c r="K811" s="444">
        <v>11121</v>
      </c>
      <c r="L811" s="444">
        <v>1</v>
      </c>
      <c r="M811" s="444">
        <v>3707</v>
      </c>
      <c r="N811" s="444">
        <v>2</v>
      </c>
      <c r="O811" s="444">
        <v>7424</v>
      </c>
      <c r="P811" s="514">
        <v>0.66756586637892279</v>
      </c>
      <c r="Q811" s="445">
        <v>3712</v>
      </c>
    </row>
    <row r="812" spans="1:17" ht="14.4" customHeight="1" x14ac:dyDescent="0.3">
      <c r="A812" s="439" t="s">
        <v>1035</v>
      </c>
      <c r="B812" s="440" t="s">
        <v>847</v>
      </c>
      <c r="C812" s="440" t="s">
        <v>848</v>
      </c>
      <c r="D812" s="440" t="s">
        <v>897</v>
      </c>
      <c r="E812" s="440" t="s">
        <v>898</v>
      </c>
      <c r="F812" s="444">
        <v>3</v>
      </c>
      <c r="G812" s="444">
        <v>1386</v>
      </c>
      <c r="H812" s="444">
        <v>0.35070850202429149</v>
      </c>
      <c r="I812" s="444">
        <v>462</v>
      </c>
      <c r="J812" s="444">
        <v>8</v>
      </c>
      <c r="K812" s="444">
        <v>3952</v>
      </c>
      <c r="L812" s="444">
        <v>1</v>
      </c>
      <c r="M812" s="444">
        <v>494</v>
      </c>
      <c r="N812" s="444">
        <v>21</v>
      </c>
      <c r="O812" s="444">
        <v>10374</v>
      </c>
      <c r="P812" s="514">
        <v>2.625</v>
      </c>
      <c r="Q812" s="445">
        <v>494</v>
      </c>
    </row>
    <row r="813" spans="1:17" ht="14.4" customHeight="1" x14ac:dyDescent="0.3">
      <c r="A813" s="439" t="s">
        <v>1035</v>
      </c>
      <c r="B813" s="440" t="s">
        <v>847</v>
      </c>
      <c r="C813" s="440" t="s">
        <v>848</v>
      </c>
      <c r="D813" s="440" t="s">
        <v>899</v>
      </c>
      <c r="E813" s="440" t="s">
        <v>900</v>
      </c>
      <c r="F813" s="444"/>
      <c r="G813" s="444"/>
      <c r="H813" s="444"/>
      <c r="I813" s="444"/>
      <c r="J813" s="444">
        <v>1</v>
      </c>
      <c r="K813" s="444">
        <v>6571</v>
      </c>
      <c r="L813" s="444">
        <v>1</v>
      </c>
      <c r="M813" s="444">
        <v>6571</v>
      </c>
      <c r="N813" s="444"/>
      <c r="O813" s="444"/>
      <c r="P813" s="514"/>
      <c r="Q813" s="445"/>
    </row>
    <row r="814" spans="1:17" ht="14.4" customHeight="1" x14ac:dyDescent="0.3">
      <c r="A814" s="439" t="s">
        <v>1035</v>
      </c>
      <c r="B814" s="440" t="s">
        <v>847</v>
      </c>
      <c r="C814" s="440" t="s">
        <v>848</v>
      </c>
      <c r="D814" s="440" t="s">
        <v>901</v>
      </c>
      <c r="E814" s="440" t="s">
        <v>902</v>
      </c>
      <c r="F814" s="444">
        <v>36</v>
      </c>
      <c r="G814" s="444">
        <v>12816</v>
      </c>
      <c r="H814" s="444">
        <v>0.84482531311799602</v>
      </c>
      <c r="I814" s="444">
        <v>356</v>
      </c>
      <c r="J814" s="444">
        <v>41</v>
      </c>
      <c r="K814" s="444">
        <v>15170</v>
      </c>
      <c r="L814" s="444">
        <v>1</v>
      </c>
      <c r="M814" s="444">
        <v>370</v>
      </c>
      <c r="N814" s="444">
        <v>39</v>
      </c>
      <c r="O814" s="444">
        <v>14430</v>
      </c>
      <c r="P814" s="514">
        <v>0.95121951219512191</v>
      </c>
      <c r="Q814" s="445">
        <v>370</v>
      </c>
    </row>
    <row r="815" spans="1:17" ht="14.4" customHeight="1" x14ac:dyDescent="0.3">
      <c r="A815" s="439" t="s">
        <v>1035</v>
      </c>
      <c r="B815" s="440" t="s">
        <v>847</v>
      </c>
      <c r="C815" s="440" t="s">
        <v>848</v>
      </c>
      <c r="D815" s="440" t="s">
        <v>903</v>
      </c>
      <c r="E815" s="440" t="s">
        <v>904</v>
      </c>
      <c r="F815" s="444"/>
      <c r="G815" s="444"/>
      <c r="H815" s="444"/>
      <c r="I815" s="444"/>
      <c r="J815" s="444">
        <v>1</v>
      </c>
      <c r="K815" s="444">
        <v>3105</v>
      </c>
      <c r="L815" s="444">
        <v>1</v>
      </c>
      <c r="M815" s="444">
        <v>3105</v>
      </c>
      <c r="N815" s="444"/>
      <c r="O815" s="444"/>
      <c r="P815" s="514"/>
      <c r="Q815" s="445"/>
    </row>
    <row r="816" spans="1:17" ht="14.4" customHeight="1" x14ac:dyDescent="0.3">
      <c r="A816" s="439" t="s">
        <v>1035</v>
      </c>
      <c r="B816" s="440" t="s">
        <v>847</v>
      </c>
      <c r="C816" s="440" t="s">
        <v>848</v>
      </c>
      <c r="D816" s="440" t="s">
        <v>907</v>
      </c>
      <c r="E816" s="440" t="s">
        <v>908</v>
      </c>
      <c r="F816" s="444">
        <v>4</v>
      </c>
      <c r="G816" s="444">
        <v>420</v>
      </c>
      <c r="H816" s="444">
        <v>1.8918918918918919</v>
      </c>
      <c r="I816" s="444">
        <v>105</v>
      </c>
      <c r="J816" s="444">
        <v>2</v>
      </c>
      <c r="K816" s="444">
        <v>222</v>
      </c>
      <c r="L816" s="444">
        <v>1</v>
      </c>
      <c r="M816" s="444">
        <v>111</v>
      </c>
      <c r="N816" s="444">
        <v>1</v>
      </c>
      <c r="O816" s="444">
        <v>111</v>
      </c>
      <c r="P816" s="514">
        <v>0.5</v>
      </c>
      <c r="Q816" s="445">
        <v>111</v>
      </c>
    </row>
    <row r="817" spans="1:17" ht="14.4" customHeight="1" x14ac:dyDescent="0.3">
      <c r="A817" s="439" t="s">
        <v>1035</v>
      </c>
      <c r="B817" s="440" t="s">
        <v>847</v>
      </c>
      <c r="C817" s="440" t="s">
        <v>848</v>
      </c>
      <c r="D817" s="440" t="s">
        <v>909</v>
      </c>
      <c r="E817" s="440" t="s">
        <v>910</v>
      </c>
      <c r="F817" s="444">
        <v>1</v>
      </c>
      <c r="G817" s="444">
        <v>117</v>
      </c>
      <c r="H817" s="444">
        <v>0.93600000000000005</v>
      </c>
      <c r="I817" s="444">
        <v>117</v>
      </c>
      <c r="J817" s="444">
        <v>1</v>
      </c>
      <c r="K817" s="444">
        <v>125</v>
      </c>
      <c r="L817" s="444">
        <v>1</v>
      </c>
      <c r="M817" s="444">
        <v>125</v>
      </c>
      <c r="N817" s="444"/>
      <c r="O817" s="444"/>
      <c r="P817" s="514"/>
      <c r="Q817" s="445"/>
    </row>
    <row r="818" spans="1:17" ht="14.4" customHeight="1" x14ac:dyDescent="0.3">
      <c r="A818" s="439" t="s">
        <v>1035</v>
      </c>
      <c r="B818" s="440" t="s">
        <v>847</v>
      </c>
      <c r="C818" s="440" t="s">
        <v>848</v>
      </c>
      <c r="D818" s="440" t="s">
        <v>915</v>
      </c>
      <c r="E818" s="440" t="s">
        <v>916</v>
      </c>
      <c r="F818" s="444">
        <v>18</v>
      </c>
      <c r="G818" s="444">
        <v>7866</v>
      </c>
      <c r="H818" s="444">
        <v>1.4375</v>
      </c>
      <c r="I818" s="444">
        <v>437</v>
      </c>
      <c r="J818" s="444">
        <v>12</v>
      </c>
      <c r="K818" s="444">
        <v>5472</v>
      </c>
      <c r="L818" s="444">
        <v>1</v>
      </c>
      <c r="M818" s="444">
        <v>456</v>
      </c>
      <c r="N818" s="444">
        <v>9</v>
      </c>
      <c r="O818" s="444">
        <v>4104</v>
      </c>
      <c r="P818" s="514">
        <v>0.75</v>
      </c>
      <c r="Q818" s="445">
        <v>456</v>
      </c>
    </row>
    <row r="819" spans="1:17" ht="14.4" customHeight="1" x14ac:dyDescent="0.3">
      <c r="A819" s="439" t="s">
        <v>1035</v>
      </c>
      <c r="B819" s="440" t="s">
        <v>847</v>
      </c>
      <c r="C819" s="440" t="s">
        <v>848</v>
      </c>
      <c r="D819" s="440" t="s">
        <v>917</v>
      </c>
      <c r="E819" s="440" t="s">
        <v>918</v>
      </c>
      <c r="F819" s="444">
        <v>4</v>
      </c>
      <c r="G819" s="444">
        <v>216</v>
      </c>
      <c r="H819" s="444">
        <v>0.23275862068965517</v>
      </c>
      <c r="I819" s="444">
        <v>54</v>
      </c>
      <c r="J819" s="444">
        <v>16</v>
      </c>
      <c r="K819" s="444">
        <v>928</v>
      </c>
      <c r="L819" s="444">
        <v>1</v>
      </c>
      <c r="M819" s="444">
        <v>58</v>
      </c>
      <c r="N819" s="444">
        <v>7</v>
      </c>
      <c r="O819" s="444">
        <v>406</v>
      </c>
      <c r="P819" s="514">
        <v>0.4375</v>
      </c>
      <c r="Q819" s="445">
        <v>58</v>
      </c>
    </row>
    <row r="820" spans="1:17" ht="14.4" customHeight="1" x14ac:dyDescent="0.3">
      <c r="A820" s="439" t="s">
        <v>1035</v>
      </c>
      <c r="B820" s="440" t="s">
        <v>847</v>
      </c>
      <c r="C820" s="440" t="s">
        <v>848</v>
      </c>
      <c r="D820" s="440" t="s">
        <v>919</v>
      </c>
      <c r="E820" s="440" t="s">
        <v>920</v>
      </c>
      <c r="F820" s="444"/>
      <c r="G820" s="444"/>
      <c r="H820" s="444"/>
      <c r="I820" s="444"/>
      <c r="J820" s="444">
        <v>2</v>
      </c>
      <c r="K820" s="444">
        <v>4346</v>
      </c>
      <c r="L820" s="444">
        <v>1</v>
      </c>
      <c r="M820" s="444">
        <v>2173</v>
      </c>
      <c r="N820" s="444"/>
      <c r="O820" s="444"/>
      <c r="P820" s="514"/>
      <c r="Q820" s="445"/>
    </row>
    <row r="821" spans="1:17" ht="14.4" customHeight="1" x14ac:dyDescent="0.3">
      <c r="A821" s="439" t="s">
        <v>1035</v>
      </c>
      <c r="B821" s="440" t="s">
        <v>847</v>
      </c>
      <c r="C821" s="440" t="s">
        <v>848</v>
      </c>
      <c r="D821" s="440" t="s">
        <v>925</v>
      </c>
      <c r="E821" s="440" t="s">
        <v>926</v>
      </c>
      <c r="F821" s="444">
        <v>48</v>
      </c>
      <c r="G821" s="444">
        <v>8112</v>
      </c>
      <c r="H821" s="444">
        <v>0.36214285714285716</v>
      </c>
      <c r="I821" s="444">
        <v>169</v>
      </c>
      <c r="J821" s="444">
        <v>128</v>
      </c>
      <c r="K821" s="444">
        <v>22400</v>
      </c>
      <c r="L821" s="444">
        <v>1</v>
      </c>
      <c r="M821" s="444">
        <v>175</v>
      </c>
      <c r="N821" s="444">
        <v>120</v>
      </c>
      <c r="O821" s="444">
        <v>21120</v>
      </c>
      <c r="P821" s="514">
        <v>0.94285714285714284</v>
      </c>
      <c r="Q821" s="445">
        <v>176</v>
      </c>
    </row>
    <row r="822" spans="1:17" ht="14.4" customHeight="1" x14ac:dyDescent="0.3">
      <c r="A822" s="439" t="s">
        <v>1035</v>
      </c>
      <c r="B822" s="440" t="s">
        <v>847</v>
      </c>
      <c r="C822" s="440" t="s">
        <v>848</v>
      </c>
      <c r="D822" s="440" t="s">
        <v>927</v>
      </c>
      <c r="E822" s="440" t="s">
        <v>928</v>
      </c>
      <c r="F822" s="444"/>
      <c r="G822" s="444"/>
      <c r="H822" s="444"/>
      <c r="I822" s="444"/>
      <c r="J822" s="444"/>
      <c r="K822" s="444"/>
      <c r="L822" s="444"/>
      <c r="M822" s="444"/>
      <c r="N822" s="444">
        <v>2</v>
      </c>
      <c r="O822" s="444">
        <v>170</v>
      </c>
      <c r="P822" s="514"/>
      <c r="Q822" s="445">
        <v>85</v>
      </c>
    </row>
    <row r="823" spans="1:17" ht="14.4" customHeight="1" x14ac:dyDescent="0.3">
      <c r="A823" s="439" t="s">
        <v>1035</v>
      </c>
      <c r="B823" s="440" t="s">
        <v>847</v>
      </c>
      <c r="C823" s="440" t="s">
        <v>848</v>
      </c>
      <c r="D823" s="440" t="s">
        <v>931</v>
      </c>
      <c r="E823" s="440" t="s">
        <v>932</v>
      </c>
      <c r="F823" s="444">
        <v>1</v>
      </c>
      <c r="G823" s="444">
        <v>163</v>
      </c>
      <c r="H823" s="444">
        <v>0.32149901380670609</v>
      </c>
      <c r="I823" s="444">
        <v>163</v>
      </c>
      <c r="J823" s="444">
        <v>3</v>
      </c>
      <c r="K823" s="444">
        <v>507</v>
      </c>
      <c r="L823" s="444">
        <v>1</v>
      </c>
      <c r="M823" s="444">
        <v>169</v>
      </c>
      <c r="N823" s="444">
        <v>3</v>
      </c>
      <c r="O823" s="444">
        <v>510</v>
      </c>
      <c r="P823" s="514">
        <v>1.0059171597633136</v>
      </c>
      <c r="Q823" s="445">
        <v>170</v>
      </c>
    </row>
    <row r="824" spans="1:17" ht="14.4" customHeight="1" x14ac:dyDescent="0.3">
      <c r="A824" s="439" t="s">
        <v>1035</v>
      </c>
      <c r="B824" s="440" t="s">
        <v>847</v>
      </c>
      <c r="C824" s="440" t="s">
        <v>848</v>
      </c>
      <c r="D824" s="440" t="s">
        <v>941</v>
      </c>
      <c r="E824" s="440" t="s">
        <v>942</v>
      </c>
      <c r="F824" s="444"/>
      <c r="G824" s="444"/>
      <c r="H824" s="444"/>
      <c r="I824" s="444"/>
      <c r="J824" s="444"/>
      <c r="K824" s="444"/>
      <c r="L824" s="444"/>
      <c r="M824" s="444"/>
      <c r="N824" s="444">
        <v>1</v>
      </c>
      <c r="O824" s="444">
        <v>264</v>
      </c>
      <c r="P824" s="514"/>
      <c r="Q824" s="445">
        <v>264</v>
      </c>
    </row>
    <row r="825" spans="1:17" ht="14.4" customHeight="1" x14ac:dyDescent="0.3">
      <c r="A825" s="439" t="s">
        <v>1035</v>
      </c>
      <c r="B825" s="440" t="s">
        <v>847</v>
      </c>
      <c r="C825" s="440" t="s">
        <v>848</v>
      </c>
      <c r="D825" s="440" t="s">
        <v>943</v>
      </c>
      <c r="E825" s="440" t="s">
        <v>944</v>
      </c>
      <c r="F825" s="444"/>
      <c r="G825" s="444"/>
      <c r="H825" s="444"/>
      <c r="I825" s="444"/>
      <c r="J825" s="444">
        <v>2</v>
      </c>
      <c r="K825" s="444">
        <v>4260</v>
      </c>
      <c r="L825" s="444">
        <v>1</v>
      </c>
      <c r="M825" s="444">
        <v>2130</v>
      </c>
      <c r="N825" s="444"/>
      <c r="O825" s="444"/>
      <c r="P825" s="514"/>
      <c r="Q825" s="445"/>
    </row>
    <row r="826" spans="1:17" ht="14.4" customHeight="1" x14ac:dyDescent="0.3">
      <c r="A826" s="439" t="s">
        <v>1035</v>
      </c>
      <c r="B826" s="440" t="s">
        <v>847</v>
      </c>
      <c r="C826" s="440" t="s">
        <v>848</v>
      </c>
      <c r="D826" s="440" t="s">
        <v>947</v>
      </c>
      <c r="E826" s="440" t="s">
        <v>948</v>
      </c>
      <c r="F826" s="444">
        <v>1</v>
      </c>
      <c r="G826" s="444">
        <v>418</v>
      </c>
      <c r="H826" s="444">
        <v>0.24704491725768321</v>
      </c>
      <c r="I826" s="444">
        <v>418</v>
      </c>
      <c r="J826" s="444">
        <v>4</v>
      </c>
      <c r="K826" s="444">
        <v>1692</v>
      </c>
      <c r="L826" s="444">
        <v>1</v>
      </c>
      <c r="M826" s="444">
        <v>423</v>
      </c>
      <c r="N826" s="444">
        <v>3</v>
      </c>
      <c r="O826" s="444">
        <v>1272</v>
      </c>
      <c r="P826" s="514">
        <v>0.75177304964539005</v>
      </c>
      <c r="Q826" s="445">
        <v>424</v>
      </c>
    </row>
    <row r="827" spans="1:17" ht="14.4" customHeight="1" x14ac:dyDescent="0.3">
      <c r="A827" s="439" t="s">
        <v>1035</v>
      </c>
      <c r="B827" s="440" t="s">
        <v>847</v>
      </c>
      <c r="C827" s="440" t="s">
        <v>848</v>
      </c>
      <c r="D827" s="440" t="s">
        <v>958</v>
      </c>
      <c r="E827" s="440" t="s">
        <v>959</v>
      </c>
      <c r="F827" s="444">
        <v>1</v>
      </c>
      <c r="G827" s="444">
        <v>1050</v>
      </c>
      <c r="H827" s="444">
        <v>0.479014598540146</v>
      </c>
      <c r="I827" s="444">
        <v>1050</v>
      </c>
      <c r="J827" s="444">
        <v>2</v>
      </c>
      <c r="K827" s="444">
        <v>2192</v>
      </c>
      <c r="L827" s="444">
        <v>1</v>
      </c>
      <c r="M827" s="444">
        <v>1096</v>
      </c>
      <c r="N827" s="444"/>
      <c r="O827" s="444"/>
      <c r="P827" s="514"/>
      <c r="Q827" s="445"/>
    </row>
    <row r="828" spans="1:17" ht="14.4" customHeight="1" x14ac:dyDescent="0.3">
      <c r="A828" s="439" t="s">
        <v>1036</v>
      </c>
      <c r="B828" s="440" t="s">
        <v>847</v>
      </c>
      <c r="C828" s="440" t="s">
        <v>848</v>
      </c>
      <c r="D828" s="440" t="s">
        <v>849</v>
      </c>
      <c r="E828" s="440" t="s">
        <v>850</v>
      </c>
      <c r="F828" s="444"/>
      <c r="G828" s="444"/>
      <c r="H828" s="444"/>
      <c r="I828" s="444"/>
      <c r="J828" s="444">
        <v>1</v>
      </c>
      <c r="K828" s="444">
        <v>2226</v>
      </c>
      <c r="L828" s="444">
        <v>1</v>
      </c>
      <c r="M828" s="444">
        <v>2226</v>
      </c>
      <c r="N828" s="444">
        <v>2</v>
      </c>
      <c r="O828" s="444">
        <v>4458</v>
      </c>
      <c r="P828" s="514">
        <v>2.0026954177897576</v>
      </c>
      <c r="Q828" s="445">
        <v>2229</v>
      </c>
    </row>
    <row r="829" spans="1:17" ht="14.4" customHeight="1" x14ac:dyDescent="0.3">
      <c r="A829" s="439" t="s">
        <v>1036</v>
      </c>
      <c r="B829" s="440" t="s">
        <v>847</v>
      </c>
      <c r="C829" s="440" t="s">
        <v>848</v>
      </c>
      <c r="D829" s="440" t="s">
        <v>853</v>
      </c>
      <c r="E829" s="440" t="s">
        <v>854</v>
      </c>
      <c r="F829" s="444">
        <v>448</v>
      </c>
      <c r="G829" s="444">
        <v>24192</v>
      </c>
      <c r="H829" s="444">
        <v>0.87626774847870181</v>
      </c>
      <c r="I829" s="444">
        <v>54</v>
      </c>
      <c r="J829" s="444">
        <v>476</v>
      </c>
      <c r="K829" s="444">
        <v>27608</v>
      </c>
      <c r="L829" s="444">
        <v>1</v>
      </c>
      <c r="M829" s="444">
        <v>58</v>
      </c>
      <c r="N829" s="444">
        <v>319</v>
      </c>
      <c r="O829" s="444">
        <v>18502</v>
      </c>
      <c r="P829" s="514">
        <v>0.67016806722689071</v>
      </c>
      <c r="Q829" s="445">
        <v>58</v>
      </c>
    </row>
    <row r="830" spans="1:17" ht="14.4" customHeight="1" x14ac:dyDescent="0.3">
      <c r="A830" s="439" t="s">
        <v>1036</v>
      </c>
      <c r="B830" s="440" t="s">
        <v>847</v>
      </c>
      <c r="C830" s="440" t="s">
        <v>848</v>
      </c>
      <c r="D830" s="440" t="s">
        <v>855</v>
      </c>
      <c r="E830" s="440" t="s">
        <v>856</v>
      </c>
      <c r="F830" s="444">
        <v>716</v>
      </c>
      <c r="G830" s="444">
        <v>88068</v>
      </c>
      <c r="H830" s="444">
        <v>0.88340973608450113</v>
      </c>
      <c r="I830" s="444">
        <v>123</v>
      </c>
      <c r="J830" s="444">
        <v>761</v>
      </c>
      <c r="K830" s="444">
        <v>99691</v>
      </c>
      <c r="L830" s="444">
        <v>1</v>
      </c>
      <c r="M830" s="444">
        <v>131</v>
      </c>
      <c r="N830" s="444">
        <v>189</v>
      </c>
      <c r="O830" s="444">
        <v>24759</v>
      </c>
      <c r="P830" s="514">
        <v>0.24835742444152431</v>
      </c>
      <c r="Q830" s="445">
        <v>131</v>
      </c>
    </row>
    <row r="831" spans="1:17" ht="14.4" customHeight="1" x14ac:dyDescent="0.3">
      <c r="A831" s="439" t="s">
        <v>1036</v>
      </c>
      <c r="B831" s="440" t="s">
        <v>847</v>
      </c>
      <c r="C831" s="440" t="s">
        <v>848</v>
      </c>
      <c r="D831" s="440" t="s">
        <v>857</v>
      </c>
      <c r="E831" s="440" t="s">
        <v>858</v>
      </c>
      <c r="F831" s="444">
        <v>30</v>
      </c>
      <c r="G831" s="444">
        <v>5310</v>
      </c>
      <c r="H831" s="444">
        <v>0.59777102330293819</v>
      </c>
      <c r="I831" s="444">
        <v>177</v>
      </c>
      <c r="J831" s="444">
        <v>47</v>
      </c>
      <c r="K831" s="444">
        <v>8883</v>
      </c>
      <c r="L831" s="444">
        <v>1</v>
      </c>
      <c r="M831" s="444">
        <v>189</v>
      </c>
      <c r="N831" s="444">
        <v>22</v>
      </c>
      <c r="O831" s="444">
        <v>4158</v>
      </c>
      <c r="P831" s="514">
        <v>0.46808510638297873</v>
      </c>
      <c r="Q831" s="445">
        <v>189</v>
      </c>
    </row>
    <row r="832" spans="1:17" ht="14.4" customHeight="1" x14ac:dyDescent="0.3">
      <c r="A832" s="439" t="s">
        <v>1036</v>
      </c>
      <c r="B832" s="440" t="s">
        <v>847</v>
      </c>
      <c r="C832" s="440" t="s">
        <v>848</v>
      </c>
      <c r="D832" s="440" t="s">
        <v>861</v>
      </c>
      <c r="E832" s="440" t="s">
        <v>862</v>
      </c>
      <c r="F832" s="444">
        <v>90</v>
      </c>
      <c r="G832" s="444">
        <v>34560</v>
      </c>
      <c r="H832" s="444">
        <v>0.84914004914004915</v>
      </c>
      <c r="I832" s="444">
        <v>384</v>
      </c>
      <c r="J832" s="444">
        <v>100</v>
      </c>
      <c r="K832" s="444">
        <v>40700</v>
      </c>
      <c r="L832" s="444">
        <v>1</v>
      </c>
      <c r="M832" s="444">
        <v>407</v>
      </c>
      <c r="N832" s="444">
        <v>170</v>
      </c>
      <c r="O832" s="444">
        <v>69360</v>
      </c>
      <c r="P832" s="514">
        <v>1.7041769041769042</v>
      </c>
      <c r="Q832" s="445">
        <v>408</v>
      </c>
    </row>
    <row r="833" spans="1:17" ht="14.4" customHeight="1" x14ac:dyDescent="0.3">
      <c r="A833" s="439" t="s">
        <v>1036</v>
      </c>
      <c r="B833" s="440" t="s">
        <v>847</v>
      </c>
      <c r="C833" s="440" t="s">
        <v>848</v>
      </c>
      <c r="D833" s="440" t="s">
        <v>863</v>
      </c>
      <c r="E833" s="440" t="s">
        <v>864</v>
      </c>
      <c r="F833" s="444">
        <v>49</v>
      </c>
      <c r="G833" s="444">
        <v>8428</v>
      </c>
      <c r="H833" s="444">
        <v>1.2725351049373397</v>
      </c>
      <c r="I833" s="444">
        <v>172</v>
      </c>
      <c r="J833" s="444">
        <v>37</v>
      </c>
      <c r="K833" s="444">
        <v>6623</v>
      </c>
      <c r="L833" s="444">
        <v>1</v>
      </c>
      <c r="M833" s="444">
        <v>179</v>
      </c>
      <c r="N833" s="444">
        <v>20</v>
      </c>
      <c r="O833" s="444">
        <v>3600</v>
      </c>
      <c r="P833" s="514">
        <v>0.54356032009663291</v>
      </c>
      <c r="Q833" s="445">
        <v>180</v>
      </c>
    </row>
    <row r="834" spans="1:17" ht="14.4" customHeight="1" x14ac:dyDescent="0.3">
      <c r="A834" s="439" t="s">
        <v>1036</v>
      </c>
      <c r="B834" s="440" t="s">
        <v>847</v>
      </c>
      <c r="C834" s="440" t="s">
        <v>848</v>
      </c>
      <c r="D834" s="440" t="s">
        <v>867</v>
      </c>
      <c r="E834" s="440" t="s">
        <v>868</v>
      </c>
      <c r="F834" s="444">
        <v>56</v>
      </c>
      <c r="G834" s="444">
        <v>18032</v>
      </c>
      <c r="H834" s="444">
        <v>2.56318407960199</v>
      </c>
      <c r="I834" s="444">
        <v>322</v>
      </c>
      <c r="J834" s="444">
        <v>21</v>
      </c>
      <c r="K834" s="444">
        <v>7035</v>
      </c>
      <c r="L834" s="444">
        <v>1</v>
      </c>
      <c r="M834" s="444">
        <v>335</v>
      </c>
      <c r="N834" s="444">
        <v>24</v>
      </c>
      <c r="O834" s="444">
        <v>8064</v>
      </c>
      <c r="P834" s="514">
        <v>1.146268656716418</v>
      </c>
      <c r="Q834" s="445">
        <v>336</v>
      </c>
    </row>
    <row r="835" spans="1:17" ht="14.4" customHeight="1" x14ac:dyDescent="0.3">
      <c r="A835" s="439" t="s">
        <v>1036</v>
      </c>
      <c r="B835" s="440" t="s">
        <v>847</v>
      </c>
      <c r="C835" s="440" t="s">
        <v>848</v>
      </c>
      <c r="D835" s="440" t="s">
        <v>869</v>
      </c>
      <c r="E835" s="440" t="s">
        <v>870</v>
      </c>
      <c r="F835" s="444">
        <v>1</v>
      </c>
      <c r="G835" s="444">
        <v>439</v>
      </c>
      <c r="H835" s="444"/>
      <c r="I835" s="444">
        <v>439</v>
      </c>
      <c r="J835" s="444"/>
      <c r="K835" s="444"/>
      <c r="L835" s="444"/>
      <c r="M835" s="444"/>
      <c r="N835" s="444">
        <v>1</v>
      </c>
      <c r="O835" s="444">
        <v>459</v>
      </c>
      <c r="P835" s="514"/>
      <c r="Q835" s="445">
        <v>459</v>
      </c>
    </row>
    <row r="836" spans="1:17" ht="14.4" customHeight="1" x14ac:dyDescent="0.3">
      <c r="A836" s="439" t="s">
        <v>1036</v>
      </c>
      <c r="B836" s="440" t="s">
        <v>847</v>
      </c>
      <c r="C836" s="440" t="s">
        <v>848</v>
      </c>
      <c r="D836" s="440" t="s">
        <v>871</v>
      </c>
      <c r="E836" s="440" t="s">
        <v>872</v>
      </c>
      <c r="F836" s="444">
        <v>294</v>
      </c>
      <c r="G836" s="444">
        <v>100254</v>
      </c>
      <c r="H836" s="444">
        <v>0.94493666113708341</v>
      </c>
      <c r="I836" s="444">
        <v>341</v>
      </c>
      <c r="J836" s="444">
        <v>304</v>
      </c>
      <c r="K836" s="444">
        <v>106096</v>
      </c>
      <c r="L836" s="444">
        <v>1</v>
      </c>
      <c r="M836" s="444">
        <v>349</v>
      </c>
      <c r="N836" s="444">
        <v>152</v>
      </c>
      <c r="O836" s="444">
        <v>53048</v>
      </c>
      <c r="P836" s="514">
        <v>0.5</v>
      </c>
      <c r="Q836" s="445">
        <v>349</v>
      </c>
    </row>
    <row r="837" spans="1:17" ht="14.4" customHeight="1" x14ac:dyDescent="0.3">
      <c r="A837" s="439" t="s">
        <v>1036</v>
      </c>
      <c r="B837" s="440" t="s">
        <v>847</v>
      </c>
      <c r="C837" s="440" t="s">
        <v>848</v>
      </c>
      <c r="D837" s="440" t="s">
        <v>873</v>
      </c>
      <c r="E837" s="440" t="s">
        <v>874</v>
      </c>
      <c r="F837" s="444">
        <v>1</v>
      </c>
      <c r="G837" s="444">
        <v>1598</v>
      </c>
      <c r="H837" s="444"/>
      <c r="I837" s="444">
        <v>1598</v>
      </c>
      <c r="J837" s="444"/>
      <c r="K837" s="444"/>
      <c r="L837" s="444"/>
      <c r="M837" s="444"/>
      <c r="N837" s="444">
        <v>1</v>
      </c>
      <c r="O837" s="444">
        <v>1653</v>
      </c>
      <c r="P837" s="514"/>
      <c r="Q837" s="445">
        <v>1653</v>
      </c>
    </row>
    <row r="838" spans="1:17" ht="14.4" customHeight="1" x14ac:dyDescent="0.3">
      <c r="A838" s="439" t="s">
        <v>1036</v>
      </c>
      <c r="B838" s="440" t="s">
        <v>847</v>
      </c>
      <c r="C838" s="440" t="s">
        <v>848</v>
      </c>
      <c r="D838" s="440" t="s">
        <v>879</v>
      </c>
      <c r="E838" s="440" t="s">
        <v>880</v>
      </c>
      <c r="F838" s="444">
        <v>37</v>
      </c>
      <c r="G838" s="444">
        <v>4033</v>
      </c>
      <c r="H838" s="444">
        <v>1.0445480445480446</v>
      </c>
      <c r="I838" s="444">
        <v>109</v>
      </c>
      <c r="J838" s="444">
        <v>33</v>
      </c>
      <c r="K838" s="444">
        <v>3861</v>
      </c>
      <c r="L838" s="444">
        <v>1</v>
      </c>
      <c r="M838" s="444">
        <v>117</v>
      </c>
      <c r="N838" s="444">
        <v>81</v>
      </c>
      <c r="O838" s="444">
        <v>9477</v>
      </c>
      <c r="P838" s="514">
        <v>2.4545454545454546</v>
      </c>
      <c r="Q838" s="445">
        <v>117</v>
      </c>
    </row>
    <row r="839" spans="1:17" ht="14.4" customHeight="1" x14ac:dyDescent="0.3">
      <c r="A839" s="439" t="s">
        <v>1036</v>
      </c>
      <c r="B839" s="440" t="s">
        <v>847</v>
      </c>
      <c r="C839" s="440" t="s">
        <v>848</v>
      </c>
      <c r="D839" s="440" t="s">
        <v>883</v>
      </c>
      <c r="E839" s="440" t="s">
        <v>884</v>
      </c>
      <c r="F839" s="444">
        <v>3</v>
      </c>
      <c r="G839" s="444">
        <v>1128</v>
      </c>
      <c r="H839" s="444">
        <v>0.58294573643410852</v>
      </c>
      <c r="I839" s="444">
        <v>376</v>
      </c>
      <c r="J839" s="444">
        <v>5</v>
      </c>
      <c r="K839" s="444">
        <v>1935</v>
      </c>
      <c r="L839" s="444">
        <v>1</v>
      </c>
      <c r="M839" s="444">
        <v>387</v>
      </c>
      <c r="N839" s="444">
        <v>4</v>
      </c>
      <c r="O839" s="444">
        <v>1564</v>
      </c>
      <c r="P839" s="514">
        <v>0.80826873385012921</v>
      </c>
      <c r="Q839" s="445">
        <v>391</v>
      </c>
    </row>
    <row r="840" spans="1:17" ht="14.4" customHeight="1" x14ac:dyDescent="0.3">
      <c r="A840" s="439" t="s">
        <v>1036</v>
      </c>
      <c r="B840" s="440" t="s">
        <v>847</v>
      </c>
      <c r="C840" s="440" t="s">
        <v>848</v>
      </c>
      <c r="D840" s="440" t="s">
        <v>885</v>
      </c>
      <c r="E840" s="440" t="s">
        <v>886</v>
      </c>
      <c r="F840" s="444">
        <v>27</v>
      </c>
      <c r="G840" s="444">
        <v>999</v>
      </c>
      <c r="H840" s="444">
        <v>1.0111336032388665</v>
      </c>
      <c r="I840" s="444">
        <v>37</v>
      </c>
      <c r="J840" s="444">
        <v>26</v>
      </c>
      <c r="K840" s="444">
        <v>988</v>
      </c>
      <c r="L840" s="444">
        <v>1</v>
      </c>
      <c r="M840" s="444">
        <v>38</v>
      </c>
      <c r="N840" s="444">
        <v>58</v>
      </c>
      <c r="O840" s="444">
        <v>2204</v>
      </c>
      <c r="P840" s="514">
        <v>2.2307692307692308</v>
      </c>
      <c r="Q840" s="445">
        <v>38</v>
      </c>
    </row>
    <row r="841" spans="1:17" ht="14.4" customHeight="1" x14ac:dyDescent="0.3">
      <c r="A841" s="439" t="s">
        <v>1036</v>
      </c>
      <c r="B841" s="440" t="s">
        <v>847</v>
      </c>
      <c r="C841" s="440" t="s">
        <v>848</v>
      </c>
      <c r="D841" s="440" t="s">
        <v>889</v>
      </c>
      <c r="E841" s="440" t="s">
        <v>890</v>
      </c>
      <c r="F841" s="444">
        <v>4</v>
      </c>
      <c r="G841" s="444">
        <v>2704</v>
      </c>
      <c r="H841" s="444">
        <v>0.64015151515151514</v>
      </c>
      <c r="I841" s="444">
        <v>676</v>
      </c>
      <c r="J841" s="444">
        <v>6</v>
      </c>
      <c r="K841" s="444">
        <v>4224</v>
      </c>
      <c r="L841" s="444">
        <v>1</v>
      </c>
      <c r="M841" s="444">
        <v>704</v>
      </c>
      <c r="N841" s="444">
        <v>7</v>
      </c>
      <c r="O841" s="444">
        <v>4935</v>
      </c>
      <c r="P841" s="514">
        <v>1.1683238636363635</v>
      </c>
      <c r="Q841" s="445">
        <v>705</v>
      </c>
    </row>
    <row r="842" spans="1:17" ht="14.4" customHeight="1" x14ac:dyDescent="0.3">
      <c r="A842" s="439" t="s">
        <v>1036</v>
      </c>
      <c r="B842" s="440" t="s">
        <v>847</v>
      </c>
      <c r="C842" s="440" t="s">
        <v>848</v>
      </c>
      <c r="D842" s="440" t="s">
        <v>891</v>
      </c>
      <c r="E842" s="440" t="s">
        <v>892</v>
      </c>
      <c r="F842" s="444">
        <v>1</v>
      </c>
      <c r="G842" s="444">
        <v>138</v>
      </c>
      <c r="H842" s="444"/>
      <c r="I842" s="444">
        <v>138</v>
      </c>
      <c r="J842" s="444"/>
      <c r="K842" s="444"/>
      <c r="L842" s="444"/>
      <c r="M842" s="444"/>
      <c r="N842" s="444"/>
      <c r="O842" s="444"/>
      <c r="P842" s="514"/>
      <c r="Q842" s="445"/>
    </row>
    <row r="843" spans="1:17" ht="14.4" customHeight="1" x14ac:dyDescent="0.3">
      <c r="A843" s="439" t="s">
        <v>1036</v>
      </c>
      <c r="B843" s="440" t="s">
        <v>847</v>
      </c>
      <c r="C843" s="440" t="s">
        <v>848</v>
      </c>
      <c r="D843" s="440" t="s">
        <v>893</v>
      </c>
      <c r="E843" s="440" t="s">
        <v>894</v>
      </c>
      <c r="F843" s="444">
        <v>354</v>
      </c>
      <c r="G843" s="444">
        <v>100890</v>
      </c>
      <c r="H843" s="444">
        <v>0.82968750000000002</v>
      </c>
      <c r="I843" s="444">
        <v>285</v>
      </c>
      <c r="J843" s="444">
        <v>400</v>
      </c>
      <c r="K843" s="444">
        <v>121600</v>
      </c>
      <c r="L843" s="444">
        <v>1</v>
      </c>
      <c r="M843" s="444">
        <v>304</v>
      </c>
      <c r="N843" s="444">
        <v>203</v>
      </c>
      <c r="O843" s="444">
        <v>61915</v>
      </c>
      <c r="P843" s="514">
        <v>0.50916940789473686</v>
      </c>
      <c r="Q843" s="445">
        <v>305</v>
      </c>
    </row>
    <row r="844" spans="1:17" ht="14.4" customHeight="1" x14ac:dyDescent="0.3">
      <c r="A844" s="439" t="s">
        <v>1036</v>
      </c>
      <c r="B844" s="440" t="s">
        <v>847</v>
      </c>
      <c r="C844" s="440" t="s">
        <v>848</v>
      </c>
      <c r="D844" s="440" t="s">
        <v>895</v>
      </c>
      <c r="E844" s="440" t="s">
        <v>896</v>
      </c>
      <c r="F844" s="444">
        <v>2</v>
      </c>
      <c r="G844" s="444">
        <v>7010</v>
      </c>
      <c r="H844" s="444">
        <v>0.63033899829152051</v>
      </c>
      <c r="I844" s="444">
        <v>3505</v>
      </c>
      <c r="J844" s="444">
        <v>3</v>
      </c>
      <c r="K844" s="444">
        <v>11121</v>
      </c>
      <c r="L844" s="444">
        <v>1</v>
      </c>
      <c r="M844" s="444">
        <v>3707</v>
      </c>
      <c r="N844" s="444">
        <v>7</v>
      </c>
      <c r="O844" s="444">
        <v>25984</v>
      </c>
      <c r="P844" s="514">
        <v>2.3364805323262297</v>
      </c>
      <c r="Q844" s="445">
        <v>3712</v>
      </c>
    </row>
    <row r="845" spans="1:17" ht="14.4" customHeight="1" x14ac:dyDescent="0.3">
      <c r="A845" s="439" t="s">
        <v>1036</v>
      </c>
      <c r="B845" s="440" t="s">
        <v>847</v>
      </c>
      <c r="C845" s="440" t="s">
        <v>848</v>
      </c>
      <c r="D845" s="440" t="s">
        <v>897</v>
      </c>
      <c r="E845" s="440" t="s">
        <v>898</v>
      </c>
      <c r="F845" s="444">
        <v>221</v>
      </c>
      <c r="G845" s="444">
        <v>102102</v>
      </c>
      <c r="H845" s="444">
        <v>0.88326585695006743</v>
      </c>
      <c r="I845" s="444">
        <v>462</v>
      </c>
      <c r="J845" s="444">
        <v>234</v>
      </c>
      <c r="K845" s="444">
        <v>115596</v>
      </c>
      <c r="L845" s="444">
        <v>1</v>
      </c>
      <c r="M845" s="444">
        <v>494</v>
      </c>
      <c r="N845" s="444">
        <v>240</v>
      </c>
      <c r="O845" s="444">
        <v>118560</v>
      </c>
      <c r="P845" s="514">
        <v>1.0256410256410255</v>
      </c>
      <c r="Q845" s="445">
        <v>494</v>
      </c>
    </row>
    <row r="846" spans="1:17" ht="14.4" customHeight="1" x14ac:dyDescent="0.3">
      <c r="A846" s="439" t="s">
        <v>1036</v>
      </c>
      <c r="B846" s="440" t="s">
        <v>847</v>
      </c>
      <c r="C846" s="440" t="s">
        <v>848</v>
      </c>
      <c r="D846" s="440" t="s">
        <v>899</v>
      </c>
      <c r="E846" s="440" t="s">
        <v>900</v>
      </c>
      <c r="F846" s="444"/>
      <c r="G846" s="444"/>
      <c r="H846" s="444"/>
      <c r="I846" s="444"/>
      <c r="J846" s="444">
        <v>1</v>
      </c>
      <c r="K846" s="444">
        <v>6571</v>
      </c>
      <c r="L846" s="444">
        <v>1</v>
      </c>
      <c r="M846" s="444">
        <v>6571</v>
      </c>
      <c r="N846" s="444"/>
      <c r="O846" s="444"/>
      <c r="P846" s="514"/>
      <c r="Q846" s="445"/>
    </row>
    <row r="847" spans="1:17" ht="14.4" customHeight="1" x14ac:dyDescent="0.3">
      <c r="A847" s="439" t="s">
        <v>1036</v>
      </c>
      <c r="B847" s="440" t="s">
        <v>847</v>
      </c>
      <c r="C847" s="440" t="s">
        <v>848</v>
      </c>
      <c r="D847" s="440" t="s">
        <v>901</v>
      </c>
      <c r="E847" s="440" t="s">
        <v>902</v>
      </c>
      <c r="F847" s="444">
        <v>509</v>
      </c>
      <c r="G847" s="444">
        <v>181204</v>
      </c>
      <c r="H847" s="444">
        <v>0.89532091506497358</v>
      </c>
      <c r="I847" s="444">
        <v>356</v>
      </c>
      <c r="J847" s="444">
        <v>547</v>
      </c>
      <c r="K847" s="444">
        <v>202390</v>
      </c>
      <c r="L847" s="444">
        <v>1</v>
      </c>
      <c r="M847" s="444">
        <v>370</v>
      </c>
      <c r="N847" s="444">
        <v>340</v>
      </c>
      <c r="O847" s="444">
        <v>125800</v>
      </c>
      <c r="P847" s="514">
        <v>0.62157221206581348</v>
      </c>
      <c r="Q847" s="445">
        <v>370</v>
      </c>
    </row>
    <row r="848" spans="1:17" ht="14.4" customHeight="1" x14ac:dyDescent="0.3">
      <c r="A848" s="439" t="s">
        <v>1036</v>
      </c>
      <c r="B848" s="440" t="s">
        <v>847</v>
      </c>
      <c r="C848" s="440" t="s">
        <v>848</v>
      </c>
      <c r="D848" s="440" t="s">
        <v>905</v>
      </c>
      <c r="E848" s="440" t="s">
        <v>906</v>
      </c>
      <c r="F848" s="444"/>
      <c r="G848" s="444"/>
      <c r="H848" s="444"/>
      <c r="I848" s="444"/>
      <c r="J848" s="444">
        <v>1</v>
      </c>
      <c r="K848" s="444">
        <v>12793</v>
      </c>
      <c r="L848" s="444">
        <v>1</v>
      </c>
      <c r="M848" s="444">
        <v>12793</v>
      </c>
      <c r="N848" s="444">
        <v>1</v>
      </c>
      <c r="O848" s="444">
        <v>12794</v>
      </c>
      <c r="P848" s="514">
        <v>1.0000781677479871</v>
      </c>
      <c r="Q848" s="445">
        <v>12794</v>
      </c>
    </row>
    <row r="849" spans="1:17" ht="14.4" customHeight="1" x14ac:dyDescent="0.3">
      <c r="A849" s="439" t="s">
        <v>1036</v>
      </c>
      <c r="B849" s="440" t="s">
        <v>847</v>
      </c>
      <c r="C849" s="440" t="s">
        <v>848</v>
      </c>
      <c r="D849" s="440" t="s">
        <v>907</v>
      </c>
      <c r="E849" s="440" t="s">
        <v>908</v>
      </c>
      <c r="F849" s="444">
        <v>9</v>
      </c>
      <c r="G849" s="444">
        <v>945</v>
      </c>
      <c r="H849" s="444"/>
      <c r="I849" s="444">
        <v>105</v>
      </c>
      <c r="J849" s="444"/>
      <c r="K849" s="444"/>
      <c r="L849" s="444"/>
      <c r="M849" s="444"/>
      <c r="N849" s="444">
        <v>3</v>
      </c>
      <c r="O849" s="444">
        <v>333</v>
      </c>
      <c r="P849" s="514"/>
      <c r="Q849" s="445">
        <v>111</v>
      </c>
    </row>
    <row r="850" spans="1:17" ht="14.4" customHeight="1" x14ac:dyDescent="0.3">
      <c r="A850" s="439" t="s">
        <v>1036</v>
      </c>
      <c r="B850" s="440" t="s">
        <v>847</v>
      </c>
      <c r="C850" s="440" t="s">
        <v>848</v>
      </c>
      <c r="D850" s="440" t="s">
        <v>909</v>
      </c>
      <c r="E850" s="440" t="s">
        <v>910</v>
      </c>
      <c r="F850" s="444">
        <v>14</v>
      </c>
      <c r="G850" s="444">
        <v>1638</v>
      </c>
      <c r="H850" s="444">
        <v>0.312</v>
      </c>
      <c r="I850" s="444">
        <v>117</v>
      </c>
      <c r="J850" s="444">
        <v>42</v>
      </c>
      <c r="K850" s="444">
        <v>5250</v>
      </c>
      <c r="L850" s="444">
        <v>1</v>
      </c>
      <c r="M850" s="444">
        <v>125</v>
      </c>
      <c r="N850" s="444">
        <v>3</v>
      </c>
      <c r="O850" s="444">
        <v>375</v>
      </c>
      <c r="P850" s="514">
        <v>7.1428571428571425E-2</v>
      </c>
      <c r="Q850" s="445">
        <v>125</v>
      </c>
    </row>
    <row r="851" spans="1:17" ht="14.4" customHeight="1" x14ac:dyDescent="0.3">
      <c r="A851" s="439" t="s">
        <v>1036</v>
      </c>
      <c r="B851" s="440" t="s">
        <v>847</v>
      </c>
      <c r="C851" s="440" t="s">
        <v>848</v>
      </c>
      <c r="D851" s="440" t="s">
        <v>911</v>
      </c>
      <c r="E851" s="440" t="s">
        <v>912</v>
      </c>
      <c r="F851" s="444">
        <v>43</v>
      </c>
      <c r="G851" s="444">
        <v>19909</v>
      </c>
      <c r="H851" s="444">
        <v>1.0584263689526847</v>
      </c>
      <c r="I851" s="444">
        <v>463</v>
      </c>
      <c r="J851" s="444">
        <v>38</v>
      </c>
      <c r="K851" s="444">
        <v>18810</v>
      </c>
      <c r="L851" s="444">
        <v>1</v>
      </c>
      <c r="M851" s="444">
        <v>495</v>
      </c>
      <c r="N851" s="444">
        <v>102</v>
      </c>
      <c r="O851" s="444">
        <v>50490</v>
      </c>
      <c r="P851" s="514">
        <v>2.6842105263157894</v>
      </c>
      <c r="Q851" s="445">
        <v>495</v>
      </c>
    </row>
    <row r="852" spans="1:17" ht="14.4" customHeight="1" x14ac:dyDescent="0.3">
      <c r="A852" s="439" t="s">
        <v>1036</v>
      </c>
      <c r="B852" s="440" t="s">
        <v>847</v>
      </c>
      <c r="C852" s="440" t="s">
        <v>848</v>
      </c>
      <c r="D852" s="440" t="s">
        <v>913</v>
      </c>
      <c r="E852" s="440" t="s">
        <v>914</v>
      </c>
      <c r="F852" s="444">
        <v>3</v>
      </c>
      <c r="G852" s="444">
        <v>3804</v>
      </c>
      <c r="H852" s="444"/>
      <c r="I852" s="444">
        <v>1268</v>
      </c>
      <c r="J852" s="444"/>
      <c r="K852" s="444"/>
      <c r="L852" s="444"/>
      <c r="M852" s="444"/>
      <c r="N852" s="444"/>
      <c r="O852" s="444"/>
      <c r="P852" s="514"/>
      <c r="Q852" s="445"/>
    </row>
    <row r="853" spans="1:17" ht="14.4" customHeight="1" x14ac:dyDescent="0.3">
      <c r="A853" s="439" t="s">
        <v>1036</v>
      </c>
      <c r="B853" s="440" t="s">
        <v>847</v>
      </c>
      <c r="C853" s="440" t="s">
        <v>848</v>
      </c>
      <c r="D853" s="440" t="s">
        <v>915</v>
      </c>
      <c r="E853" s="440" t="s">
        <v>916</v>
      </c>
      <c r="F853" s="444">
        <v>13</v>
      </c>
      <c r="G853" s="444">
        <v>5681</v>
      </c>
      <c r="H853" s="444">
        <v>6.229166666666667</v>
      </c>
      <c r="I853" s="444">
        <v>437</v>
      </c>
      <c r="J853" s="444">
        <v>2</v>
      </c>
      <c r="K853" s="444">
        <v>912</v>
      </c>
      <c r="L853" s="444">
        <v>1</v>
      </c>
      <c r="M853" s="444">
        <v>456</v>
      </c>
      <c r="N853" s="444">
        <v>3</v>
      </c>
      <c r="O853" s="444">
        <v>1368</v>
      </c>
      <c r="P853" s="514">
        <v>1.5</v>
      </c>
      <c r="Q853" s="445">
        <v>456</v>
      </c>
    </row>
    <row r="854" spans="1:17" ht="14.4" customHeight="1" x14ac:dyDescent="0.3">
      <c r="A854" s="439" t="s">
        <v>1036</v>
      </c>
      <c r="B854" s="440" t="s">
        <v>847</v>
      </c>
      <c r="C854" s="440" t="s">
        <v>848</v>
      </c>
      <c r="D854" s="440" t="s">
        <v>917</v>
      </c>
      <c r="E854" s="440" t="s">
        <v>918</v>
      </c>
      <c r="F854" s="444">
        <v>14</v>
      </c>
      <c r="G854" s="444">
        <v>756</v>
      </c>
      <c r="H854" s="444">
        <v>0.26068965517241377</v>
      </c>
      <c r="I854" s="444">
        <v>54</v>
      </c>
      <c r="J854" s="444">
        <v>50</v>
      </c>
      <c r="K854" s="444">
        <v>2900</v>
      </c>
      <c r="L854" s="444">
        <v>1</v>
      </c>
      <c r="M854" s="444">
        <v>58</v>
      </c>
      <c r="N854" s="444">
        <v>11</v>
      </c>
      <c r="O854" s="444">
        <v>638</v>
      </c>
      <c r="P854" s="514">
        <v>0.22</v>
      </c>
      <c r="Q854" s="445">
        <v>58</v>
      </c>
    </row>
    <row r="855" spans="1:17" ht="14.4" customHeight="1" x14ac:dyDescent="0.3">
      <c r="A855" s="439" t="s">
        <v>1036</v>
      </c>
      <c r="B855" s="440" t="s">
        <v>847</v>
      </c>
      <c r="C855" s="440" t="s">
        <v>848</v>
      </c>
      <c r="D855" s="440" t="s">
        <v>919</v>
      </c>
      <c r="E855" s="440" t="s">
        <v>920</v>
      </c>
      <c r="F855" s="444"/>
      <c r="G855" s="444"/>
      <c r="H855" s="444"/>
      <c r="I855" s="444"/>
      <c r="J855" s="444">
        <v>2</v>
      </c>
      <c r="K855" s="444">
        <v>4346</v>
      </c>
      <c r="L855" s="444">
        <v>1</v>
      </c>
      <c r="M855" s="444">
        <v>2173</v>
      </c>
      <c r="N855" s="444">
        <v>1</v>
      </c>
      <c r="O855" s="444">
        <v>2173</v>
      </c>
      <c r="P855" s="514">
        <v>0.5</v>
      </c>
      <c r="Q855" s="445">
        <v>2173</v>
      </c>
    </row>
    <row r="856" spans="1:17" ht="14.4" customHeight="1" x14ac:dyDescent="0.3">
      <c r="A856" s="439" t="s">
        <v>1036</v>
      </c>
      <c r="B856" s="440" t="s">
        <v>847</v>
      </c>
      <c r="C856" s="440" t="s">
        <v>848</v>
      </c>
      <c r="D856" s="440" t="s">
        <v>925</v>
      </c>
      <c r="E856" s="440" t="s">
        <v>926</v>
      </c>
      <c r="F856" s="444">
        <v>2763</v>
      </c>
      <c r="G856" s="444">
        <v>466947</v>
      </c>
      <c r="H856" s="444">
        <v>0.94085633689300829</v>
      </c>
      <c r="I856" s="444">
        <v>169</v>
      </c>
      <c r="J856" s="444">
        <v>2836</v>
      </c>
      <c r="K856" s="444">
        <v>496300</v>
      </c>
      <c r="L856" s="444">
        <v>1</v>
      </c>
      <c r="M856" s="444">
        <v>175</v>
      </c>
      <c r="N856" s="444">
        <v>1129</v>
      </c>
      <c r="O856" s="444">
        <v>198704</v>
      </c>
      <c r="P856" s="514">
        <v>0.40037074350191415</v>
      </c>
      <c r="Q856" s="445">
        <v>176</v>
      </c>
    </row>
    <row r="857" spans="1:17" ht="14.4" customHeight="1" x14ac:dyDescent="0.3">
      <c r="A857" s="439" t="s">
        <v>1036</v>
      </c>
      <c r="B857" s="440" t="s">
        <v>847</v>
      </c>
      <c r="C857" s="440" t="s">
        <v>848</v>
      </c>
      <c r="D857" s="440" t="s">
        <v>927</v>
      </c>
      <c r="E857" s="440" t="s">
        <v>928</v>
      </c>
      <c r="F857" s="444">
        <v>17</v>
      </c>
      <c r="G857" s="444">
        <v>1377</v>
      </c>
      <c r="H857" s="444">
        <v>1.35</v>
      </c>
      <c r="I857" s="444">
        <v>81</v>
      </c>
      <c r="J857" s="444">
        <v>12</v>
      </c>
      <c r="K857" s="444">
        <v>1020</v>
      </c>
      <c r="L857" s="444">
        <v>1</v>
      </c>
      <c r="M857" s="444">
        <v>85</v>
      </c>
      <c r="N857" s="444">
        <v>16</v>
      </c>
      <c r="O857" s="444">
        <v>1360</v>
      </c>
      <c r="P857" s="514">
        <v>1.3333333333333333</v>
      </c>
      <c r="Q857" s="445">
        <v>85</v>
      </c>
    </row>
    <row r="858" spans="1:17" ht="14.4" customHeight="1" x14ac:dyDescent="0.3">
      <c r="A858" s="439" t="s">
        <v>1036</v>
      </c>
      <c r="B858" s="440" t="s">
        <v>847</v>
      </c>
      <c r="C858" s="440" t="s">
        <v>848</v>
      </c>
      <c r="D858" s="440" t="s">
        <v>929</v>
      </c>
      <c r="E858" s="440" t="s">
        <v>930</v>
      </c>
      <c r="F858" s="444">
        <v>1</v>
      </c>
      <c r="G858" s="444">
        <v>166</v>
      </c>
      <c r="H858" s="444"/>
      <c r="I858" s="444">
        <v>166</v>
      </c>
      <c r="J858" s="444"/>
      <c r="K858" s="444"/>
      <c r="L858" s="444"/>
      <c r="M858" s="444"/>
      <c r="N858" s="444">
        <v>2</v>
      </c>
      <c r="O858" s="444">
        <v>356</v>
      </c>
      <c r="P858" s="514"/>
      <c r="Q858" s="445">
        <v>178</v>
      </c>
    </row>
    <row r="859" spans="1:17" ht="14.4" customHeight="1" x14ac:dyDescent="0.3">
      <c r="A859" s="439" t="s">
        <v>1036</v>
      </c>
      <c r="B859" s="440" t="s">
        <v>847</v>
      </c>
      <c r="C859" s="440" t="s">
        <v>848</v>
      </c>
      <c r="D859" s="440" t="s">
        <v>931</v>
      </c>
      <c r="E859" s="440" t="s">
        <v>932</v>
      </c>
      <c r="F859" s="444">
        <v>8</v>
      </c>
      <c r="G859" s="444">
        <v>1304</v>
      </c>
      <c r="H859" s="444">
        <v>1.1022823330515639</v>
      </c>
      <c r="I859" s="444">
        <v>163</v>
      </c>
      <c r="J859" s="444">
        <v>7</v>
      </c>
      <c r="K859" s="444">
        <v>1183</v>
      </c>
      <c r="L859" s="444">
        <v>1</v>
      </c>
      <c r="M859" s="444">
        <v>169</v>
      </c>
      <c r="N859" s="444">
        <v>12</v>
      </c>
      <c r="O859" s="444">
        <v>2040</v>
      </c>
      <c r="P859" s="514">
        <v>1.724429416737109</v>
      </c>
      <c r="Q859" s="445">
        <v>170</v>
      </c>
    </row>
    <row r="860" spans="1:17" ht="14.4" customHeight="1" x14ac:dyDescent="0.3">
      <c r="A860" s="439" t="s">
        <v>1036</v>
      </c>
      <c r="B860" s="440" t="s">
        <v>847</v>
      </c>
      <c r="C860" s="440" t="s">
        <v>848</v>
      </c>
      <c r="D860" s="440" t="s">
        <v>935</v>
      </c>
      <c r="E860" s="440" t="s">
        <v>936</v>
      </c>
      <c r="F860" s="444">
        <v>4</v>
      </c>
      <c r="G860" s="444">
        <v>4032</v>
      </c>
      <c r="H860" s="444">
        <v>0.9970326409495549</v>
      </c>
      <c r="I860" s="444">
        <v>1008</v>
      </c>
      <c r="J860" s="444">
        <v>4</v>
      </c>
      <c r="K860" s="444">
        <v>4044</v>
      </c>
      <c r="L860" s="444">
        <v>1</v>
      </c>
      <c r="M860" s="444">
        <v>1011</v>
      </c>
      <c r="N860" s="444"/>
      <c r="O860" s="444"/>
      <c r="P860" s="514"/>
      <c r="Q860" s="445"/>
    </row>
    <row r="861" spans="1:17" ht="14.4" customHeight="1" x14ac:dyDescent="0.3">
      <c r="A861" s="439" t="s">
        <v>1036</v>
      </c>
      <c r="B861" s="440" t="s">
        <v>847</v>
      </c>
      <c r="C861" s="440" t="s">
        <v>848</v>
      </c>
      <c r="D861" s="440" t="s">
        <v>937</v>
      </c>
      <c r="E861" s="440" t="s">
        <v>938</v>
      </c>
      <c r="F861" s="444">
        <v>3</v>
      </c>
      <c r="G861" s="444">
        <v>510</v>
      </c>
      <c r="H861" s="444"/>
      <c r="I861" s="444">
        <v>170</v>
      </c>
      <c r="J861" s="444"/>
      <c r="K861" s="444"/>
      <c r="L861" s="444"/>
      <c r="M861" s="444"/>
      <c r="N861" s="444">
        <v>2</v>
      </c>
      <c r="O861" s="444">
        <v>352</v>
      </c>
      <c r="P861" s="514"/>
      <c r="Q861" s="445">
        <v>176</v>
      </c>
    </row>
    <row r="862" spans="1:17" ht="14.4" customHeight="1" x14ac:dyDescent="0.3">
      <c r="A862" s="439" t="s">
        <v>1036</v>
      </c>
      <c r="B862" s="440" t="s">
        <v>847</v>
      </c>
      <c r="C862" s="440" t="s">
        <v>848</v>
      </c>
      <c r="D862" s="440" t="s">
        <v>939</v>
      </c>
      <c r="E862" s="440" t="s">
        <v>940</v>
      </c>
      <c r="F862" s="444">
        <v>10</v>
      </c>
      <c r="G862" s="444">
        <v>22640</v>
      </c>
      <c r="H862" s="444"/>
      <c r="I862" s="444">
        <v>2264</v>
      </c>
      <c r="J862" s="444"/>
      <c r="K862" s="444"/>
      <c r="L862" s="444"/>
      <c r="M862" s="444"/>
      <c r="N862" s="444"/>
      <c r="O862" s="444"/>
      <c r="P862" s="514"/>
      <c r="Q862" s="445"/>
    </row>
    <row r="863" spans="1:17" ht="14.4" customHeight="1" x14ac:dyDescent="0.3">
      <c r="A863" s="439" t="s">
        <v>1036</v>
      </c>
      <c r="B863" s="440" t="s">
        <v>847</v>
      </c>
      <c r="C863" s="440" t="s">
        <v>848</v>
      </c>
      <c r="D863" s="440" t="s">
        <v>941</v>
      </c>
      <c r="E863" s="440" t="s">
        <v>942</v>
      </c>
      <c r="F863" s="444">
        <v>3</v>
      </c>
      <c r="G863" s="444">
        <v>741</v>
      </c>
      <c r="H863" s="444">
        <v>0.56349809885931557</v>
      </c>
      <c r="I863" s="444">
        <v>247</v>
      </c>
      <c r="J863" s="444">
        <v>5</v>
      </c>
      <c r="K863" s="444">
        <v>1315</v>
      </c>
      <c r="L863" s="444">
        <v>1</v>
      </c>
      <c r="M863" s="444">
        <v>263</v>
      </c>
      <c r="N863" s="444">
        <v>6</v>
      </c>
      <c r="O863" s="444">
        <v>1584</v>
      </c>
      <c r="P863" s="514">
        <v>1.2045627376425856</v>
      </c>
      <c r="Q863" s="445">
        <v>264</v>
      </c>
    </row>
    <row r="864" spans="1:17" ht="14.4" customHeight="1" x14ac:dyDescent="0.3">
      <c r="A864" s="439" t="s">
        <v>1036</v>
      </c>
      <c r="B864" s="440" t="s">
        <v>847</v>
      </c>
      <c r="C864" s="440" t="s">
        <v>848</v>
      </c>
      <c r="D864" s="440" t="s">
        <v>943</v>
      </c>
      <c r="E864" s="440" t="s">
        <v>944</v>
      </c>
      <c r="F864" s="444">
        <v>5</v>
      </c>
      <c r="G864" s="444">
        <v>10060</v>
      </c>
      <c r="H864" s="444">
        <v>0.5247782994261867</v>
      </c>
      <c r="I864" s="444">
        <v>2012</v>
      </c>
      <c r="J864" s="444">
        <v>9</v>
      </c>
      <c r="K864" s="444">
        <v>19170</v>
      </c>
      <c r="L864" s="444">
        <v>1</v>
      </c>
      <c r="M864" s="444">
        <v>2130</v>
      </c>
      <c r="N864" s="444">
        <v>3</v>
      </c>
      <c r="O864" s="444">
        <v>6393</v>
      </c>
      <c r="P864" s="514">
        <v>0.33348982785602505</v>
      </c>
      <c r="Q864" s="445">
        <v>2131</v>
      </c>
    </row>
    <row r="865" spans="1:17" ht="14.4" customHeight="1" x14ac:dyDescent="0.3">
      <c r="A865" s="439" t="s">
        <v>1036</v>
      </c>
      <c r="B865" s="440" t="s">
        <v>847</v>
      </c>
      <c r="C865" s="440" t="s">
        <v>848</v>
      </c>
      <c r="D865" s="440" t="s">
        <v>945</v>
      </c>
      <c r="E865" s="440" t="s">
        <v>946</v>
      </c>
      <c r="F865" s="444">
        <v>52</v>
      </c>
      <c r="G865" s="444">
        <v>11752</v>
      </c>
      <c r="H865" s="444">
        <v>1.1036814425244177</v>
      </c>
      <c r="I865" s="444">
        <v>226</v>
      </c>
      <c r="J865" s="444">
        <v>44</v>
      </c>
      <c r="K865" s="444">
        <v>10648</v>
      </c>
      <c r="L865" s="444">
        <v>1</v>
      </c>
      <c r="M865" s="444">
        <v>242</v>
      </c>
      <c r="N865" s="444">
        <v>112</v>
      </c>
      <c r="O865" s="444">
        <v>27104</v>
      </c>
      <c r="P865" s="514">
        <v>2.5454545454545454</v>
      </c>
      <c r="Q865" s="445">
        <v>242</v>
      </c>
    </row>
    <row r="866" spans="1:17" ht="14.4" customHeight="1" x14ac:dyDescent="0.3">
      <c r="A866" s="439" t="s">
        <v>1036</v>
      </c>
      <c r="B866" s="440" t="s">
        <v>847</v>
      </c>
      <c r="C866" s="440" t="s">
        <v>848</v>
      </c>
      <c r="D866" s="440" t="s">
        <v>947</v>
      </c>
      <c r="E866" s="440" t="s">
        <v>948</v>
      </c>
      <c r="F866" s="444">
        <v>1</v>
      </c>
      <c r="G866" s="444">
        <v>418</v>
      </c>
      <c r="H866" s="444">
        <v>0.19763593380614658</v>
      </c>
      <c r="I866" s="444">
        <v>418</v>
      </c>
      <c r="J866" s="444">
        <v>5</v>
      </c>
      <c r="K866" s="444">
        <v>2115</v>
      </c>
      <c r="L866" s="444">
        <v>1</v>
      </c>
      <c r="M866" s="444">
        <v>423</v>
      </c>
      <c r="N866" s="444">
        <v>7</v>
      </c>
      <c r="O866" s="444">
        <v>2968</v>
      </c>
      <c r="P866" s="514">
        <v>1.4033096926713948</v>
      </c>
      <c r="Q866" s="445">
        <v>424</v>
      </c>
    </row>
    <row r="867" spans="1:17" ht="14.4" customHeight="1" x14ac:dyDescent="0.3">
      <c r="A867" s="439" t="s">
        <v>1036</v>
      </c>
      <c r="B867" s="440" t="s">
        <v>847</v>
      </c>
      <c r="C867" s="440" t="s">
        <v>848</v>
      </c>
      <c r="D867" s="440" t="s">
        <v>954</v>
      </c>
      <c r="E867" s="440" t="s">
        <v>955</v>
      </c>
      <c r="F867" s="444">
        <v>101</v>
      </c>
      <c r="G867" s="444">
        <v>105545</v>
      </c>
      <c r="H867" s="444">
        <v>0.7755244498328373</v>
      </c>
      <c r="I867" s="444">
        <v>1045</v>
      </c>
      <c r="J867" s="444">
        <v>129</v>
      </c>
      <c r="K867" s="444">
        <v>136095</v>
      </c>
      <c r="L867" s="444">
        <v>1</v>
      </c>
      <c r="M867" s="444">
        <v>1055</v>
      </c>
      <c r="N867" s="444">
        <v>35</v>
      </c>
      <c r="O867" s="444">
        <v>36995</v>
      </c>
      <c r="P867" s="514">
        <v>0.27183217605349203</v>
      </c>
      <c r="Q867" s="445">
        <v>1057</v>
      </c>
    </row>
    <row r="868" spans="1:17" ht="14.4" customHeight="1" x14ac:dyDescent="0.3">
      <c r="A868" s="439" t="s">
        <v>1036</v>
      </c>
      <c r="B868" s="440" t="s">
        <v>847</v>
      </c>
      <c r="C868" s="440" t="s">
        <v>848</v>
      </c>
      <c r="D868" s="440" t="s">
        <v>956</v>
      </c>
      <c r="E868" s="440" t="s">
        <v>957</v>
      </c>
      <c r="F868" s="444"/>
      <c r="G868" s="444"/>
      <c r="H868" s="444"/>
      <c r="I868" s="444"/>
      <c r="J868" s="444">
        <v>2</v>
      </c>
      <c r="K868" s="444">
        <v>576</v>
      </c>
      <c r="L868" s="444">
        <v>1</v>
      </c>
      <c r="M868" s="444">
        <v>288</v>
      </c>
      <c r="N868" s="444"/>
      <c r="O868" s="444"/>
      <c r="P868" s="514"/>
      <c r="Q868" s="445"/>
    </row>
    <row r="869" spans="1:17" ht="14.4" customHeight="1" x14ac:dyDescent="0.3">
      <c r="A869" s="439" t="s">
        <v>1036</v>
      </c>
      <c r="B869" s="440" t="s">
        <v>847</v>
      </c>
      <c r="C869" s="440" t="s">
        <v>848</v>
      </c>
      <c r="D869" s="440" t="s">
        <v>958</v>
      </c>
      <c r="E869" s="440" t="s">
        <v>959</v>
      </c>
      <c r="F869" s="444">
        <v>1</v>
      </c>
      <c r="G869" s="444">
        <v>1050</v>
      </c>
      <c r="H869" s="444">
        <v>0.239507299270073</v>
      </c>
      <c r="I869" s="444">
        <v>1050</v>
      </c>
      <c r="J869" s="444">
        <v>4</v>
      </c>
      <c r="K869" s="444">
        <v>4384</v>
      </c>
      <c r="L869" s="444">
        <v>1</v>
      </c>
      <c r="M869" s="444">
        <v>1096</v>
      </c>
      <c r="N869" s="444">
        <v>5</v>
      </c>
      <c r="O869" s="444">
        <v>5490</v>
      </c>
      <c r="P869" s="514">
        <v>1.2522810218978102</v>
      </c>
      <c r="Q869" s="445">
        <v>1098</v>
      </c>
    </row>
    <row r="870" spans="1:17" ht="14.4" customHeight="1" thickBot="1" x14ac:dyDescent="0.35">
      <c r="A870" s="446" t="s">
        <v>1036</v>
      </c>
      <c r="B870" s="447" t="s">
        <v>847</v>
      </c>
      <c r="C870" s="447" t="s">
        <v>848</v>
      </c>
      <c r="D870" s="447" t="s">
        <v>1037</v>
      </c>
      <c r="E870" s="447" t="s">
        <v>1038</v>
      </c>
      <c r="F870" s="451">
        <v>1</v>
      </c>
      <c r="G870" s="451">
        <v>2243</v>
      </c>
      <c r="H870" s="451"/>
      <c r="I870" s="451">
        <v>2243</v>
      </c>
      <c r="J870" s="451"/>
      <c r="K870" s="451"/>
      <c r="L870" s="451"/>
      <c r="M870" s="451"/>
      <c r="N870" s="451"/>
      <c r="O870" s="451"/>
      <c r="P870" s="462"/>
      <c r="Q870" s="4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24" t="s">
        <v>105</v>
      </c>
      <c r="B1" s="324"/>
      <c r="C1" s="325"/>
      <c r="D1" s="325"/>
      <c r="E1" s="325"/>
    </row>
    <row r="2" spans="1:5" ht="14.4" customHeight="1" thickBot="1" x14ac:dyDescent="0.35">
      <c r="A2" s="203" t="s">
        <v>227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20658.848216423034</v>
      </c>
      <c r="D4" s="133">
        <f ca="1">IF(ISERROR(VLOOKUP("Náklady celkem",INDIRECT("HI!$A:$G"),5,0)),0,VLOOKUP("Náklady celkem",INDIRECT("HI!$A:$G"),5,0))</f>
        <v>23024.519919999999</v>
      </c>
      <c r="E4" s="134">
        <f ca="1">IF(C4=0,0,D4/C4)</f>
        <v>1.1145113066708308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58.333332031250002</v>
      </c>
      <c r="D7" s="141">
        <f>IF(ISERROR(HI!E5),"",HI!E5)</f>
        <v>69.569179999999989</v>
      </c>
      <c r="E7" s="138">
        <f t="shared" ref="E7:E12" si="0">IF(C7=0,0,D7/C7)</f>
        <v>1.1926145409065743</v>
      </c>
    </row>
    <row r="8" spans="1:5" ht="14.4" customHeight="1" x14ac:dyDescent="0.3">
      <c r="A8" s="276" t="str">
        <f>HYPERLINK("#'LŽ Statim'!A1","Podíl statimových žádanek (max. 30%)")</f>
        <v>Podíl statimových žádanek (max. 30%)</v>
      </c>
      <c r="B8" s="274" t="s">
        <v>186</v>
      </c>
      <c r="C8" s="275">
        <v>0.3</v>
      </c>
      <c r="D8" s="275">
        <f>IF('LŽ Statim'!G3="",0,'LŽ Statim'!G3)</f>
        <v>5.1948051948051951E-2</v>
      </c>
      <c r="E8" s="138">
        <f>IF(C8=0,0,D8/C8)</f>
        <v>0.17316017316017318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2881.9441467895508</v>
      </c>
      <c r="D12" s="141">
        <f>IF(ISERROR(HI!E6),"",HI!E6)</f>
        <v>3536.3871499999996</v>
      </c>
      <c r="E12" s="138">
        <f t="shared" si="0"/>
        <v>1.2270838607123911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16752.749996093749</v>
      </c>
      <c r="D13" s="137">
        <f ca="1">IF(ISERROR(VLOOKUP("Osobní náklady (Kč) *",INDIRECT("HI!$A:$G"),5,0)),0,VLOOKUP("Osobní náklady (Kč) *",INDIRECT("HI!$A:$G"),5,0))</f>
        <v>18273.628840000001</v>
      </c>
      <c r="E13" s="138">
        <f ca="1">IF(C13=0,0,D13/C13)</f>
        <v>1.0907838321625332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19981.705999999998</v>
      </c>
      <c r="D15" s="156">
        <f ca="1">IF(ISERROR(VLOOKUP("Výnosy celkem",INDIRECT("HI!$A:$G"),5,0)),0,VLOOKUP("Výnosy celkem",INDIRECT("HI!$A:$G"),5,0))</f>
        <v>23853.232</v>
      </c>
      <c r="E15" s="157">
        <f t="shared" ref="E15:E20" ca="1" si="1">IF(C15=0,0,D15/C15)</f>
        <v>1.193753526350553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19981.705999999998</v>
      </c>
      <c r="D16" s="137">
        <f ca="1">IF(ISERROR(VLOOKUP("Ambulance *",INDIRECT("HI!$A:$G"),5,0)),0,VLOOKUP("Ambulance *",INDIRECT("HI!$A:$G"),5,0))</f>
        <v>23853.232</v>
      </c>
      <c r="E16" s="138">
        <f t="shared" ca="1" si="1"/>
        <v>1.193753526350553</v>
      </c>
    </row>
    <row r="17" spans="1:5" ht="14.4" customHeight="1" x14ac:dyDescent="0.3">
      <c r="A17" s="285" t="str">
        <f>HYPERLINK("#'ZV Vykáz.-A'!A1","Zdravotní výkony vykázané u ambulantních pacientů (min. 100 % 2016)")</f>
        <v>Zdravotní výkony vykázané u ambulantních pacientů (min. 100 % 2016)</v>
      </c>
      <c r="B17" s="286" t="s">
        <v>107</v>
      </c>
      <c r="C17" s="142">
        <v>1</v>
      </c>
      <c r="D17" s="142">
        <f>IF(ISERROR(VLOOKUP("Celkem:",'ZV Vykáz.-A'!$A:$AB,10,0)),"",VLOOKUP("Celkem:",'ZV Vykáz.-A'!$A:$AB,10,0))</f>
        <v>1.1937535263505528</v>
      </c>
      <c r="E17" s="138">
        <f t="shared" si="1"/>
        <v>1.1937535263505528</v>
      </c>
    </row>
    <row r="18" spans="1:5" ht="14.4" customHeight="1" x14ac:dyDescent="0.3">
      <c r="A18" s="284" t="str">
        <f>HYPERLINK("#'ZV Vykáz.-A'!A1","Specializovaná ambulantní péče")</f>
        <v>Specializovaná ambulantní péče</v>
      </c>
      <c r="B18" s="286" t="s">
        <v>107</v>
      </c>
      <c r="C18" s="142">
        <v>1</v>
      </c>
      <c r="D18" s="275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84" t="str">
        <f>HYPERLINK("#'ZV Vykáz.-A'!A1","Ambulantní péče ve vyjmenovaných odbornostech (§9)")</f>
        <v>Ambulantní péče ve vyjmenovaných odbornostech (§9)</v>
      </c>
      <c r="B19" s="286" t="s">
        <v>107</v>
      </c>
      <c r="C19" s="142">
        <v>1</v>
      </c>
      <c r="D19" s="275">
        <f>IF(ISERROR(VLOOKUP("Ambulantní péče ve vyjmenovaných odbornostech (§9) *",'ZV Vykáz.-A'!$A:$AB,10,0)),"",VLOOKUP("Ambulantní péče ve vyjmenovaných odbornostech (§9) *",'ZV Vykáz.-A'!$A:$AB,10,0))</f>
        <v>1.1937535263505528</v>
      </c>
      <c r="E19" s="138">
        <f>IF(OR(C19=0,D19=""),0,IF(C19="","",D19/C19))</f>
        <v>1.1937535263505528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86" t="s">
        <v>109</v>
      </c>
      <c r="C20" s="142">
        <v>0.85</v>
      </c>
      <c r="D20" s="142">
        <f>IF(ISERROR(VLOOKUP("Celkem:",'ZV Vykáz.-H'!$A:$S,7,0)),"",VLOOKUP("Celkem:",'ZV Vykáz.-H'!$A:$S,7,0))</f>
        <v>0.98846723017947069</v>
      </c>
      <c r="E20" s="138">
        <f t="shared" si="1"/>
        <v>1.1629026237405538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35" t="s">
        <v>114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4.4" customHeight="1" thickBot="1" x14ac:dyDescent="0.35">
      <c r="A2" s="203" t="s">
        <v>227</v>
      </c>
      <c r="B2" s="86"/>
      <c r="C2" s="86"/>
      <c r="D2" s="86"/>
      <c r="E2" s="86"/>
      <c r="F2" s="86"/>
    </row>
    <row r="3" spans="1:10" ht="14.4" customHeight="1" x14ac:dyDescent="0.3">
      <c r="A3" s="326"/>
      <c r="B3" s="82">
        <v>2015</v>
      </c>
      <c r="C3" s="40">
        <v>2016</v>
      </c>
      <c r="D3" s="7"/>
      <c r="E3" s="330">
        <v>2017</v>
      </c>
      <c r="F3" s="331"/>
      <c r="G3" s="331"/>
      <c r="H3" s="332"/>
      <c r="I3" s="333">
        <v>2017</v>
      </c>
      <c r="J3" s="334"/>
    </row>
    <row r="4" spans="1:10" ht="14.4" customHeight="1" thickBot="1" x14ac:dyDescent="0.35">
      <c r="A4" s="327"/>
      <c r="B4" s="328" t="s">
        <v>59</v>
      </c>
      <c r="C4" s="329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89" t="s">
        <v>218</v>
      </c>
      <c r="J4" s="290" t="s">
        <v>219</v>
      </c>
    </row>
    <row r="5" spans="1:10" ht="14.4" customHeight="1" x14ac:dyDescent="0.3">
      <c r="A5" s="87" t="str">
        <f>HYPERLINK("#'Léky Žádanky'!A1","Léky (Kč)")</f>
        <v>Léky (Kč)</v>
      </c>
      <c r="B5" s="27">
        <v>76.027590000000004</v>
      </c>
      <c r="C5" s="29">
        <v>44.18001000000001</v>
      </c>
      <c r="D5" s="8"/>
      <c r="E5" s="92">
        <v>69.569179999999989</v>
      </c>
      <c r="F5" s="28">
        <v>58.333332031250002</v>
      </c>
      <c r="G5" s="91">
        <f>E5-F5</f>
        <v>11.235847968749987</v>
      </c>
      <c r="H5" s="97">
        <f>IF(F5&lt;0.00000001,"",E5/F5)</f>
        <v>1.1926145409065743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2469.1533099999992</v>
      </c>
      <c r="C6" s="31">
        <v>2572.4279999999999</v>
      </c>
      <c r="D6" s="8"/>
      <c r="E6" s="93">
        <v>3536.3871499999996</v>
      </c>
      <c r="F6" s="30">
        <v>2881.9441467895508</v>
      </c>
      <c r="G6" s="94">
        <f>E6-F6</f>
        <v>654.44300321044875</v>
      </c>
      <c r="H6" s="98">
        <f>IF(F6&lt;0.00000001,"",E6/F6)</f>
        <v>1.2270838607123911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15945.371300000001</v>
      </c>
      <c r="C7" s="31">
        <v>16306.167230000001</v>
      </c>
      <c r="D7" s="8"/>
      <c r="E7" s="93">
        <v>18273.628840000001</v>
      </c>
      <c r="F7" s="30">
        <v>16752.749996093749</v>
      </c>
      <c r="G7" s="94">
        <f>E7-F7</f>
        <v>1520.8788439062519</v>
      </c>
      <c r="H7" s="98">
        <f>IF(F7&lt;0.00000001,"",E7/F7)</f>
        <v>1.0907838321625332</v>
      </c>
    </row>
    <row r="8" spans="1:10" ht="14.4" customHeight="1" thickBot="1" x14ac:dyDescent="0.35">
      <c r="A8" s="1" t="s">
        <v>62</v>
      </c>
      <c r="B8" s="11">
        <v>1122.5706100000007</v>
      </c>
      <c r="C8" s="33">
        <v>965.76123000000189</v>
      </c>
      <c r="D8" s="8"/>
      <c r="E8" s="95">
        <v>1144.9347499999976</v>
      </c>
      <c r="F8" s="32">
        <v>965.82074150848348</v>
      </c>
      <c r="G8" s="96">
        <f>E8-F8</f>
        <v>179.11400849151414</v>
      </c>
      <c r="H8" s="99">
        <f>IF(F8&lt;0.00000001,"",E8/F8)</f>
        <v>1.1854526422902887</v>
      </c>
    </row>
    <row r="9" spans="1:10" ht="14.4" customHeight="1" thickBot="1" x14ac:dyDescent="0.35">
      <c r="A9" s="2" t="s">
        <v>63</v>
      </c>
      <c r="B9" s="3">
        <v>19613.122810000001</v>
      </c>
      <c r="C9" s="35">
        <v>19888.536470000006</v>
      </c>
      <c r="D9" s="8"/>
      <c r="E9" s="3">
        <v>23024.519919999999</v>
      </c>
      <c r="F9" s="34">
        <v>20658.848216423034</v>
      </c>
      <c r="G9" s="34">
        <f>E9-F9</f>
        <v>2365.6717035769652</v>
      </c>
      <c r="H9" s="100">
        <f>IF(F9&lt;0.00000001,"",E9/F9)</f>
        <v>1.1145113066708308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20648.824000000001</v>
      </c>
      <c r="C11" s="29">
        <f>IF(ISERROR(VLOOKUP("Celkem:",'ZV Vykáz.-A'!A:H,5,0)),0,VLOOKUP("Celkem:",'ZV Vykáz.-A'!A:H,5,0)/1000)</f>
        <v>19981.705999999998</v>
      </c>
      <c r="D11" s="8"/>
      <c r="E11" s="92">
        <f>IF(ISERROR(VLOOKUP("Celkem:",'ZV Vykáz.-A'!A:H,8,0)),0,VLOOKUP("Celkem:",'ZV Vykáz.-A'!A:H,8,0)/1000)</f>
        <v>23853.232</v>
      </c>
      <c r="F11" s="28">
        <f>C11</f>
        <v>19981.705999999998</v>
      </c>
      <c r="G11" s="91">
        <f>E11-F11</f>
        <v>3871.5260000000017</v>
      </c>
      <c r="H11" s="97">
        <f>IF(F11&lt;0.00000001,"",E11/F11)</f>
        <v>1.193753526350553</v>
      </c>
      <c r="I11" s="91">
        <f>E11-B11</f>
        <v>3204.4079999999994</v>
      </c>
      <c r="J11" s="97">
        <f>IF(B11&lt;0.00000001,"",E11/B11)</f>
        <v>1.1551859805672227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20648.824000000001</v>
      </c>
      <c r="C13" s="37">
        <f>SUM(C11:C12)</f>
        <v>19981.705999999998</v>
      </c>
      <c r="D13" s="8"/>
      <c r="E13" s="5">
        <f>SUM(E11:E12)</f>
        <v>23853.232</v>
      </c>
      <c r="F13" s="36">
        <f>SUM(F11:F12)</f>
        <v>19981.705999999998</v>
      </c>
      <c r="G13" s="36">
        <f>E13-F13</f>
        <v>3871.5260000000017</v>
      </c>
      <c r="H13" s="101">
        <f>IF(F13&lt;0.00000001,"",E13/F13)</f>
        <v>1.193753526350553</v>
      </c>
      <c r="I13" s="36">
        <f>SUM(I11:I12)</f>
        <v>3204.4079999999994</v>
      </c>
      <c r="J13" s="101">
        <f>IF(B13&lt;0.00000001,"",E13/B13)</f>
        <v>1.1551859805672227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1.0528065418257584</v>
      </c>
      <c r="C15" s="39">
        <f>IF(C9=0,"",C13/C9)</f>
        <v>1.0046845845163384</v>
      </c>
      <c r="D15" s="8"/>
      <c r="E15" s="6">
        <f>IF(E9=0,"",E13/E9)</f>
        <v>1.0359925888956385</v>
      </c>
      <c r="F15" s="38">
        <f>IF(F9=0,"",F13/F9)</f>
        <v>0.96722265397715967</v>
      </c>
      <c r="G15" s="38">
        <f>IF(ISERROR(F15-E15),"",E15-F15)</f>
        <v>6.8769934918478826E-2</v>
      </c>
      <c r="H15" s="102">
        <f>IF(ISERROR(F15-E15),"",IF(F15&lt;0.00000001,"",E15/F15))</f>
        <v>1.0711004179189778</v>
      </c>
    </row>
    <row r="17" spans="1:8" ht="14.4" customHeight="1" x14ac:dyDescent="0.3">
      <c r="A17" s="88" t="s">
        <v>128</v>
      </c>
    </row>
    <row r="18" spans="1:8" ht="14.4" customHeight="1" x14ac:dyDescent="0.3">
      <c r="A18" s="252" t="s">
        <v>160</v>
      </c>
      <c r="B18" s="253"/>
      <c r="C18" s="253"/>
      <c r="D18" s="253"/>
      <c r="E18" s="253"/>
      <c r="F18" s="253"/>
      <c r="G18" s="253"/>
      <c r="H18" s="253"/>
    </row>
    <row r="19" spans="1:8" x14ac:dyDescent="0.3">
      <c r="A19" s="251" t="s">
        <v>159</v>
      </c>
      <c r="B19" s="253"/>
      <c r="C19" s="253"/>
      <c r="D19" s="253"/>
      <c r="E19" s="253"/>
      <c r="F19" s="253"/>
      <c r="G19" s="253"/>
      <c r="H19" s="253"/>
    </row>
    <row r="20" spans="1:8" ht="14.4" customHeight="1" x14ac:dyDescent="0.3">
      <c r="A20" s="89" t="s">
        <v>187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217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24" t="s">
        <v>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3" ht="14.4" customHeight="1" x14ac:dyDescent="0.3">
      <c r="A2" s="203" t="s">
        <v>227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0.90562756820803014</v>
      </c>
      <c r="C4" s="174">
        <f t="shared" ref="C4:M4" si="0">(C10+C8)/C6</f>
        <v>1.0562323186300908</v>
      </c>
      <c r="D4" s="174">
        <f t="shared" si="0"/>
        <v>1.1354595547136856</v>
      </c>
      <c r="E4" s="174">
        <f t="shared" si="0"/>
        <v>1.1010432903330665</v>
      </c>
      <c r="F4" s="174">
        <f t="shared" si="0"/>
        <v>1.1189830826907663</v>
      </c>
      <c r="G4" s="174">
        <f t="shared" si="0"/>
        <v>1.142494228373842</v>
      </c>
      <c r="H4" s="174">
        <f t="shared" si="0"/>
        <v>1.0359925888956381</v>
      </c>
      <c r="I4" s="174">
        <f t="shared" si="0"/>
        <v>1.0359925888956381</v>
      </c>
      <c r="J4" s="174">
        <f t="shared" si="0"/>
        <v>1.0359925888956381</v>
      </c>
      <c r="K4" s="174">
        <f t="shared" si="0"/>
        <v>1.0359925888956381</v>
      </c>
      <c r="L4" s="174">
        <f t="shared" si="0"/>
        <v>1.0359925888956381</v>
      </c>
      <c r="M4" s="174">
        <f t="shared" si="0"/>
        <v>1.0359925888956381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3273.2534700000001</v>
      </c>
      <c r="F5" s="174">
        <f>IF(ISERROR(VLOOKUP($A5,'Man Tab'!$A:$Q,COLUMN()+2,0)),0,VLOOKUP($A5,'Man Tab'!$A:$Q,COLUMN()+2,0))</f>
        <v>3198.5199499999999</v>
      </c>
      <c r="G5" s="174">
        <f>IF(ISERROR(VLOOKUP($A5,'Man Tab'!$A:$Q,COLUMN()+2,0)),0,VLOOKUP($A5,'Man Tab'!$A:$Q,COLUMN()+2,0))</f>
        <v>3254.7757200000001</v>
      </c>
      <c r="H5" s="174">
        <f>IF(ISERROR(VLOOKUP($A5,'Man Tab'!$A:$Q,COLUMN()+2,0)),0,VLOOKUP($A5,'Man Tab'!$A:$Q,COLUMN()+2,0))</f>
        <v>4060.1939200000002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12511.030330000011</v>
      </c>
      <c r="F6" s="176">
        <f t="shared" si="1"/>
        <v>15709.55028000001</v>
      </c>
      <c r="G6" s="176">
        <f t="shared" si="1"/>
        <v>18964.326000000012</v>
      </c>
      <c r="H6" s="176">
        <f t="shared" si="1"/>
        <v>23024.519920000013</v>
      </c>
      <c r="I6" s="176">
        <f t="shared" si="1"/>
        <v>23024.519920000013</v>
      </c>
      <c r="J6" s="176">
        <f t="shared" si="1"/>
        <v>23024.519920000013</v>
      </c>
      <c r="K6" s="176">
        <f t="shared" si="1"/>
        <v>23024.519920000013</v>
      </c>
      <c r="L6" s="176">
        <f t="shared" si="1"/>
        <v>23024.519920000013</v>
      </c>
      <c r="M6" s="176">
        <f t="shared" si="1"/>
        <v>23024.519920000013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2954364</v>
      </c>
      <c r="C9" s="175">
        <v>3588318</v>
      </c>
      <c r="D9" s="175">
        <v>3946440</v>
      </c>
      <c r="E9" s="175">
        <v>3286064</v>
      </c>
      <c r="F9" s="175">
        <v>3803535</v>
      </c>
      <c r="G9" s="175">
        <v>4087912</v>
      </c>
      <c r="H9" s="175">
        <v>2186599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2954.364</v>
      </c>
      <c r="C10" s="176">
        <f t="shared" ref="C10:M10" si="3">C9/1000+B10</f>
        <v>6542.6820000000007</v>
      </c>
      <c r="D10" s="176">
        <f t="shared" si="3"/>
        <v>10489.122000000001</v>
      </c>
      <c r="E10" s="176">
        <f t="shared" si="3"/>
        <v>13775.186000000002</v>
      </c>
      <c r="F10" s="176">
        <f t="shared" si="3"/>
        <v>17578.721000000001</v>
      </c>
      <c r="G10" s="176">
        <f t="shared" si="3"/>
        <v>21666.633000000002</v>
      </c>
      <c r="H10" s="176">
        <f t="shared" si="3"/>
        <v>23853.232000000004</v>
      </c>
      <c r="I10" s="176">
        <f t="shared" si="3"/>
        <v>23853.232000000004</v>
      </c>
      <c r="J10" s="176">
        <f t="shared" si="3"/>
        <v>23853.232000000004</v>
      </c>
      <c r="K10" s="176">
        <f t="shared" si="3"/>
        <v>23853.232000000004</v>
      </c>
      <c r="L10" s="176">
        <f t="shared" si="3"/>
        <v>23853.232000000004</v>
      </c>
      <c r="M10" s="176">
        <f t="shared" si="3"/>
        <v>23853.232000000004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0.96722265397715967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0.96722265397715967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36" t="s">
        <v>229</v>
      </c>
      <c r="B1" s="336"/>
      <c r="C1" s="336"/>
      <c r="D1" s="336"/>
      <c r="E1" s="336"/>
      <c r="F1" s="336"/>
      <c r="G1" s="336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s="177" customFormat="1" ht="14.4" customHeight="1" thickBot="1" x14ac:dyDescent="0.3">
      <c r="A2" s="203" t="s">
        <v>227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37" t="s">
        <v>15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83" t="s">
        <v>193</v>
      </c>
      <c r="E4" s="283" t="s">
        <v>194</v>
      </c>
      <c r="F4" s="283" t="s">
        <v>195</v>
      </c>
      <c r="G4" s="283" t="s">
        <v>196</v>
      </c>
      <c r="H4" s="283" t="s">
        <v>197</v>
      </c>
      <c r="I4" s="283" t="s">
        <v>198</v>
      </c>
      <c r="J4" s="283" t="s">
        <v>199</v>
      </c>
      <c r="K4" s="283" t="s">
        <v>200</v>
      </c>
      <c r="L4" s="283" t="s">
        <v>201</v>
      </c>
      <c r="M4" s="283" t="s">
        <v>202</v>
      </c>
      <c r="N4" s="283" t="s">
        <v>203</v>
      </c>
      <c r="O4" s="283" t="s">
        <v>204</v>
      </c>
      <c r="P4" s="339" t="s">
        <v>3</v>
      </c>
      <c r="Q4" s="340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228</v>
      </c>
    </row>
    <row r="7" spans="1:17" ht="14.4" customHeight="1" x14ac:dyDescent="0.3">
      <c r="A7" s="15" t="s">
        <v>21</v>
      </c>
      <c r="B7" s="46">
        <v>100</v>
      </c>
      <c r="C7" s="47">
        <v>8.333333333333</v>
      </c>
      <c r="D7" s="47">
        <v>5.8317600000000001</v>
      </c>
      <c r="E7" s="47">
        <v>9.8596000000000004</v>
      </c>
      <c r="F7" s="47">
        <v>18.601980000000001</v>
      </c>
      <c r="G7" s="47">
        <v>9.9043500000000009</v>
      </c>
      <c r="H7" s="47">
        <v>9.8464399999999994</v>
      </c>
      <c r="I7" s="47">
        <v>5.3068200000000001</v>
      </c>
      <c r="J7" s="47">
        <v>10.21823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69.569180000000003</v>
      </c>
      <c r="Q7" s="71">
        <v>1.192614514285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228</v>
      </c>
    </row>
    <row r="9" spans="1:17" ht="14.4" customHeight="1" x14ac:dyDescent="0.3">
      <c r="A9" s="15" t="s">
        <v>23</v>
      </c>
      <c r="B9" s="46">
        <v>4940.4756669561102</v>
      </c>
      <c r="C9" s="47">
        <v>411.70630557967598</v>
      </c>
      <c r="D9" s="47">
        <v>660.53583000000003</v>
      </c>
      <c r="E9" s="47">
        <v>391.31662</v>
      </c>
      <c r="F9" s="47">
        <v>403.56194000000102</v>
      </c>
      <c r="G9" s="47">
        <v>612.71541000000002</v>
      </c>
      <c r="H9" s="47">
        <v>397.33717999999999</v>
      </c>
      <c r="I9" s="47">
        <v>550.95230000000004</v>
      </c>
      <c r="J9" s="47">
        <v>519.96786999999995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3536.38715</v>
      </c>
      <c r="Q9" s="71">
        <v>1.227083864004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228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32.125529999999998</v>
      </c>
      <c r="H11" s="47">
        <v>77.212159999999997</v>
      </c>
      <c r="I11" s="47">
        <v>47.745600000000003</v>
      </c>
      <c r="J11" s="47">
        <v>58.413339999999998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394.81169999999997</v>
      </c>
      <c r="Q11" s="71">
        <v>0.87469280712999997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2.2288199999999998</v>
      </c>
      <c r="H12" s="47">
        <v>0</v>
      </c>
      <c r="I12" s="47">
        <v>1.03189</v>
      </c>
      <c r="J12" s="47">
        <v>0.66600000000000004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4.9585999999999997</v>
      </c>
      <c r="Q12" s="71">
        <v>0.448280771616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1.5970899999999999</v>
      </c>
      <c r="I13" s="47">
        <v>1.1894499999999999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7.57334</v>
      </c>
      <c r="Q13" s="71">
        <v>0.41880221198099998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0.379</v>
      </c>
      <c r="H14" s="47">
        <v>0.41599999999999998</v>
      </c>
      <c r="I14" s="47">
        <v>0.43099999999999999</v>
      </c>
      <c r="J14" s="47">
        <v>0.38800000000000001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2.786</v>
      </c>
      <c r="Q14" s="71">
        <v>0.95520000000000005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228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4.5380000000000003</v>
      </c>
      <c r="H17" s="47">
        <v>113.872</v>
      </c>
      <c r="I17" s="47">
        <v>28.497</v>
      </c>
      <c r="J17" s="47">
        <v>2.2629999999999999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179.38300000000001</v>
      </c>
      <c r="Q17" s="71">
        <v>6.2361613334820003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13.324999999999999</v>
      </c>
      <c r="H18" s="47">
        <v>8.8160000000000007</v>
      </c>
      <c r="I18" s="47">
        <v>10.72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52.776000000000003</v>
      </c>
      <c r="Q18" s="71" t="s">
        <v>228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59.347790000000003</v>
      </c>
      <c r="H19" s="47">
        <v>31.216419999999999</v>
      </c>
      <c r="I19" s="47">
        <v>24.900670000000002</v>
      </c>
      <c r="J19" s="47">
        <v>7.4405900000000003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167.48695000000001</v>
      </c>
      <c r="Q19" s="71">
        <v>0.73688906718900005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2473.21866</v>
      </c>
      <c r="H20" s="47">
        <v>2507.0208299999999</v>
      </c>
      <c r="I20" s="47">
        <v>2529.3317900000002</v>
      </c>
      <c r="J20" s="47">
        <v>3415.7368900000001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18273.628840000001</v>
      </c>
      <c r="Q20" s="71">
        <v>1.0907838319080001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41.686</v>
      </c>
      <c r="H21" s="47">
        <v>41.686</v>
      </c>
      <c r="I21" s="47">
        <v>41.686</v>
      </c>
      <c r="J21" s="47">
        <v>45.1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269.24200000000002</v>
      </c>
      <c r="Q21" s="71">
        <v>1.1895817378489999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23.784909999999002</v>
      </c>
      <c r="H24" s="47">
        <v>9.4998299999989992</v>
      </c>
      <c r="I24" s="47">
        <v>12.9832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65.917159999999001</v>
      </c>
      <c r="Q24" s="71"/>
    </row>
    <row r="25" spans="1:17" ht="14.4" customHeight="1" x14ac:dyDescent="0.3">
      <c r="A25" s="17" t="s">
        <v>39</v>
      </c>
      <c r="B25" s="49">
        <v>35415.168373117202</v>
      </c>
      <c r="C25" s="50">
        <v>2951.2640310931001</v>
      </c>
      <c r="D25" s="50">
        <v>3262.2284300000001</v>
      </c>
      <c r="E25" s="50">
        <v>2932.1304100000002</v>
      </c>
      <c r="F25" s="50">
        <v>3043.4180200000101</v>
      </c>
      <c r="G25" s="50">
        <v>3273.2534700000001</v>
      </c>
      <c r="H25" s="50">
        <v>3198.5199499999999</v>
      </c>
      <c r="I25" s="50">
        <v>3254.7757200000001</v>
      </c>
      <c r="J25" s="50">
        <v>4060.1939200000002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23024.519919999999</v>
      </c>
      <c r="Q25" s="72">
        <v>1.114511306604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333.54124000000002</v>
      </c>
      <c r="H26" s="47">
        <v>358.33780999999999</v>
      </c>
      <c r="I26" s="47">
        <v>387.74376000000001</v>
      </c>
      <c r="J26" s="47">
        <v>421.91570999999999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2434.23297</v>
      </c>
      <c r="Q26" s="71">
        <v>1.0435530482140001</v>
      </c>
    </row>
    <row r="27" spans="1:17" ht="14.4" customHeight="1" x14ac:dyDescent="0.3">
      <c r="A27" s="18" t="s">
        <v>41</v>
      </c>
      <c r="B27" s="49">
        <v>39413.978795695701</v>
      </c>
      <c r="C27" s="50">
        <v>3284.4982329746399</v>
      </c>
      <c r="D27" s="50">
        <v>3556.0696200000002</v>
      </c>
      <c r="E27" s="50">
        <v>3214.2424900000001</v>
      </c>
      <c r="F27" s="50">
        <v>3400.1592000000101</v>
      </c>
      <c r="G27" s="50">
        <v>3606.7947100000001</v>
      </c>
      <c r="H27" s="50">
        <v>3556.8577599999999</v>
      </c>
      <c r="I27" s="50">
        <v>3642.5194799999999</v>
      </c>
      <c r="J27" s="50">
        <v>4482.1096299999999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25458.75289</v>
      </c>
      <c r="Q27" s="72">
        <v>1.1073121191099999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0.61151999999999995</v>
      </c>
      <c r="H28" s="47">
        <v>4.9590000000000002E-2</v>
      </c>
      <c r="I28" s="47">
        <v>11.442</v>
      </c>
      <c r="J28" s="47">
        <v>1.0802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18.667729999999999</v>
      </c>
      <c r="Q28" s="71">
        <v>0.27587778325099999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228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36" t="s">
        <v>47</v>
      </c>
      <c r="B1" s="336"/>
      <c r="C1" s="336"/>
      <c r="D1" s="336"/>
      <c r="E1" s="336"/>
      <c r="F1" s="336"/>
      <c r="G1" s="336"/>
      <c r="H1" s="341"/>
      <c r="I1" s="341"/>
      <c r="J1" s="341"/>
      <c r="K1" s="341"/>
    </row>
    <row r="2" spans="1:11" s="55" customFormat="1" ht="14.4" customHeight="1" thickBot="1" x14ac:dyDescent="0.35">
      <c r="A2" s="203" t="s">
        <v>227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37" t="s">
        <v>48</v>
      </c>
      <c r="C3" s="338"/>
      <c r="D3" s="338"/>
      <c r="E3" s="338"/>
      <c r="F3" s="344" t="s">
        <v>49</v>
      </c>
      <c r="G3" s="338"/>
      <c r="H3" s="338"/>
      <c r="I3" s="338"/>
      <c r="J3" s="338"/>
      <c r="K3" s="345"/>
    </row>
    <row r="4" spans="1:11" ht="14.4" customHeight="1" x14ac:dyDescent="0.3">
      <c r="A4" s="61"/>
      <c r="B4" s="342"/>
      <c r="C4" s="343"/>
      <c r="D4" s="343"/>
      <c r="E4" s="343"/>
      <c r="F4" s="346" t="s">
        <v>206</v>
      </c>
      <c r="G4" s="348" t="s">
        <v>50</v>
      </c>
      <c r="H4" s="115" t="s">
        <v>118</v>
      </c>
      <c r="I4" s="346" t="s">
        <v>51</v>
      </c>
      <c r="J4" s="348" t="s">
        <v>213</v>
      </c>
      <c r="K4" s="349" t="s">
        <v>207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47"/>
      <c r="G5" s="347"/>
      <c r="H5" s="25" t="s">
        <v>208</v>
      </c>
      <c r="I5" s="347"/>
      <c r="J5" s="347"/>
      <c r="K5" s="350"/>
    </row>
    <row r="6" spans="1:11" ht="14.4" customHeight="1" thickBot="1" x14ac:dyDescent="0.35">
      <c r="A6" s="411" t="s">
        <v>230</v>
      </c>
      <c r="B6" s="393">
        <v>35530.486876206502</v>
      </c>
      <c r="C6" s="393">
        <v>35504.925900000002</v>
      </c>
      <c r="D6" s="394">
        <v>-25.560976206498999</v>
      </c>
      <c r="E6" s="395">
        <v>0.99928059031899996</v>
      </c>
      <c r="F6" s="393">
        <v>35415.168373117202</v>
      </c>
      <c r="G6" s="394">
        <v>20658.848217651699</v>
      </c>
      <c r="H6" s="396">
        <v>4060.1939200000002</v>
      </c>
      <c r="I6" s="393">
        <v>23024.519919999999</v>
      </c>
      <c r="J6" s="394">
        <v>2365.6717023482902</v>
      </c>
      <c r="K6" s="397">
        <v>0.65013159551900002</v>
      </c>
    </row>
    <row r="7" spans="1:11" ht="14.4" customHeight="1" thickBot="1" x14ac:dyDescent="0.35">
      <c r="A7" s="412" t="s">
        <v>231</v>
      </c>
      <c r="B7" s="393">
        <v>5784.5539584650496</v>
      </c>
      <c r="C7" s="393">
        <v>5175.6575800000001</v>
      </c>
      <c r="D7" s="394">
        <v>-608.89637846505002</v>
      </c>
      <c r="E7" s="395">
        <v>0.894737540208</v>
      </c>
      <c r="F7" s="393">
        <v>5869.2183111572404</v>
      </c>
      <c r="G7" s="394">
        <v>3423.7106815083898</v>
      </c>
      <c r="H7" s="396">
        <v>589.65344000000005</v>
      </c>
      <c r="I7" s="393">
        <v>4016.08563</v>
      </c>
      <c r="J7" s="394">
        <v>592.37494849160805</v>
      </c>
      <c r="K7" s="397">
        <v>0.68426243787200003</v>
      </c>
    </row>
    <row r="8" spans="1:11" ht="14.4" customHeight="1" thickBot="1" x14ac:dyDescent="0.35">
      <c r="A8" s="413" t="s">
        <v>232</v>
      </c>
      <c r="B8" s="393">
        <v>5779.4731032043701</v>
      </c>
      <c r="C8" s="393">
        <v>5171.0405799999999</v>
      </c>
      <c r="D8" s="394">
        <v>-608.43252320437</v>
      </c>
      <c r="E8" s="395">
        <v>0.89472526087699999</v>
      </c>
      <c r="F8" s="393">
        <v>5864.2183111572404</v>
      </c>
      <c r="G8" s="394">
        <v>3420.7940148417301</v>
      </c>
      <c r="H8" s="396">
        <v>589.26544000000001</v>
      </c>
      <c r="I8" s="393">
        <v>4013.29963</v>
      </c>
      <c r="J8" s="394">
        <v>592.50561515827405</v>
      </c>
      <c r="K8" s="397">
        <v>0.68437077493499998</v>
      </c>
    </row>
    <row r="9" spans="1:11" ht="14.4" customHeight="1" thickBot="1" x14ac:dyDescent="0.35">
      <c r="A9" s="414" t="s">
        <v>233</v>
      </c>
      <c r="B9" s="398">
        <v>0</v>
      </c>
      <c r="C9" s="398">
        <v>-3.0000000000000201E-5</v>
      </c>
      <c r="D9" s="399">
        <v>-3.0000000000000201E-5</v>
      </c>
      <c r="E9" s="400" t="s">
        <v>228</v>
      </c>
      <c r="F9" s="398">
        <v>0</v>
      </c>
      <c r="G9" s="399">
        <v>0</v>
      </c>
      <c r="H9" s="401">
        <v>0</v>
      </c>
      <c r="I9" s="398">
        <v>-3.4000000000000002E-4</v>
      </c>
      <c r="J9" s="399">
        <v>-3.4000000000000002E-4</v>
      </c>
      <c r="K9" s="402" t="s">
        <v>228</v>
      </c>
    </row>
    <row r="10" spans="1:11" ht="14.4" customHeight="1" thickBot="1" x14ac:dyDescent="0.35">
      <c r="A10" s="415" t="s">
        <v>234</v>
      </c>
      <c r="B10" s="393">
        <v>0</v>
      </c>
      <c r="C10" s="393">
        <v>-3.0000000000000201E-5</v>
      </c>
      <c r="D10" s="394">
        <v>-3.0000000000000201E-5</v>
      </c>
      <c r="E10" s="403" t="s">
        <v>228</v>
      </c>
      <c r="F10" s="393">
        <v>0</v>
      </c>
      <c r="G10" s="394">
        <v>0</v>
      </c>
      <c r="H10" s="396">
        <v>0</v>
      </c>
      <c r="I10" s="393">
        <v>-3.4000000000000002E-4</v>
      </c>
      <c r="J10" s="394">
        <v>-3.4000000000000002E-4</v>
      </c>
      <c r="K10" s="404" t="s">
        <v>228</v>
      </c>
    </row>
    <row r="11" spans="1:11" ht="14.4" customHeight="1" thickBot="1" x14ac:dyDescent="0.35">
      <c r="A11" s="414" t="s">
        <v>235</v>
      </c>
      <c r="B11" s="398">
        <v>195.00001760449899</v>
      </c>
      <c r="C11" s="398">
        <v>100.26845</v>
      </c>
      <c r="D11" s="399">
        <v>-94.731567604499006</v>
      </c>
      <c r="E11" s="405">
        <v>0.51419713306500003</v>
      </c>
      <c r="F11" s="398">
        <v>100</v>
      </c>
      <c r="G11" s="399">
        <v>58.333333333333002</v>
      </c>
      <c r="H11" s="401">
        <v>10.21823</v>
      </c>
      <c r="I11" s="398">
        <v>69.569180000000003</v>
      </c>
      <c r="J11" s="399">
        <v>11.235846666665999</v>
      </c>
      <c r="K11" s="406">
        <v>0.69569179999999997</v>
      </c>
    </row>
    <row r="12" spans="1:11" ht="14.4" customHeight="1" thickBot="1" x14ac:dyDescent="0.35">
      <c r="A12" s="415" t="s">
        <v>236</v>
      </c>
      <c r="B12" s="393">
        <v>195.00001760449899</v>
      </c>
      <c r="C12" s="393">
        <v>99.695480000000003</v>
      </c>
      <c r="D12" s="394">
        <v>-95.304537604499004</v>
      </c>
      <c r="E12" s="395">
        <v>0.51125882563799996</v>
      </c>
      <c r="F12" s="393">
        <v>100</v>
      </c>
      <c r="G12" s="394">
        <v>58.333333333333002</v>
      </c>
      <c r="H12" s="396">
        <v>10.21823</v>
      </c>
      <c r="I12" s="393">
        <v>69.569180000000003</v>
      </c>
      <c r="J12" s="394">
        <v>11.235846666665999</v>
      </c>
      <c r="K12" s="397">
        <v>0.69569179999999997</v>
      </c>
    </row>
    <row r="13" spans="1:11" ht="14.4" customHeight="1" thickBot="1" x14ac:dyDescent="0.35">
      <c r="A13" s="415" t="s">
        <v>237</v>
      </c>
      <c r="B13" s="393">
        <v>0</v>
      </c>
      <c r="C13" s="393">
        <v>0.57296999999999998</v>
      </c>
      <c r="D13" s="394">
        <v>0.57296999999999998</v>
      </c>
      <c r="E13" s="403" t="s">
        <v>238</v>
      </c>
      <c r="F13" s="393">
        <v>0</v>
      </c>
      <c r="G13" s="394">
        <v>0</v>
      </c>
      <c r="H13" s="396">
        <v>0</v>
      </c>
      <c r="I13" s="393">
        <v>0</v>
      </c>
      <c r="J13" s="394">
        <v>0</v>
      </c>
      <c r="K13" s="404" t="s">
        <v>228</v>
      </c>
    </row>
    <row r="14" spans="1:11" ht="14.4" customHeight="1" thickBot="1" x14ac:dyDescent="0.35">
      <c r="A14" s="414" t="s">
        <v>239</v>
      </c>
      <c r="B14" s="398">
        <v>4648.7193038968398</v>
      </c>
      <c r="C14" s="398">
        <v>4459.1007099999997</v>
      </c>
      <c r="D14" s="399">
        <v>-189.61859389683701</v>
      </c>
      <c r="E14" s="405">
        <v>0.95921057359999995</v>
      </c>
      <c r="F14" s="398">
        <v>4940.4756669561102</v>
      </c>
      <c r="G14" s="399">
        <v>2881.9441390577299</v>
      </c>
      <c r="H14" s="401">
        <v>519.96786999999995</v>
      </c>
      <c r="I14" s="398">
        <v>3536.38715</v>
      </c>
      <c r="J14" s="399">
        <v>654.44301094227103</v>
      </c>
      <c r="K14" s="406">
        <v>0.71579892066899997</v>
      </c>
    </row>
    <row r="15" spans="1:11" ht="14.4" customHeight="1" thickBot="1" x14ac:dyDescent="0.35">
      <c r="A15" s="415" t="s">
        <v>240</v>
      </c>
      <c r="B15" s="393">
        <v>3645.18855105797</v>
      </c>
      <c r="C15" s="393">
        <v>3565.02916</v>
      </c>
      <c r="D15" s="394">
        <v>-80.159391057964996</v>
      </c>
      <c r="E15" s="395">
        <v>0.97800953505199995</v>
      </c>
      <c r="F15" s="393">
        <v>3980.4756669561102</v>
      </c>
      <c r="G15" s="394">
        <v>2321.9441390577299</v>
      </c>
      <c r="H15" s="396">
        <v>462.49939000000001</v>
      </c>
      <c r="I15" s="393">
        <v>3016.3755799999999</v>
      </c>
      <c r="J15" s="394">
        <v>694.43144094227102</v>
      </c>
      <c r="K15" s="397">
        <v>0.75779274448</v>
      </c>
    </row>
    <row r="16" spans="1:11" ht="14.4" customHeight="1" thickBot="1" x14ac:dyDescent="0.35">
      <c r="A16" s="415" t="s">
        <v>241</v>
      </c>
      <c r="B16" s="393">
        <v>630.43035307366097</v>
      </c>
      <c r="C16" s="393">
        <v>602.56609000000003</v>
      </c>
      <c r="D16" s="394">
        <v>-27.864263073659998</v>
      </c>
      <c r="E16" s="395">
        <v>0.95580120319700002</v>
      </c>
      <c r="F16" s="393">
        <v>630</v>
      </c>
      <c r="G16" s="394">
        <v>367.5</v>
      </c>
      <c r="H16" s="396">
        <v>40.188049999999997</v>
      </c>
      <c r="I16" s="393">
        <v>352.06319999999999</v>
      </c>
      <c r="J16" s="394">
        <v>-15.436799999999</v>
      </c>
      <c r="K16" s="397">
        <v>0.55883047619000004</v>
      </c>
    </row>
    <row r="17" spans="1:11" ht="14.4" customHeight="1" thickBot="1" x14ac:dyDescent="0.35">
      <c r="A17" s="415" t="s">
        <v>242</v>
      </c>
      <c r="B17" s="393">
        <v>37.261245962045002</v>
      </c>
      <c r="C17" s="393">
        <v>20.525860000000002</v>
      </c>
      <c r="D17" s="394">
        <v>-16.735385962045001</v>
      </c>
      <c r="E17" s="395">
        <v>0.55086349020299996</v>
      </c>
      <c r="F17" s="393">
        <v>30</v>
      </c>
      <c r="G17" s="394">
        <v>17.5</v>
      </c>
      <c r="H17" s="396">
        <v>0.31547999999999998</v>
      </c>
      <c r="I17" s="393">
        <v>9.8043399999999998</v>
      </c>
      <c r="J17" s="394">
        <v>-7.6956600000000002</v>
      </c>
      <c r="K17" s="397">
        <v>0.326811333333</v>
      </c>
    </row>
    <row r="18" spans="1:11" ht="14.4" customHeight="1" thickBot="1" x14ac:dyDescent="0.35">
      <c r="A18" s="415" t="s">
        <v>243</v>
      </c>
      <c r="B18" s="393">
        <v>296.000026722727</v>
      </c>
      <c r="C18" s="393">
        <v>246.55350000000001</v>
      </c>
      <c r="D18" s="394">
        <v>-49.446526722727</v>
      </c>
      <c r="E18" s="395">
        <v>0.832950938315</v>
      </c>
      <c r="F18" s="393">
        <v>260</v>
      </c>
      <c r="G18" s="394">
        <v>151.666666666667</v>
      </c>
      <c r="H18" s="396">
        <v>14.235900000000001</v>
      </c>
      <c r="I18" s="393">
        <v>136.97452999999999</v>
      </c>
      <c r="J18" s="394">
        <v>-14.692136666666</v>
      </c>
      <c r="K18" s="397">
        <v>0.52682511538400001</v>
      </c>
    </row>
    <row r="19" spans="1:11" ht="14.4" customHeight="1" thickBot="1" x14ac:dyDescent="0.35">
      <c r="A19" s="415" t="s">
        <v>244</v>
      </c>
      <c r="B19" s="393">
        <v>4.8000004333000001E-2</v>
      </c>
      <c r="C19" s="393">
        <v>0</v>
      </c>
      <c r="D19" s="394">
        <v>-4.8000004333000001E-2</v>
      </c>
      <c r="E19" s="395">
        <v>0</v>
      </c>
      <c r="F19" s="393">
        <v>0</v>
      </c>
      <c r="G19" s="394">
        <v>0</v>
      </c>
      <c r="H19" s="396">
        <v>0</v>
      </c>
      <c r="I19" s="393">
        <v>0.216</v>
      </c>
      <c r="J19" s="394">
        <v>0.216</v>
      </c>
      <c r="K19" s="404" t="s">
        <v>238</v>
      </c>
    </row>
    <row r="20" spans="1:11" ht="14.4" customHeight="1" thickBot="1" x14ac:dyDescent="0.35">
      <c r="A20" s="415" t="s">
        <v>245</v>
      </c>
      <c r="B20" s="393">
        <v>39.791127076103002</v>
      </c>
      <c r="C20" s="393">
        <v>24.426100000000002</v>
      </c>
      <c r="D20" s="394">
        <v>-15.365027076103001</v>
      </c>
      <c r="E20" s="395">
        <v>0.61385795766100004</v>
      </c>
      <c r="F20" s="393">
        <v>40</v>
      </c>
      <c r="G20" s="394">
        <v>23.333333333333002</v>
      </c>
      <c r="H20" s="396">
        <v>2.72905</v>
      </c>
      <c r="I20" s="393">
        <v>20.953499999999998</v>
      </c>
      <c r="J20" s="394">
        <v>-2.379833333333</v>
      </c>
      <c r="K20" s="397">
        <v>0.52383749999999996</v>
      </c>
    </row>
    <row r="21" spans="1:11" ht="14.4" customHeight="1" thickBot="1" x14ac:dyDescent="0.35">
      <c r="A21" s="414" t="s">
        <v>246</v>
      </c>
      <c r="B21" s="398">
        <v>665.974576342874</v>
      </c>
      <c r="C21" s="398">
        <v>560.72460000000001</v>
      </c>
      <c r="D21" s="399">
        <v>-105.249976342873</v>
      </c>
      <c r="E21" s="405">
        <v>0.84196096955999999</v>
      </c>
      <c r="F21" s="398">
        <v>773.78029363632697</v>
      </c>
      <c r="G21" s="399">
        <v>451.37183795452398</v>
      </c>
      <c r="H21" s="401">
        <v>58.413339999999998</v>
      </c>
      <c r="I21" s="398">
        <v>394.81169999999997</v>
      </c>
      <c r="J21" s="399">
        <v>-56.560137954523</v>
      </c>
      <c r="K21" s="406">
        <v>0.51023747082600002</v>
      </c>
    </row>
    <row r="22" spans="1:11" ht="14.4" customHeight="1" thickBot="1" x14ac:dyDescent="0.35">
      <c r="A22" s="415" t="s">
        <v>247</v>
      </c>
      <c r="B22" s="393">
        <v>0</v>
      </c>
      <c r="C22" s="393">
        <v>0.39200000000000002</v>
      </c>
      <c r="D22" s="394">
        <v>0.39200000000000002</v>
      </c>
      <c r="E22" s="403" t="s">
        <v>238</v>
      </c>
      <c r="F22" s="393">
        <v>0</v>
      </c>
      <c r="G22" s="394">
        <v>0</v>
      </c>
      <c r="H22" s="396">
        <v>0</v>
      </c>
      <c r="I22" s="393">
        <v>0</v>
      </c>
      <c r="J22" s="394">
        <v>0</v>
      </c>
      <c r="K22" s="404" t="s">
        <v>228</v>
      </c>
    </row>
    <row r="23" spans="1:11" ht="14.4" customHeight="1" thickBot="1" x14ac:dyDescent="0.35">
      <c r="A23" s="415" t="s">
        <v>248</v>
      </c>
      <c r="B23" s="393">
        <v>9.4116551553290009</v>
      </c>
      <c r="C23" s="393">
        <v>8.7382299999999997</v>
      </c>
      <c r="D23" s="394">
        <v>-0.67342515532900005</v>
      </c>
      <c r="E23" s="395">
        <v>0.92844774439599997</v>
      </c>
      <c r="F23" s="393">
        <v>14</v>
      </c>
      <c r="G23" s="394">
        <v>8.1666666666659999</v>
      </c>
      <c r="H23" s="396">
        <v>0.96053999999999995</v>
      </c>
      <c r="I23" s="393">
        <v>4.4628100000000002</v>
      </c>
      <c r="J23" s="394">
        <v>-3.7038566666660002</v>
      </c>
      <c r="K23" s="397">
        <v>0.31877214285700001</v>
      </c>
    </row>
    <row r="24" spans="1:11" ht="14.4" customHeight="1" thickBot="1" x14ac:dyDescent="0.35">
      <c r="A24" s="415" t="s">
        <v>249</v>
      </c>
      <c r="B24" s="393">
        <v>17.970814323603999</v>
      </c>
      <c r="C24" s="393">
        <v>17.342580000000002</v>
      </c>
      <c r="D24" s="394">
        <v>-0.628234323604</v>
      </c>
      <c r="E24" s="395">
        <v>0.96504141035000002</v>
      </c>
      <c r="F24" s="393">
        <v>14.165446794837999</v>
      </c>
      <c r="G24" s="394">
        <v>8.2631772969889994</v>
      </c>
      <c r="H24" s="396">
        <v>0</v>
      </c>
      <c r="I24" s="393">
        <v>7.5706699999999998</v>
      </c>
      <c r="J24" s="394">
        <v>-0.69250729698900004</v>
      </c>
      <c r="K24" s="397">
        <v>0.534446255712</v>
      </c>
    </row>
    <row r="25" spans="1:11" ht="14.4" customHeight="1" thickBot="1" x14ac:dyDescent="0.35">
      <c r="A25" s="415" t="s">
        <v>250</v>
      </c>
      <c r="B25" s="393">
        <v>109.221130781767</v>
      </c>
      <c r="C25" s="393">
        <v>109.39252999999999</v>
      </c>
      <c r="D25" s="394">
        <v>0.171399218233</v>
      </c>
      <c r="E25" s="395">
        <v>1.0015692862450001</v>
      </c>
      <c r="F25" s="393">
        <v>110</v>
      </c>
      <c r="G25" s="394">
        <v>64.166666666666003</v>
      </c>
      <c r="H25" s="396">
        <v>7.7061200000000003</v>
      </c>
      <c r="I25" s="393">
        <v>60.726129999999998</v>
      </c>
      <c r="J25" s="394">
        <v>-3.440536666666</v>
      </c>
      <c r="K25" s="397">
        <v>0.55205572727200003</v>
      </c>
    </row>
    <row r="26" spans="1:11" ht="14.4" customHeight="1" thickBot="1" x14ac:dyDescent="0.35">
      <c r="A26" s="415" t="s">
        <v>251</v>
      </c>
      <c r="B26" s="393">
        <v>0.25647725661699999</v>
      </c>
      <c r="C26" s="393">
        <v>0.13600000000000001</v>
      </c>
      <c r="D26" s="394">
        <v>-0.120477256617</v>
      </c>
      <c r="E26" s="395">
        <v>0.530261442257</v>
      </c>
      <c r="F26" s="393">
        <v>0.14696493315100001</v>
      </c>
      <c r="G26" s="394">
        <v>8.5729544337999994E-2</v>
      </c>
      <c r="H26" s="396">
        <v>0</v>
      </c>
      <c r="I26" s="393">
        <v>0</v>
      </c>
      <c r="J26" s="394">
        <v>-8.5729544337999994E-2</v>
      </c>
      <c r="K26" s="397">
        <v>0</v>
      </c>
    </row>
    <row r="27" spans="1:11" ht="14.4" customHeight="1" thickBot="1" x14ac:dyDescent="0.35">
      <c r="A27" s="415" t="s">
        <v>252</v>
      </c>
      <c r="B27" s="393">
        <v>81.482433390959002</v>
      </c>
      <c r="C27" s="393">
        <v>91.871629999999996</v>
      </c>
      <c r="D27" s="394">
        <v>10.389196609040001</v>
      </c>
      <c r="E27" s="395">
        <v>1.1275022870160001</v>
      </c>
      <c r="F27" s="393">
        <v>115.091108059665</v>
      </c>
      <c r="G27" s="394">
        <v>67.136479701471004</v>
      </c>
      <c r="H27" s="396">
        <v>20.173660000000002</v>
      </c>
      <c r="I27" s="393">
        <v>111.08822000000001</v>
      </c>
      <c r="J27" s="394">
        <v>43.951740298528001</v>
      </c>
      <c r="K27" s="397">
        <v>0.96521983212100004</v>
      </c>
    </row>
    <row r="28" spans="1:11" ht="14.4" customHeight="1" thickBot="1" x14ac:dyDescent="0.35">
      <c r="A28" s="415" t="s">
        <v>253</v>
      </c>
      <c r="B28" s="393">
        <v>0</v>
      </c>
      <c r="C28" s="393">
        <v>3.8067600000000001</v>
      </c>
      <c r="D28" s="394">
        <v>3.8067600000000001</v>
      </c>
      <c r="E28" s="403" t="s">
        <v>228</v>
      </c>
      <c r="F28" s="393">
        <v>0</v>
      </c>
      <c r="G28" s="394">
        <v>0</v>
      </c>
      <c r="H28" s="396">
        <v>0</v>
      </c>
      <c r="I28" s="393">
        <v>-2.65</v>
      </c>
      <c r="J28" s="394">
        <v>-2.65</v>
      </c>
      <c r="K28" s="404" t="s">
        <v>228</v>
      </c>
    </row>
    <row r="29" spans="1:11" ht="14.4" customHeight="1" thickBot="1" x14ac:dyDescent="0.35">
      <c r="A29" s="415" t="s">
        <v>254</v>
      </c>
      <c r="B29" s="393">
        <v>143.172476158655</v>
      </c>
      <c r="C29" s="393">
        <v>106.74972</v>
      </c>
      <c r="D29" s="394">
        <v>-36.422756158654003</v>
      </c>
      <c r="E29" s="395">
        <v>0.74560224747100001</v>
      </c>
      <c r="F29" s="393">
        <v>170.37677384867101</v>
      </c>
      <c r="G29" s="394">
        <v>99.386451411723996</v>
      </c>
      <c r="H29" s="396">
        <v>17.782779999999999</v>
      </c>
      <c r="I29" s="393">
        <v>71.134640000000005</v>
      </c>
      <c r="J29" s="394">
        <v>-28.251811411723999</v>
      </c>
      <c r="K29" s="397">
        <v>0.41751371617799998</v>
      </c>
    </row>
    <row r="30" spans="1:11" ht="14.4" customHeight="1" thickBot="1" x14ac:dyDescent="0.35">
      <c r="A30" s="415" t="s">
        <v>255</v>
      </c>
      <c r="B30" s="393">
        <v>304.45958927594103</v>
      </c>
      <c r="C30" s="393">
        <v>222.29515000000001</v>
      </c>
      <c r="D30" s="394">
        <v>-82.164439275941007</v>
      </c>
      <c r="E30" s="395">
        <v>0.73013023018400003</v>
      </c>
      <c r="F30" s="393">
        <v>350.00000000000102</v>
      </c>
      <c r="G30" s="394">
        <v>204.166666666667</v>
      </c>
      <c r="H30" s="396">
        <v>11.790240000000001</v>
      </c>
      <c r="I30" s="393">
        <v>142.47923</v>
      </c>
      <c r="J30" s="394">
        <v>-61.687436666666997</v>
      </c>
      <c r="K30" s="397">
        <v>0.407083514285</v>
      </c>
    </row>
    <row r="31" spans="1:11" ht="14.4" customHeight="1" thickBot="1" x14ac:dyDescent="0.35">
      <c r="A31" s="414" t="s">
        <v>256</v>
      </c>
      <c r="B31" s="398">
        <v>267.69739846959902</v>
      </c>
      <c r="C31" s="398">
        <v>26.103680000000001</v>
      </c>
      <c r="D31" s="399">
        <v>-241.593718469599</v>
      </c>
      <c r="E31" s="405">
        <v>9.7511892715999998E-2</v>
      </c>
      <c r="F31" s="398">
        <v>18.962350564809999</v>
      </c>
      <c r="G31" s="399">
        <v>11.061371162805001</v>
      </c>
      <c r="H31" s="401">
        <v>0.66600000000000004</v>
      </c>
      <c r="I31" s="398">
        <v>4.9585999999999997</v>
      </c>
      <c r="J31" s="399">
        <v>-6.1027711628050003</v>
      </c>
      <c r="K31" s="406">
        <v>0.26149711677600002</v>
      </c>
    </row>
    <row r="32" spans="1:11" ht="14.4" customHeight="1" thickBot="1" x14ac:dyDescent="0.35">
      <c r="A32" s="415" t="s">
        <v>257</v>
      </c>
      <c r="B32" s="393">
        <v>10.968365696668</v>
      </c>
      <c r="C32" s="393">
        <v>5.2497600000000002</v>
      </c>
      <c r="D32" s="394">
        <v>-5.7186056966679999</v>
      </c>
      <c r="E32" s="395">
        <v>0.47862736757500002</v>
      </c>
      <c r="F32" s="393">
        <v>0</v>
      </c>
      <c r="G32" s="394">
        <v>0</v>
      </c>
      <c r="H32" s="396">
        <v>0</v>
      </c>
      <c r="I32" s="393">
        <v>2.2288199999999998</v>
      </c>
      <c r="J32" s="394">
        <v>2.2288199999999998</v>
      </c>
      <c r="K32" s="404" t="s">
        <v>228</v>
      </c>
    </row>
    <row r="33" spans="1:11" ht="14.4" customHeight="1" thickBot="1" x14ac:dyDescent="0.35">
      <c r="A33" s="415" t="s">
        <v>258</v>
      </c>
      <c r="B33" s="393">
        <v>0.63924659476000001</v>
      </c>
      <c r="C33" s="393">
        <v>0</v>
      </c>
      <c r="D33" s="394">
        <v>-0.63924659476000001</v>
      </c>
      <c r="E33" s="395">
        <v>0</v>
      </c>
      <c r="F33" s="393">
        <v>0</v>
      </c>
      <c r="G33" s="394">
        <v>0</v>
      </c>
      <c r="H33" s="396">
        <v>0</v>
      </c>
      <c r="I33" s="393">
        <v>0</v>
      </c>
      <c r="J33" s="394">
        <v>0</v>
      </c>
      <c r="K33" s="397">
        <v>7</v>
      </c>
    </row>
    <row r="34" spans="1:11" ht="14.4" customHeight="1" thickBot="1" x14ac:dyDescent="0.35">
      <c r="A34" s="415" t="s">
        <v>259</v>
      </c>
      <c r="B34" s="393">
        <v>254.94943267404901</v>
      </c>
      <c r="C34" s="393">
        <v>20.454920000000001</v>
      </c>
      <c r="D34" s="394">
        <v>-234.49451267404899</v>
      </c>
      <c r="E34" s="395">
        <v>8.0231282671999998E-2</v>
      </c>
      <c r="F34" s="393">
        <v>18.962350564809999</v>
      </c>
      <c r="G34" s="394">
        <v>11.061371162805001</v>
      </c>
      <c r="H34" s="396">
        <v>0.66600000000000004</v>
      </c>
      <c r="I34" s="393">
        <v>2.7297799999999999</v>
      </c>
      <c r="J34" s="394">
        <v>-8.3315911628049992</v>
      </c>
      <c r="K34" s="397">
        <v>0.143957891226</v>
      </c>
    </row>
    <row r="35" spans="1:11" ht="14.4" customHeight="1" thickBot="1" x14ac:dyDescent="0.35">
      <c r="A35" s="415" t="s">
        <v>260</v>
      </c>
      <c r="B35" s="393">
        <v>0</v>
      </c>
      <c r="C35" s="393">
        <v>0.39900000000000002</v>
      </c>
      <c r="D35" s="394">
        <v>0.39900000000000002</v>
      </c>
      <c r="E35" s="403" t="s">
        <v>238</v>
      </c>
      <c r="F35" s="393">
        <v>0</v>
      </c>
      <c r="G35" s="394">
        <v>0</v>
      </c>
      <c r="H35" s="396">
        <v>0</v>
      </c>
      <c r="I35" s="393">
        <v>0</v>
      </c>
      <c r="J35" s="394">
        <v>0</v>
      </c>
      <c r="K35" s="397">
        <v>7</v>
      </c>
    </row>
    <row r="36" spans="1:11" ht="14.4" customHeight="1" thickBot="1" x14ac:dyDescent="0.35">
      <c r="A36" s="415" t="s">
        <v>261</v>
      </c>
      <c r="B36" s="393">
        <v>1.1403535041199999</v>
      </c>
      <c r="C36" s="393">
        <v>0</v>
      </c>
      <c r="D36" s="394">
        <v>-1.1403535041199999</v>
      </c>
      <c r="E36" s="395">
        <v>0</v>
      </c>
      <c r="F36" s="393">
        <v>0</v>
      </c>
      <c r="G36" s="394">
        <v>0</v>
      </c>
      <c r="H36" s="396">
        <v>0</v>
      </c>
      <c r="I36" s="393">
        <v>0</v>
      </c>
      <c r="J36" s="394">
        <v>0</v>
      </c>
      <c r="K36" s="397">
        <v>7</v>
      </c>
    </row>
    <row r="37" spans="1:11" ht="14.4" customHeight="1" thickBot="1" x14ac:dyDescent="0.35">
      <c r="A37" s="414" t="s">
        <v>262</v>
      </c>
      <c r="B37" s="398">
        <v>2.0818068905609999</v>
      </c>
      <c r="C37" s="398">
        <v>24.843170000000001</v>
      </c>
      <c r="D37" s="399">
        <v>22.761363109438001</v>
      </c>
      <c r="E37" s="405">
        <v>11.933465160786</v>
      </c>
      <c r="F37" s="398">
        <v>31</v>
      </c>
      <c r="G37" s="399">
        <v>18.083333333333002</v>
      </c>
      <c r="H37" s="401">
        <v>0</v>
      </c>
      <c r="I37" s="398">
        <v>7.57334</v>
      </c>
      <c r="J37" s="399">
        <v>-10.509993333333</v>
      </c>
      <c r="K37" s="406">
        <v>0.24430129032199999</v>
      </c>
    </row>
    <row r="38" spans="1:11" ht="14.4" customHeight="1" thickBot="1" x14ac:dyDescent="0.35">
      <c r="A38" s="415" t="s">
        <v>263</v>
      </c>
      <c r="B38" s="393">
        <v>0</v>
      </c>
      <c r="C38" s="393">
        <v>0</v>
      </c>
      <c r="D38" s="394">
        <v>0</v>
      </c>
      <c r="E38" s="395">
        <v>1</v>
      </c>
      <c r="F38" s="393">
        <v>2</v>
      </c>
      <c r="G38" s="394">
        <v>1.1666666666659999</v>
      </c>
      <c r="H38" s="396">
        <v>0</v>
      </c>
      <c r="I38" s="393">
        <v>0.10285</v>
      </c>
      <c r="J38" s="394">
        <v>-1.0638166666660001</v>
      </c>
      <c r="K38" s="397">
        <v>5.1424999999999998E-2</v>
      </c>
    </row>
    <row r="39" spans="1:11" ht="14.4" customHeight="1" thickBot="1" x14ac:dyDescent="0.35">
      <c r="A39" s="415" t="s">
        <v>264</v>
      </c>
      <c r="B39" s="393">
        <v>0</v>
      </c>
      <c r="C39" s="393">
        <v>23.37181</v>
      </c>
      <c r="D39" s="394">
        <v>23.37181</v>
      </c>
      <c r="E39" s="403" t="s">
        <v>228</v>
      </c>
      <c r="F39" s="393">
        <v>27</v>
      </c>
      <c r="G39" s="394">
        <v>15.75</v>
      </c>
      <c r="H39" s="396">
        <v>0</v>
      </c>
      <c r="I39" s="393">
        <v>6.8274900000000001</v>
      </c>
      <c r="J39" s="394">
        <v>-8.9225100000000008</v>
      </c>
      <c r="K39" s="397">
        <v>0.25286999999999998</v>
      </c>
    </row>
    <row r="40" spans="1:11" ht="14.4" customHeight="1" thickBot="1" x14ac:dyDescent="0.35">
      <c r="A40" s="415" t="s">
        <v>265</v>
      </c>
      <c r="B40" s="393">
        <v>2.0818068905609999</v>
      </c>
      <c r="C40" s="393">
        <v>1.47136</v>
      </c>
      <c r="D40" s="394">
        <v>-0.61044689056099999</v>
      </c>
      <c r="E40" s="395">
        <v>0.70677064557199998</v>
      </c>
      <c r="F40" s="393">
        <v>2</v>
      </c>
      <c r="G40" s="394">
        <v>1.1666666666659999</v>
      </c>
      <c r="H40" s="396">
        <v>0</v>
      </c>
      <c r="I40" s="393">
        <v>0.64300000000000002</v>
      </c>
      <c r="J40" s="394">
        <v>-0.52366666666600004</v>
      </c>
      <c r="K40" s="397">
        <v>0.32150000000000001</v>
      </c>
    </row>
    <row r="41" spans="1:11" ht="14.4" customHeight="1" thickBot="1" x14ac:dyDescent="0.35">
      <c r="A41" s="413" t="s">
        <v>28</v>
      </c>
      <c r="B41" s="393">
        <v>5.0808552606799999</v>
      </c>
      <c r="C41" s="393">
        <v>4.617</v>
      </c>
      <c r="D41" s="394">
        <v>-0.46385526067999999</v>
      </c>
      <c r="E41" s="395">
        <v>0.90870527954799996</v>
      </c>
      <c r="F41" s="393">
        <v>4.9999999999989999</v>
      </c>
      <c r="G41" s="394">
        <v>2.9166666666659999</v>
      </c>
      <c r="H41" s="396">
        <v>0.38800000000000001</v>
      </c>
      <c r="I41" s="393">
        <v>2.786</v>
      </c>
      <c r="J41" s="394">
        <v>-0.13066666666599999</v>
      </c>
      <c r="K41" s="397">
        <v>0.55720000000000003</v>
      </c>
    </row>
    <row r="42" spans="1:11" ht="14.4" customHeight="1" thickBot="1" x14ac:dyDescent="0.35">
      <c r="A42" s="414" t="s">
        <v>266</v>
      </c>
      <c r="B42" s="398">
        <v>5.0808552606799999</v>
      </c>
      <c r="C42" s="398">
        <v>4.617</v>
      </c>
      <c r="D42" s="399">
        <v>-0.46385526067999999</v>
      </c>
      <c r="E42" s="405">
        <v>0.90870527954799996</v>
      </c>
      <c r="F42" s="398">
        <v>4.9999999999989999</v>
      </c>
      <c r="G42" s="399">
        <v>2.9166666666659999</v>
      </c>
      <c r="H42" s="401">
        <v>0.38800000000000001</v>
      </c>
      <c r="I42" s="398">
        <v>2.786</v>
      </c>
      <c r="J42" s="399">
        <v>-0.13066666666599999</v>
      </c>
      <c r="K42" s="406">
        <v>0.55720000000000003</v>
      </c>
    </row>
    <row r="43" spans="1:11" ht="14.4" customHeight="1" thickBot="1" x14ac:dyDescent="0.35">
      <c r="A43" s="415" t="s">
        <v>267</v>
      </c>
      <c r="B43" s="393">
        <v>5.0808552606799999</v>
      </c>
      <c r="C43" s="393">
        <v>4.617</v>
      </c>
      <c r="D43" s="394">
        <v>-0.46385526067999999</v>
      </c>
      <c r="E43" s="395">
        <v>0.90870527954799996</v>
      </c>
      <c r="F43" s="393">
        <v>4.9999999999989999</v>
      </c>
      <c r="G43" s="394">
        <v>2.9166666666659999</v>
      </c>
      <c r="H43" s="396">
        <v>0.38800000000000001</v>
      </c>
      <c r="I43" s="393">
        <v>2.786</v>
      </c>
      <c r="J43" s="394">
        <v>-0.13066666666599999</v>
      </c>
      <c r="K43" s="397">
        <v>0.55720000000000003</v>
      </c>
    </row>
    <row r="44" spans="1:11" ht="14.4" customHeight="1" thickBot="1" x14ac:dyDescent="0.35">
      <c r="A44" s="416" t="s">
        <v>268</v>
      </c>
      <c r="B44" s="398">
        <v>677.92897986087996</v>
      </c>
      <c r="C44" s="398">
        <v>624.25182000000098</v>
      </c>
      <c r="D44" s="399">
        <v>-53.677159860879001</v>
      </c>
      <c r="E44" s="405">
        <v>0.92082185382899995</v>
      </c>
      <c r="F44" s="398">
        <v>438.95006195997701</v>
      </c>
      <c r="G44" s="399">
        <v>256.05420280998601</v>
      </c>
      <c r="H44" s="401">
        <v>9.7035900000000002</v>
      </c>
      <c r="I44" s="398">
        <v>399.64595000000003</v>
      </c>
      <c r="J44" s="399">
        <v>143.59174719001399</v>
      </c>
      <c r="K44" s="406">
        <v>0.91045880758099995</v>
      </c>
    </row>
    <row r="45" spans="1:11" ht="14.4" customHeight="1" thickBot="1" x14ac:dyDescent="0.35">
      <c r="A45" s="413" t="s">
        <v>31</v>
      </c>
      <c r="B45" s="393">
        <v>346.16380051628198</v>
      </c>
      <c r="C45" s="393">
        <v>240.958910000001</v>
      </c>
      <c r="D45" s="394">
        <v>-105.204890516281</v>
      </c>
      <c r="E45" s="395">
        <v>0.69608350047099998</v>
      </c>
      <c r="F45" s="393">
        <v>49.311378882174999</v>
      </c>
      <c r="G45" s="394">
        <v>28.764971014602001</v>
      </c>
      <c r="H45" s="396">
        <v>2.2629999999999999</v>
      </c>
      <c r="I45" s="393">
        <v>179.38300000000001</v>
      </c>
      <c r="J45" s="394">
        <v>150.61802898539801</v>
      </c>
      <c r="K45" s="397">
        <v>3.637760777864</v>
      </c>
    </row>
    <row r="46" spans="1:11" ht="14.4" customHeight="1" thickBot="1" x14ac:dyDescent="0.35">
      <c r="A46" s="417" t="s">
        <v>269</v>
      </c>
      <c r="B46" s="393">
        <v>346.16380051628198</v>
      </c>
      <c r="C46" s="393">
        <v>240.958910000001</v>
      </c>
      <c r="D46" s="394">
        <v>-105.204890516281</v>
      </c>
      <c r="E46" s="395">
        <v>0.69608350047099998</v>
      </c>
      <c r="F46" s="393">
        <v>49.311378882174999</v>
      </c>
      <c r="G46" s="394">
        <v>28.764971014602001</v>
      </c>
      <c r="H46" s="396">
        <v>2.2629999999999999</v>
      </c>
      <c r="I46" s="393">
        <v>179.38300000000001</v>
      </c>
      <c r="J46" s="394">
        <v>150.61802898539801</v>
      </c>
      <c r="K46" s="397">
        <v>3.637760777864</v>
      </c>
    </row>
    <row r="47" spans="1:11" ht="14.4" customHeight="1" thickBot="1" x14ac:dyDescent="0.35">
      <c r="A47" s="415" t="s">
        <v>270</v>
      </c>
      <c r="B47" s="393">
        <v>142.68943368813299</v>
      </c>
      <c r="C47" s="393">
        <v>223.370000000001</v>
      </c>
      <c r="D47" s="394">
        <v>80.680566311866997</v>
      </c>
      <c r="E47" s="395">
        <v>1.5654277561159999</v>
      </c>
      <c r="F47" s="393">
        <v>26.555506787317999</v>
      </c>
      <c r="G47" s="394">
        <v>15.490712292602</v>
      </c>
      <c r="H47" s="396">
        <v>2.2629999999999999</v>
      </c>
      <c r="I47" s="393">
        <v>177.43809999999999</v>
      </c>
      <c r="J47" s="394">
        <v>161.94738770739801</v>
      </c>
      <c r="K47" s="397">
        <v>6.6817817268970003</v>
      </c>
    </row>
    <row r="48" spans="1:11" ht="14.4" customHeight="1" thickBot="1" x14ac:dyDescent="0.35">
      <c r="A48" s="415" t="s">
        <v>271</v>
      </c>
      <c r="B48" s="393">
        <v>11.353768576388999</v>
      </c>
      <c r="C48" s="393">
        <v>0</v>
      </c>
      <c r="D48" s="394">
        <v>-11.353768576388999</v>
      </c>
      <c r="E48" s="395">
        <v>0</v>
      </c>
      <c r="F48" s="393">
        <v>0</v>
      </c>
      <c r="G48" s="394">
        <v>0</v>
      </c>
      <c r="H48" s="396">
        <v>0</v>
      </c>
      <c r="I48" s="393">
        <v>1.8089999999999999</v>
      </c>
      <c r="J48" s="394">
        <v>1.8089999999999999</v>
      </c>
      <c r="K48" s="404" t="s">
        <v>238</v>
      </c>
    </row>
    <row r="49" spans="1:11" ht="14.4" customHeight="1" thickBot="1" x14ac:dyDescent="0.35">
      <c r="A49" s="415" t="s">
        <v>272</v>
      </c>
      <c r="B49" s="393">
        <v>188.26038786012799</v>
      </c>
      <c r="C49" s="393">
        <v>10.75483</v>
      </c>
      <c r="D49" s="394">
        <v>-177.50555786012799</v>
      </c>
      <c r="E49" s="395">
        <v>5.7127418689000002E-2</v>
      </c>
      <c r="F49" s="393">
        <v>9.7558720948570006</v>
      </c>
      <c r="G49" s="394">
        <v>5.6909253886659998</v>
      </c>
      <c r="H49" s="396">
        <v>0</v>
      </c>
      <c r="I49" s="393">
        <v>0.13589999999999999</v>
      </c>
      <c r="J49" s="394">
        <v>-5.5550253886660004</v>
      </c>
      <c r="K49" s="397">
        <v>1.3930071927E-2</v>
      </c>
    </row>
    <row r="50" spans="1:11" ht="14.4" customHeight="1" thickBot="1" x14ac:dyDescent="0.35">
      <c r="A50" s="415" t="s">
        <v>273</v>
      </c>
      <c r="B50" s="393">
        <v>3.860210391631</v>
      </c>
      <c r="C50" s="393">
        <v>6.8340799999990001</v>
      </c>
      <c r="D50" s="394">
        <v>2.9738696083680001</v>
      </c>
      <c r="E50" s="395">
        <v>1.7703905504249999</v>
      </c>
      <c r="F50" s="393">
        <v>13</v>
      </c>
      <c r="G50" s="394">
        <v>7.583333333333</v>
      </c>
      <c r="H50" s="396">
        <v>0</v>
      </c>
      <c r="I50" s="393">
        <v>0</v>
      </c>
      <c r="J50" s="394">
        <v>-7.583333333333</v>
      </c>
      <c r="K50" s="397">
        <v>0</v>
      </c>
    </row>
    <row r="51" spans="1:11" ht="14.4" customHeight="1" thickBot="1" x14ac:dyDescent="0.35">
      <c r="A51" s="418" t="s">
        <v>32</v>
      </c>
      <c r="B51" s="398">
        <v>0</v>
      </c>
      <c r="C51" s="398">
        <v>63.533000000000001</v>
      </c>
      <c r="D51" s="399">
        <v>63.533000000000001</v>
      </c>
      <c r="E51" s="400" t="s">
        <v>228</v>
      </c>
      <c r="F51" s="398">
        <v>0</v>
      </c>
      <c r="G51" s="399">
        <v>0</v>
      </c>
      <c r="H51" s="401">
        <v>0</v>
      </c>
      <c r="I51" s="398">
        <v>52.776000000000003</v>
      </c>
      <c r="J51" s="399">
        <v>52.776000000000003</v>
      </c>
      <c r="K51" s="402" t="s">
        <v>228</v>
      </c>
    </row>
    <row r="52" spans="1:11" ht="14.4" customHeight="1" thickBot="1" x14ac:dyDescent="0.35">
      <c r="A52" s="414" t="s">
        <v>274</v>
      </c>
      <c r="B52" s="398">
        <v>0</v>
      </c>
      <c r="C52" s="398">
        <v>63.533000000000001</v>
      </c>
      <c r="D52" s="399">
        <v>63.533000000000001</v>
      </c>
      <c r="E52" s="400" t="s">
        <v>228</v>
      </c>
      <c r="F52" s="398">
        <v>0</v>
      </c>
      <c r="G52" s="399">
        <v>0</v>
      </c>
      <c r="H52" s="401">
        <v>0</v>
      </c>
      <c r="I52" s="398">
        <v>48.593000000000004</v>
      </c>
      <c r="J52" s="399">
        <v>48.593000000000004</v>
      </c>
      <c r="K52" s="402" t="s">
        <v>228</v>
      </c>
    </row>
    <row r="53" spans="1:11" ht="14.4" customHeight="1" thickBot="1" x14ac:dyDescent="0.35">
      <c r="A53" s="415" t="s">
        <v>275</v>
      </c>
      <c r="B53" s="393">
        <v>0</v>
      </c>
      <c r="C53" s="393">
        <v>62.093000000000004</v>
      </c>
      <c r="D53" s="394">
        <v>62.093000000000004</v>
      </c>
      <c r="E53" s="403" t="s">
        <v>228</v>
      </c>
      <c r="F53" s="393">
        <v>0</v>
      </c>
      <c r="G53" s="394">
        <v>0</v>
      </c>
      <c r="H53" s="396">
        <v>0</v>
      </c>
      <c r="I53" s="393">
        <v>39.423000000000002</v>
      </c>
      <c r="J53" s="394">
        <v>39.423000000000002</v>
      </c>
      <c r="K53" s="404" t="s">
        <v>228</v>
      </c>
    </row>
    <row r="54" spans="1:11" ht="14.4" customHeight="1" thickBot="1" x14ac:dyDescent="0.35">
      <c r="A54" s="415" t="s">
        <v>276</v>
      </c>
      <c r="B54" s="393">
        <v>0</v>
      </c>
      <c r="C54" s="393">
        <v>1.44</v>
      </c>
      <c r="D54" s="394">
        <v>1.44</v>
      </c>
      <c r="E54" s="403" t="s">
        <v>228</v>
      </c>
      <c r="F54" s="393">
        <v>0</v>
      </c>
      <c r="G54" s="394">
        <v>0</v>
      </c>
      <c r="H54" s="396">
        <v>0</v>
      </c>
      <c r="I54" s="393">
        <v>9.17</v>
      </c>
      <c r="J54" s="394">
        <v>9.17</v>
      </c>
      <c r="K54" s="404" t="s">
        <v>228</v>
      </c>
    </row>
    <row r="55" spans="1:11" ht="14.4" customHeight="1" thickBot="1" x14ac:dyDescent="0.35">
      <c r="A55" s="414" t="s">
        <v>277</v>
      </c>
      <c r="B55" s="398">
        <v>0</v>
      </c>
      <c r="C55" s="398">
        <v>0</v>
      </c>
      <c r="D55" s="399">
        <v>0</v>
      </c>
      <c r="E55" s="405">
        <v>1</v>
      </c>
      <c r="F55" s="398">
        <v>0</v>
      </c>
      <c r="G55" s="399">
        <v>0</v>
      </c>
      <c r="H55" s="401">
        <v>0</v>
      </c>
      <c r="I55" s="398">
        <v>4.1829999999999998</v>
      </c>
      <c r="J55" s="399">
        <v>4.1829999999999998</v>
      </c>
      <c r="K55" s="402" t="s">
        <v>238</v>
      </c>
    </row>
    <row r="56" spans="1:11" ht="14.4" customHeight="1" thickBot="1" x14ac:dyDescent="0.35">
      <c r="A56" s="415" t="s">
        <v>278</v>
      </c>
      <c r="B56" s="393">
        <v>0</v>
      </c>
      <c r="C56" s="393">
        <v>0</v>
      </c>
      <c r="D56" s="394">
        <v>0</v>
      </c>
      <c r="E56" s="395">
        <v>1</v>
      </c>
      <c r="F56" s="393">
        <v>0</v>
      </c>
      <c r="G56" s="394">
        <v>0</v>
      </c>
      <c r="H56" s="396">
        <v>0</v>
      </c>
      <c r="I56" s="393">
        <v>4.1829999999999998</v>
      </c>
      <c r="J56" s="394">
        <v>4.1829999999999998</v>
      </c>
      <c r="K56" s="404" t="s">
        <v>238</v>
      </c>
    </row>
    <row r="57" spans="1:11" ht="14.4" customHeight="1" thickBot="1" x14ac:dyDescent="0.35">
      <c r="A57" s="413" t="s">
        <v>33</v>
      </c>
      <c r="B57" s="393">
        <v>331.76517934459798</v>
      </c>
      <c r="C57" s="393">
        <v>319.75990999999999</v>
      </c>
      <c r="D57" s="394">
        <v>-12.005269344598</v>
      </c>
      <c r="E57" s="395">
        <v>0.96381395609800002</v>
      </c>
      <c r="F57" s="393">
        <v>389.63868307780098</v>
      </c>
      <c r="G57" s="394">
        <v>227.28923179538401</v>
      </c>
      <c r="H57" s="396">
        <v>7.4405900000000003</v>
      </c>
      <c r="I57" s="393">
        <v>167.48695000000001</v>
      </c>
      <c r="J57" s="394">
        <v>-59.802281795383998</v>
      </c>
      <c r="K57" s="397">
        <v>0.42985195586000002</v>
      </c>
    </row>
    <row r="58" spans="1:11" ht="14.4" customHeight="1" thickBot="1" x14ac:dyDescent="0.35">
      <c r="A58" s="414" t="s">
        <v>279</v>
      </c>
      <c r="B58" s="398">
        <v>9.4937374480999995E-2</v>
      </c>
      <c r="C58" s="398">
        <v>0</v>
      </c>
      <c r="D58" s="399">
        <v>-9.4937374480999995E-2</v>
      </c>
      <c r="E58" s="405">
        <v>0</v>
      </c>
      <c r="F58" s="398">
        <v>0</v>
      </c>
      <c r="G58" s="399">
        <v>0</v>
      </c>
      <c r="H58" s="401">
        <v>0</v>
      </c>
      <c r="I58" s="398">
        <v>0</v>
      </c>
      <c r="J58" s="399">
        <v>0</v>
      </c>
      <c r="K58" s="406">
        <v>0</v>
      </c>
    </row>
    <row r="59" spans="1:11" ht="14.4" customHeight="1" thickBot="1" x14ac:dyDescent="0.35">
      <c r="A59" s="415" t="s">
        <v>280</v>
      </c>
      <c r="B59" s="393">
        <v>9.4937374480999995E-2</v>
      </c>
      <c r="C59" s="393">
        <v>0</v>
      </c>
      <c r="D59" s="394">
        <v>-9.4937374480999995E-2</v>
      </c>
      <c r="E59" s="395">
        <v>0</v>
      </c>
      <c r="F59" s="393">
        <v>0</v>
      </c>
      <c r="G59" s="394">
        <v>0</v>
      </c>
      <c r="H59" s="396">
        <v>0</v>
      </c>
      <c r="I59" s="393">
        <v>0</v>
      </c>
      <c r="J59" s="394">
        <v>0</v>
      </c>
      <c r="K59" s="397">
        <v>0</v>
      </c>
    </row>
    <row r="60" spans="1:11" ht="14.4" customHeight="1" thickBot="1" x14ac:dyDescent="0.35">
      <c r="A60" s="414" t="s">
        <v>281</v>
      </c>
      <c r="B60" s="398">
        <v>12.282109086714</v>
      </c>
      <c r="C60" s="398">
        <v>15.40536</v>
      </c>
      <c r="D60" s="399">
        <v>3.1232509132850002</v>
      </c>
      <c r="E60" s="405">
        <v>1.254292718883</v>
      </c>
      <c r="F60" s="398">
        <v>14.452743488148</v>
      </c>
      <c r="G60" s="399">
        <v>8.4307670347529999</v>
      </c>
      <c r="H60" s="401">
        <v>1.25596</v>
      </c>
      <c r="I60" s="398">
        <v>9.2199200000000001</v>
      </c>
      <c r="J60" s="399">
        <v>0.78915296524599998</v>
      </c>
      <c r="K60" s="406">
        <v>0.63793562845399998</v>
      </c>
    </row>
    <row r="61" spans="1:11" ht="14.4" customHeight="1" thickBot="1" x14ac:dyDescent="0.35">
      <c r="A61" s="415" t="s">
        <v>282</v>
      </c>
      <c r="B61" s="393">
        <v>8.1934183452520006</v>
      </c>
      <c r="C61" s="393">
        <v>13.589600000000001</v>
      </c>
      <c r="D61" s="394">
        <v>5.3961816547470001</v>
      </c>
      <c r="E61" s="395">
        <v>1.6585995523920001</v>
      </c>
      <c r="F61" s="393">
        <v>12.382069378673</v>
      </c>
      <c r="G61" s="394">
        <v>7.2228738042250002</v>
      </c>
      <c r="H61" s="396">
        <v>1.0810999999999999</v>
      </c>
      <c r="I61" s="393">
        <v>8.1666000000000007</v>
      </c>
      <c r="J61" s="394">
        <v>0.94372619577399997</v>
      </c>
      <c r="K61" s="397">
        <v>0.65955049598299997</v>
      </c>
    </row>
    <row r="62" spans="1:11" ht="14.4" customHeight="1" thickBot="1" x14ac:dyDescent="0.35">
      <c r="A62" s="415" t="s">
        <v>283</v>
      </c>
      <c r="B62" s="393">
        <v>4.088690741462</v>
      </c>
      <c r="C62" s="393">
        <v>1.81576</v>
      </c>
      <c r="D62" s="394">
        <v>-2.2729307414619999</v>
      </c>
      <c r="E62" s="395">
        <v>0.44409325987499998</v>
      </c>
      <c r="F62" s="393">
        <v>2.0706741094750001</v>
      </c>
      <c r="G62" s="394">
        <v>1.207893230527</v>
      </c>
      <c r="H62" s="396">
        <v>0.17485999999999999</v>
      </c>
      <c r="I62" s="393">
        <v>1.05332</v>
      </c>
      <c r="J62" s="394">
        <v>-0.15457323052700001</v>
      </c>
      <c r="K62" s="397">
        <v>0.508684584976</v>
      </c>
    </row>
    <row r="63" spans="1:11" ht="14.4" customHeight="1" thickBot="1" x14ac:dyDescent="0.35">
      <c r="A63" s="414" t="s">
        <v>284</v>
      </c>
      <c r="B63" s="398">
        <v>36.584829316586998</v>
      </c>
      <c r="C63" s="398">
        <v>28.891629999999999</v>
      </c>
      <c r="D63" s="399">
        <v>-7.6931993165870001</v>
      </c>
      <c r="E63" s="405">
        <v>0.78971613479400005</v>
      </c>
      <c r="F63" s="398">
        <v>39</v>
      </c>
      <c r="G63" s="399">
        <v>22.75</v>
      </c>
      <c r="H63" s="401">
        <v>1.3036399999999999</v>
      </c>
      <c r="I63" s="398">
        <v>18.654679999999999</v>
      </c>
      <c r="J63" s="399">
        <v>-4.0953200000000001</v>
      </c>
      <c r="K63" s="406">
        <v>0.47832512820500001</v>
      </c>
    </row>
    <row r="64" spans="1:11" ht="14.4" customHeight="1" thickBot="1" x14ac:dyDescent="0.35">
      <c r="A64" s="415" t="s">
        <v>285</v>
      </c>
      <c r="B64" s="393">
        <v>0.99999840846400001</v>
      </c>
      <c r="C64" s="393">
        <v>1.08</v>
      </c>
      <c r="D64" s="394">
        <v>8.0001591535E-2</v>
      </c>
      <c r="E64" s="395">
        <v>1.080001718861</v>
      </c>
      <c r="F64" s="393">
        <v>1</v>
      </c>
      <c r="G64" s="394">
        <v>0.58333333333299997</v>
      </c>
      <c r="H64" s="396">
        <v>0.27</v>
      </c>
      <c r="I64" s="393">
        <v>0.81</v>
      </c>
      <c r="J64" s="394">
        <v>0.22666666666599999</v>
      </c>
      <c r="K64" s="397">
        <v>0.80999999999899996</v>
      </c>
    </row>
    <row r="65" spans="1:11" ht="14.4" customHeight="1" thickBot="1" x14ac:dyDescent="0.35">
      <c r="A65" s="415" t="s">
        <v>286</v>
      </c>
      <c r="B65" s="393">
        <v>35.584830908122001</v>
      </c>
      <c r="C65" s="393">
        <v>27.811630000000001</v>
      </c>
      <c r="D65" s="394">
        <v>-7.7732009081219999</v>
      </c>
      <c r="E65" s="395">
        <v>0.781558582414</v>
      </c>
      <c r="F65" s="393">
        <v>38</v>
      </c>
      <c r="G65" s="394">
        <v>22.166666666666</v>
      </c>
      <c r="H65" s="396">
        <v>1.0336399999999999</v>
      </c>
      <c r="I65" s="393">
        <v>17.84468</v>
      </c>
      <c r="J65" s="394">
        <v>-4.3219866666659996</v>
      </c>
      <c r="K65" s="397">
        <v>0.46959684210500002</v>
      </c>
    </row>
    <row r="66" spans="1:11" ht="14.4" customHeight="1" thickBot="1" x14ac:dyDescent="0.35">
      <c r="A66" s="414" t="s">
        <v>287</v>
      </c>
      <c r="B66" s="398">
        <v>7.5567680396829999</v>
      </c>
      <c r="C66" s="398">
        <v>2.8426300000000002</v>
      </c>
      <c r="D66" s="399">
        <v>-4.7141380396830002</v>
      </c>
      <c r="E66" s="405">
        <v>0.376170074967</v>
      </c>
      <c r="F66" s="398">
        <v>3.5455323664980001</v>
      </c>
      <c r="G66" s="399">
        <v>2.0682272137900002</v>
      </c>
      <c r="H66" s="401">
        <v>0.24698999999999999</v>
      </c>
      <c r="I66" s="398">
        <v>1.72095</v>
      </c>
      <c r="J66" s="399">
        <v>-0.34727721378999998</v>
      </c>
      <c r="K66" s="406">
        <v>0.48538549986399998</v>
      </c>
    </row>
    <row r="67" spans="1:11" ht="14.4" customHeight="1" thickBot="1" x14ac:dyDescent="0.35">
      <c r="A67" s="415" t="s">
        <v>288</v>
      </c>
      <c r="B67" s="393">
        <v>4.296243803966</v>
      </c>
      <c r="C67" s="393">
        <v>0</v>
      </c>
      <c r="D67" s="394">
        <v>-4.296243803966</v>
      </c>
      <c r="E67" s="395">
        <v>0</v>
      </c>
      <c r="F67" s="393">
        <v>0</v>
      </c>
      <c r="G67" s="394">
        <v>0</v>
      </c>
      <c r="H67" s="396">
        <v>0</v>
      </c>
      <c r="I67" s="393">
        <v>0</v>
      </c>
      <c r="J67" s="394">
        <v>0</v>
      </c>
      <c r="K67" s="397">
        <v>0</v>
      </c>
    </row>
    <row r="68" spans="1:11" ht="14.4" customHeight="1" thickBot="1" x14ac:dyDescent="0.35">
      <c r="A68" s="415" t="s">
        <v>289</v>
      </c>
      <c r="B68" s="393">
        <v>0.41070779633799998</v>
      </c>
      <c r="C68" s="393">
        <v>0</v>
      </c>
      <c r="D68" s="394">
        <v>-0.41070779633799998</v>
      </c>
      <c r="E68" s="395">
        <v>0</v>
      </c>
      <c r="F68" s="393">
        <v>0</v>
      </c>
      <c r="G68" s="394">
        <v>0</v>
      </c>
      <c r="H68" s="396">
        <v>0</v>
      </c>
      <c r="I68" s="393">
        <v>0</v>
      </c>
      <c r="J68" s="394">
        <v>0</v>
      </c>
      <c r="K68" s="397">
        <v>0</v>
      </c>
    </row>
    <row r="69" spans="1:11" ht="14.4" customHeight="1" thickBot="1" x14ac:dyDescent="0.35">
      <c r="A69" s="415" t="s">
        <v>290</v>
      </c>
      <c r="B69" s="393">
        <v>2.8498164393779999</v>
      </c>
      <c r="C69" s="393">
        <v>2.8426300000000002</v>
      </c>
      <c r="D69" s="394">
        <v>-7.1864393780000004E-3</v>
      </c>
      <c r="E69" s="395">
        <v>0.99747827990600002</v>
      </c>
      <c r="F69" s="393">
        <v>3.5455323664980001</v>
      </c>
      <c r="G69" s="394">
        <v>2.0682272137900002</v>
      </c>
      <c r="H69" s="396">
        <v>0.24698999999999999</v>
      </c>
      <c r="I69" s="393">
        <v>1.72095</v>
      </c>
      <c r="J69" s="394">
        <v>-0.34727721378999998</v>
      </c>
      <c r="K69" s="397">
        <v>0.48538549986399998</v>
      </c>
    </row>
    <row r="70" spans="1:11" ht="14.4" customHeight="1" thickBot="1" x14ac:dyDescent="0.35">
      <c r="A70" s="414" t="s">
        <v>291</v>
      </c>
      <c r="B70" s="398">
        <v>229.34568515184301</v>
      </c>
      <c r="C70" s="398">
        <v>230.91959</v>
      </c>
      <c r="D70" s="399">
        <v>1.5739048481560001</v>
      </c>
      <c r="E70" s="405">
        <v>1.0068625875699999</v>
      </c>
      <c r="F70" s="398">
        <v>317.640407223154</v>
      </c>
      <c r="G70" s="399">
        <v>185.29023754683999</v>
      </c>
      <c r="H70" s="401">
        <v>0.39900000000000002</v>
      </c>
      <c r="I70" s="398">
        <v>131.42439999999999</v>
      </c>
      <c r="J70" s="399">
        <v>-53.865837546839003</v>
      </c>
      <c r="K70" s="406">
        <v>0.41375214554299999</v>
      </c>
    </row>
    <row r="71" spans="1:11" ht="14.4" customHeight="1" thickBot="1" x14ac:dyDescent="0.35">
      <c r="A71" s="415" t="s">
        <v>292</v>
      </c>
      <c r="B71" s="393">
        <v>165.608341722115</v>
      </c>
      <c r="C71" s="393">
        <v>132.11865</v>
      </c>
      <c r="D71" s="394">
        <v>-33.489691722114998</v>
      </c>
      <c r="E71" s="395">
        <v>0.79777774854799999</v>
      </c>
      <c r="F71" s="393">
        <v>141.83830426322601</v>
      </c>
      <c r="G71" s="394">
        <v>82.739010820215</v>
      </c>
      <c r="H71" s="396">
        <v>0.39900000000000002</v>
      </c>
      <c r="I71" s="393">
        <v>119.03183</v>
      </c>
      <c r="J71" s="394">
        <v>36.292819179784999</v>
      </c>
      <c r="K71" s="397">
        <v>0.83920793200599997</v>
      </c>
    </row>
    <row r="72" spans="1:11" ht="14.4" customHeight="1" thickBot="1" x14ac:dyDescent="0.35">
      <c r="A72" s="415" t="s">
        <v>293</v>
      </c>
      <c r="B72" s="393">
        <v>63.737343429726998</v>
      </c>
      <c r="C72" s="393">
        <v>98.800939999999997</v>
      </c>
      <c r="D72" s="394">
        <v>35.063596570271997</v>
      </c>
      <c r="E72" s="395">
        <v>1.55012642014</v>
      </c>
      <c r="F72" s="393">
        <v>175.80210295992799</v>
      </c>
      <c r="G72" s="394">
        <v>102.551226726625</v>
      </c>
      <c r="H72" s="396">
        <v>0</v>
      </c>
      <c r="I72" s="393">
        <v>12.392569999999999</v>
      </c>
      <c r="J72" s="394">
        <v>-90.158656726624002</v>
      </c>
      <c r="K72" s="397">
        <v>7.0491591347999996E-2</v>
      </c>
    </row>
    <row r="73" spans="1:11" ht="14.4" customHeight="1" thickBot="1" x14ac:dyDescent="0.35">
      <c r="A73" s="414" t="s">
        <v>294</v>
      </c>
      <c r="B73" s="398">
        <v>45.900850375288002</v>
      </c>
      <c r="C73" s="398">
        <v>41.700699999999998</v>
      </c>
      <c r="D73" s="399">
        <v>-4.2001503752879996</v>
      </c>
      <c r="E73" s="405">
        <v>0.90849515115799995</v>
      </c>
      <c r="F73" s="398">
        <v>15</v>
      </c>
      <c r="G73" s="399">
        <v>8.75</v>
      </c>
      <c r="H73" s="401">
        <v>4.2350000000000003</v>
      </c>
      <c r="I73" s="398">
        <v>6.4669999999999996</v>
      </c>
      <c r="J73" s="399">
        <v>-2.2829999999999999</v>
      </c>
      <c r="K73" s="406">
        <v>0.43113333333300002</v>
      </c>
    </row>
    <row r="74" spans="1:11" ht="14.4" customHeight="1" thickBot="1" x14ac:dyDescent="0.35">
      <c r="A74" s="415" t="s">
        <v>295</v>
      </c>
      <c r="B74" s="393">
        <v>0</v>
      </c>
      <c r="C74" s="393">
        <v>0</v>
      </c>
      <c r="D74" s="394">
        <v>0</v>
      </c>
      <c r="E74" s="395">
        <v>1</v>
      </c>
      <c r="F74" s="393">
        <v>0</v>
      </c>
      <c r="G74" s="394">
        <v>0</v>
      </c>
      <c r="H74" s="396">
        <v>4.2350000000000003</v>
      </c>
      <c r="I74" s="393">
        <v>4.2350000000000003</v>
      </c>
      <c r="J74" s="394">
        <v>4.2350000000000003</v>
      </c>
      <c r="K74" s="404" t="s">
        <v>238</v>
      </c>
    </row>
    <row r="75" spans="1:11" ht="14.4" customHeight="1" thickBot="1" x14ac:dyDescent="0.35">
      <c r="A75" s="415" t="s">
        <v>296</v>
      </c>
      <c r="B75" s="393">
        <v>5.9009140367089996</v>
      </c>
      <c r="C75" s="393">
        <v>12.0557</v>
      </c>
      <c r="D75" s="394">
        <v>6.1547859632900002</v>
      </c>
      <c r="E75" s="395">
        <v>2.0430224749930002</v>
      </c>
      <c r="F75" s="393">
        <v>10</v>
      </c>
      <c r="G75" s="394">
        <v>5.833333333333</v>
      </c>
      <c r="H75" s="396">
        <v>0</v>
      </c>
      <c r="I75" s="393">
        <v>2.2320000000000002</v>
      </c>
      <c r="J75" s="394">
        <v>-3.6013333333330002</v>
      </c>
      <c r="K75" s="397">
        <v>0.22320000000000001</v>
      </c>
    </row>
    <row r="76" spans="1:11" ht="14.4" customHeight="1" thickBot="1" x14ac:dyDescent="0.35">
      <c r="A76" s="415" t="s">
        <v>297</v>
      </c>
      <c r="B76" s="393">
        <v>39.999936338578998</v>
      </c>
      <c r="C76" s="393">
        <v>29.645</v>
      </c>
      <c r="D76" s="394">
        <v>-10.354936338579</v>
      </c>
      <c r="E76" s="395">
        <v>0.74112617952799997</v>
      </c>
      <c r="F76" s="393">
        <v>5</v>
      </c>
      <c r="G76" s="394">
        <v>2.9166666666659999</v>
      </c>
      <c r="H76" s="396">
        <v>0</v>
      </c>
      <c r="I76" s="393">
        <v>0</v>
      </c>
      <c r="J76" s="394">
        <v>-2.9166666666659999</v>
      </c>
      <c r="K76" s="397">
        <v>0</v>
      </c>
    </row>
    <row r="77" spans="1:11" ht="14.4" customHeight="1" thickBot="1" x14ac:dyDescent="0.35">
      <c r="A77" s="412" t="s">
        <v>34</v>
      </c>
      <c r="B77" s="393">
        <v>28476.002570798901</v>
      </c>
      <c r="C77" s="393">
        <v>28964.79091</v>
      </c>
      <c r="D77" s="394">
        <v>488.78833920115397</v>
      </c>
      <c r="E77" s="395">
        <v>1.0171649211639999</v>
      </c>
      <c r="F77" s="393">
        <v>28719</v>
      </c>
      <c r="G77" s="394">
        <v>16752.75</v>
      </c>
      <c r="H77" s="396">
        <v>3415.7368900000001</v>
      </c>
      <c r="I77" s="393">
        <v>18273.628840000001</v>
      </c>
      <c r="J77" s="394">
        <v>1520.8788400000001</v>
      </c>
      <c r="K77" s="397">
        <v>0.63629056861300004</v>
      </c>
    </row>
    <row r="78" spans="1:11" ht="14.4" customHeight="1" thickBot="1" x14ac:dyDescent="0.35">
      <c r="A78" s="418" t="s">
        <v>298</v>
      </c>
      <c r="B78" s="398">
        <v>21060.001901286101</v>
      </c>
      <c r="C78" s="398">
        <v>21400.223000000002</v>
      </c>
      <c r="D78" s="399">
        <v>340.22109871387499</v>
      </c>
      <c r="E78" s="405">
        <v>1.0161548465329999</v>
      </c>
      <c r="F78" s="398">
        <v>21159</v>
      </c>
      <c r="G78" s="399">
        <v>12342.75</v>
      </c>
      <c r="H78" s="401">
        <v>2512.672</v>
      </c>
      <c r="I78" s="398">
        <v>13451.950999999999</v>
      </c>
      <c r="J78" s="399">
        <v>1109.201</v>
      </c>
      <c r="K78" s="406">
        <v>0.63575551774600003</v>
      </c>
    </row>
    <row r="79" spans="1:11" ht="14.4" customHeight="1" thickBot="1" x14ac:dyDescent="0.35">
      <c r="A79" s="414" t="s">
        <v>299</v>
      </c>
      <c r="B79" s="398">
        <v>20890.0018859386</v>
      </c>
      <c r="C79" s="398">
        <v>21271.813999999998</v>
      </c>
      <c r="D79" s="399">
        <v>381.812114061388</v>
      </c>
      <c r="E79" s="405">
        <v>1.0182772656570001</v>
      </c>
      <c r="F79" s="398">
        <v>21000</v>
      </c>
      <c r="G79" s="399">
        <v>12250</v>
      </c>
      <c r="H79" s="401">
        <v>2458.2620000000002</v>
      </c>
      <c r="I79" s="398">
        <v>13290.058000000001</v>
      </c>
      <c r="J79" s="399">
        <v>1040.058</v>
      </c>
      <c r="K79" s="406">
        <v>0.63285990476099996</v>
      </c>
    </row>
    <row r="80" spans="1:11" ht="14.4" customHeight="1" thickBot="1" x14ac:dyDescent="0.35">
      <c r="A80" s="415" t="s">
        <v>300</v>
      </c>
      <c r="B80" s="393">
        <v>20890.0018859386</v>
      </c>
      <c r="C80" s="393">
        <v>21271.813999999998</v>
      </c>
      <c r="D80" s="394">
        <v>381.812114061388</v>
      </c>
      <c r="E80" s="395">
        <v>1.0182772656570001</v>
      </c>
      <c r="F80" s="393">
        <v>21000</v>
      </c>
      <c r="G80" s="394">
        <v>12250</v>
      </c>
      <c r="H80" s="396">
        <v>2458.2620000000002</v>
      </c>
      <c r="I80" s="393">
        <v>13290.058000000001</v>
      </c>
      <c r="J80" s="394">
        <v>1040.058</v>
      </c>
      <c r="K80" s="397">
        <v>0.63285990476099996</v>
      </c>
    </row>
    <row r="81" spans="1:11" ht="14.4" customHeight="1" thickBot="1" x14ac:dyDescent="0.35">
      <c r="A81" s="414" t="s">
        <v>301</v>
      </c>
      <c r="B81" s="398">
        <v>110.000009930744</v>
      </c>
      <c r="C81" s="398">
        <v>91.12</v>
      </c>
      <c r="D81" s="399">
        <v>-18.880009930743999</v>
      </c>
      <c r="E81" s="405">
        <v>0.82836356157900004</v>
      </c>
      <c r="F81" s="398">
        <v>99.999999999999005</v>
      </c>
      <c r="G81" s="399">
        <v>58.333333333333002</v>
      </c>
      <c r="H81" s="401">
        <v>49.41</v>
      </c>
      <c r="I81" s="398">
        <v>110.27</v>
      </c>
      <c r="J81" s="399">
        <v>51.936666666666</v>
      </c>
      <c r="K81" s="406">
        <v>1.1027</v>
      </c>
    </row>
    <row r="82" spans="1:11" ht="14.4" customHeight="1" thickBot="1" x14ac:dyDescent="0.35">
      <c r="A82" s="415" t="s">
        <v>302</v>
      </c>
      <c r="B82" s="393">
        <v>110.000009930744</v>
      </c>
      <c r="C82" s="393">
        <v>91.12</v>
      </c>
      <c r="D82" s="394">
        <v>-18.880009930743999</v>
      </c>
      <c r="E82" s="395">
        <v>0.82836356157900004</v>
      </c>
      <c r="F82" s="393">
        <v>99.999999999999005</v>
      </c>
      <c r="G82" s="394">
        <v>58.333333333333002</v>
      </c>
      <c r="H82" s="396">
        <v>49.41</v>
      </c>
      <c r="I82" s="393">
        <v>110.27</v>
      </c>
      <c r="J82" s="394">
        <v>51.936666666666</v>
      </c>
      <c r="K82" s="397">
        <v>1.1027</v>
      </c>
    </row>
    <row r="83" spans="1:11" ht="14.4" customHeight="1" thickBot="1" x14ac:dyDescent="0.35">
      <c r="A83" s="414" t="s">
        <v>303</v>
      </c>
      <c r="B83" s="398">
        <v>60.000005416769</v>
      </c>
      <c r="C83" s="398">
        <v>37.289000000000001</v>
      </c>
      <c r="D83" s="399">
        <v>-22.711005416769002</v>
      </c>
      <c r="E83" s="405">
        <v>0.62148327722600005</v>
      </c>
      <c r="F83" s="398">
        <v>59</v>
      </c>
      <c r="G83" s="399">
        <v>34.416666666666003</v>
      </c>
      <c r="H83" s="401">
        <v>0</v>
      </c>
      <c r="I83" s="398">
        <v>46.622999999999998</v>
      </c>
      <c r="J83" s="399">
        <v>12.206333333332999</v>
      </c>
      <c r="K83" s="406">
        <v>0.79022033898300004</v>
      </c>
    </row>
    <row r="84" spans="1:11" ht="14.4" customHeight="1" thickBot="1" x14ac:dyDescent="0.35">
      <c r="A84" s="415" t="s">
        <v>304</v>
      </c>
      <c r="B84" s="393">
        <v>60.000005416769</v>
      </c>
      <c r="C84" s="393">
        <v>37.289000000000001</v>
      </c>
      <c r="D84" s="394">
        <v>-22.711005416769002</v>
      </c>
      <c r="E84" s="395">
        <v>0.62148327722600005</v>
      </c>
      <c r="F84" s="393">
        <v>59</v>
      </c>
      <c r="G84" s="394">
        <v>34.416666666666003</v>
      </c>
      <c r="H84" s="396">
        <v>0</v>
      </c>
      <c r="I84" s="393">
        <v>46.622999999999998</v>
      </c>
      <c r="J84" s="394">
        <v>12.206333333332999</v>
      </c>
      <c r="K84" s="397">
        <v>0.79022033898300004</v>
      </c>
    </row>
    <row r="85" spans="1:11" ht="14.4" customHeight="1" thickBot="1" x14ac:dyDescent="0.35">
      <c r="A85" s="417" t="s">
        <v>305</v>
      </c>
      <c r="B85" s="393">
        <v>0</v>
      </c>
      <c r="C85" s="393">
        <v>0</v>
      </c>
      <c r="D85" s="394">
        <v>0</v>
      </c>
      <c r="E85" s="395">
        <v>1</v>
      </c>
      <c r="F85" s="393">
        <v>0</v>
      </c>
      <c r="G85" s="394">
        <v>0</v>
      </c>
      <c r="H85" s="396">
        <v>5</v>
      </c>
      <c r="I85" s="393">
        <v>5</v>
      </c>
      <c r="J85" s="394">
        <v>5</v>
      </c>
      <c r="K85" s="404" t="s">
        <v>238</v>
      </c>
    </row>
    <row r="86" spans="1:11" ht="14.4" customHeight="1" thickBot="1" x14ac:dyDescent="0.35">
      <c r="A86" s="415" t="s">
        <v>306</v>
      </c>
      <c r="B86" s="393">
        <v>0</v>
      </c>
      <c r="C86" s="393">
        <v>0</v>
      </c>
      <c r="D86" s="394">
        <v>0</v>
      </c>
      <c r="E86" s="395">
        <v>1</v>
      </c>
      <c r="F86" s="393">
        <v>0</v>
      </c>
      <c r="G86" s="394">
        <v>0</v>
      </c>
      <c r="H86" s="396">
        <v>5</v>
      </c>
      <c r="I86" s="393">
        <v>5</v>
      </c>
      <c r="J86" s="394">
        <v>5</v>
      </c>
      <c r="K86" s="404" t="s">
        <v>238</v>
      </c>
    </row>
    <row r="87" spans="1:11" ht="14.4" customHeight="1" thickBot="1" x14ac:dyDescent="0.35">
      <c r="A87" s="413" t="s">
        <v>307</v>
      </c>
      <c r="B87" s="393">
        <v>7103.0006412552402</v>
      </c>
      <c r="C87" s="393">
        <v>7244.9318400000002</v>
      </c>
      <c r="D87" s="394">
        <v>141.93119874476201</v>
      </c>
      <c r="E87" s="395">
        <v>1.019981864836</v>
      </c>
      <c r="F87" s="393">
        <v>7139.99999999999</v>
      </c>
      <c r="G87" s="394">
        <v>4164.99999999999</v>
      </c>
      <c r="H87" s="396">
        <v>853.89841999999999</v>
      </c>
      <c r="I87" s="393">
        <v>4554.9402600000003</v>
      </c>
      <c r="J87" s="394">
        <v>389.94026000000702</v>
      </c>
      <c r="K87" s="397">
        <v>0.63794681512600004</v>
      </c>
    </row>
    <row r="88" spans="1:11" ht="14.4" customHeight="1" thickBot="1" x14ac:dyDescent="0.35">
      <c r="A88" s="414" t="s">
        <v>308</v>
      </c>
      <c r="B88" s="398">
        <v>1880.00016972545</v>
      </c>
      <c r="C88" s="398">
        <v>1917.7783400000001</v>
      </c>
      <c r="D88" s="399">
        <v>37.778170274551996</v>
      </c>
      <c r="E88" s="405">
        <v>1.0200947696080001</v>
      </c>
      <c r="F88" s="398">
        <v>1889.99999999999</v>
      </c>
      <c r="G88" s="399">
        <v>1102.5</v>
      </c>
      <c r="H88" s="401">
        <v>226.03295</v>
      </c>
      <c r="I88" s="398">
        <v>1205.7258200000001</v>
      </c>
      <c r="J88" s="399">
        <v>103.225820000005</v>
      </c>
      <c r="K88" s="406">
        <v>0.63795016931199999</v>
      </c>
    </row>
    <row r="89" spans="1:11" ht="14.4" customHeight="1" thickBot="1" x14ac:dyDescent="0.35">
      <c r="A89" s="415" t="s">
        <v>309</v>
      </c>
      <c r="B89" s="393">
        <v>1880.00016972545</v>
      </c>
      <c r="C89" s="393">
        <v>1917.7783400000001</v>
      </c>
      <c r="D89" s="394">
        <v>37.778170274551996</v>
      </c>
      <c r="E89" s="395">
        <v>1.0200947696080001</v>
      </c>
      <c r="F89" s="393">
        <v>1889.99999999999</v>
      </c>
      <c r="G89" s="394">
        <v>1102.5</v>
      </c>
      <c r="H89" s="396">
        <v>226.03295</v>
      </c>
      <c r="I89" s="393">
        <v>1205.7258200000001</v>
      </c>
      <c r="J89" s="394">
        <v>103.225820000005</v>
      </c>
      <c r="K89" s="397">
        <v>0.63795016931199999</v>
      </c>
    </row>
    <row r="90" spans="1:11" ht="14.4" customHeight="1" thickBot="1" x14ac:dyDescent="0.35">
      <c r="A90" s="414" t="s">
        <v>310</v>
      </c>
      <c r="B90" s="398">
        <v>5223.00047152979</v>
      </c>
      <c r="C90" s="398">
        <v>5327.1535000000003</v>
      </c>
      <c r="D90" s="399">
        <v>104.153028470208</v>
      </c>
      <c r="E90" s="405">
        <v>1.01994122517</v>
      </c>
      <c r="F90" s="398">
        <v>5250</v>
      </c>
      <c r="G90" s="399">
        <v>3062.5</v>
      </c>
      <c r="H90" s="401">
        <v>627.86546999999996</v>
      </c>
      <c r="I90" s="398">
        <v>3349.2144400000002</v>
      </c>
      <c r="J90" s="399">
        <v>286.71444000000099</v>
      </c>
      <c r="K90" s="406">
        <v>0.63794560761899999</v>
      </c>
    </row>
    <row r="91" spans="1:11" ht="14.4" customHeight="1" thickBot="1" x14ac:dyDescent="0.35">
      <c r="A91" s="415" t="s">
        <v>311</v>
      </c>
      <c r="B91" s="393">
        <v>5223.00047152979</v>
      </c>
      <c r="C91" s="393">
        <v>5327.1535000000003</v>
      </c>
      <c r="D91" s="394">
        <v>104.153028470208</v>
      </c>
      <c r="E91" s="395">
        <v>1.01994122517</v>
      </c>
      <c r="F91" s="393">
        <v>5250</v>
      </c>
      <c r="G91" s="394">
        <v>3062.5</v>
      </c>
      <c r="H91" s="396">
        <v>627.86546999999996</v>
      </c>
      <c r="I91" s="393">
        <v>3349.2144400000002</v>
      </c>
      <c r="J91" s="394">
        <v>286.71444000000099</v>
      </c>
      <c r="K91" s="397">
        <v>0.63794560761899999</v>
      </c>
    </row>
    <row r="92" spans="1:11" ht="14.4" customHeight="1" thickBot="1" x14ac:dyDescent="0.35">
      <c r="A92" s="413" t="s">
        <v>312</v>
      </c>
      <c r="B92" s="393">
        <v>313.00002825748101</v>
      </c>
      <c r="C92" s="393">
        <v>319.63607000000002</v>
      </c>
      <c r="D92" s="394">
        <v>6.6360417425179996</v>
      </c>
      <c r="E92" s="395">
        <v>1.021201409403</v>
      </c>
      <c r="F92" s="393">
        <v>420</v>
      </c>
      <c r="G92" s="394">
        <v>245</v>
      </c>
      <c r="H92" s="396">
        <v>49.166469999999997</v>
      </c>
      <c r="I92" s="393">
        <v>266.73757999999998</v>
      </c>
      <c r="J92" s="394">
        <v>21.737579999998999</v>
      </c>
      <c r="K92" s="397">
        <v>0.63508947619</v>
      </c>
    </row>
    <row r="93" spans="1:11" ht="14.4" customHeight="1" thickBot="1" x14ac:dyDescent="0.35">
      <c r="A93" s="414" t="s">
        <v>313</v>
      </c>
      <c r="B93" s="398">
        <v>313.00002825748101</v>
      </c>
      <c r="C93" s="398">
        <v>319.63607000000002</v>
      </c>
      <c r="D93" s="399">
        <v>6.6360417425179996</v>
      </c>
      <c r="E93" s="405">
        <v>1.021201409403</v>
      </c>
      <c r="F93" s="398">
        <v>420</v>
      </c>
      <c r="G93" s="399">
        <v>245</v>
      </c>
      <c r="H93" s="401">
        <v>49.166469999999997</v>
      </c>
      <c r="I93" s="398">
        <v>266.73757999999998</v>
      </c>
      <c r="J93" s="399">
        <v>21.737579999998999</v>
      </c>
      <c r="K93" s="406">
        <v>0.63508947619</v>
      </c>
    </row>
    <row r="94" spans="1:11" ht="14.4" customHeight="1" thickBot="1" x14ac:dyDescent="0.35">
      <c r="A94" s="415" t="s">
        <v>314</v>
      </c>
      <c r="B94" s="393">
        <v>313.00002825748101</v>
      </c>
      <c r="C94" s="393">
        <v>319.63607000000002</v>
      </c>
      <c r="D94" s="394">
        <v>6.6360417425179996</v>
      </c>
      <c r="E94" s="395">
        <v>1.021201409403</v>
      </c>
      <c r="F94" s="393">
        <v>420</v>
      </c>
      <c r="G94" s="394">
        <v>245</v>
      </c>
      <c r="H94" s="396">
        <v>49.166469999999997</v>
      </c>
      <c r="I94" s="393">
        <v>266.73757999999998</v>
      </c>
      <c r="J94" s="394">
        <v>21.737579999998999</v>
      </c>
      <c r="K94" s="397">
        <v>0.63508947619</v>
      </c>
    </row>
    <row r="95" spans="1:11" ht="14.4" customHeight="1" thickBot="1" x14ac:dyDescent="0.35">
      <c r="A95" s="412" t="s">
        <v>315</v>
      </c>
      <c r="B95" s="393">
        <v>0</v>
      </c>
      <c r="C95" s="393">
        <v>82.146000000000001</v>
      </c>
      <c r="D95" s="394">
        <v>82.146000000000001</v>
      </c>
      <c r="E95" s="403" t="s">
        <v>228</v>
      </c>
      <c r="F95" s="393">
        <v>0</v>
      </c>
      <c r="G95" s="394">
        <v>0</v>
      </c>
      <c r="H95" s="396">
        <v>0</v>
      </c>
      <c r="I95" s="393">
        <v>65.917500000000004</v>
      </c>
      <c r="J95" s="394">
        <v>65.917500000000004</v>
      </c>
      <c r="K95" s="404" t="s">
        <v>228</v>
      </c>
    </row>
    <row r="96" spans="1:11" ht="14.4" customHeight="1" thickBot="1" x14ac:dyDescent="0.35">
      <c r="A96" s="413" t="s">
        <v>316</v>
      </c>
      <c r="B96" s="393">
        <v>0</v>
      </c>
      <c r="C96" s="393">
        <v>82.146000000000001</v>
      </c>
      <c r="D96" s="394">
        <v>82.146000000000001</v>
      </c>
      <c r="E96" s="403" t="s">
        <v>228</v>
      </c>
      <c r="F96" s="393">
        <v>0</v>
      </c>
      <c r="G96" s="394">
        <v>0</v>
      </c>
      <c r="H96" s="396">
        <v>0</v>
      </c>
      <c r="I96" s="393">
        <v>65.917500000000004</v>
      </c>
      <c r="J96" s="394">
        <v>65.917500000000004</v>
      </c>
      <c r="K96" s="404" t="s">
        <v>228</v>
      </c>
    </row>
    <row r="97" spans="1:11" ht="14.4" customHeight="1" thickBot="1" x14ac:dyDescent="0.35">
      <c r="A97" s="414" t="s">
        <v>317</v>
      </c>
      <c r="B97" s="398">
        <v>0</v>
      </c>
      <c r="C97" s="398">
        <v>63.445999999999998</v>
      </c>
      <c r="D97" s="399">
        <v>63.445999999999998</v>
      </c>
      <c r="E97" s="400" t="s">
        <v>228</v>
      </c>
      <c r="F97" s="398">
        <v>0</v>
      </c>
      <c r="G97" s="399">
        <v>0</v>
      </c>
      <c r="H97" s="401">
        <v>0</v>
      </c>
      <c r="I97" s="398">
        <v>55.541499999999999</v>
      </c>
      <c r="J97" s="399">
        <v>55.541499999999999</v>
      </c>
      <c r="K97" s="402" t="s">
        <v>228</v>
      </c>
    </row>
    <row r="98" spans="1:11" ht="14.4" customHeight="1" thickBot="1" x14ac:dyDescent="0.35">
      <c r="A98" s="415" t="s">
        <v>318</v>
      </c>
      <c r="B98" s="393">
        <v>0</v>
      </c>
      <c r="C98" s="393">
        <v>1.29</v>
      </c>
      <c r="D98" s="394">
        <v>1.29</v>
      </c>
      <c r="E98" s="403" t="s">
        <v>228</v>
      </c>
      <c r="F98" s="393">
        <v>0</v>
      </c>
      <c r="G98" s="394">
        <v>0</v>
      </c>
      <c r="H98" s="396">
        <v>0</v>
      </c>
      <c r="I98" s="393">
        <v>6</v>
      </c>
      <c r="J98" s="394">
        <v>6</v>
      </c>
      <c r="K98" s="404" t="s">
        <v>228</v>
      </c>
    </row>
    <row r="99" spans="1:11" ht="14.4" customHeight="1" thickBot="1" x14ac:dyDescent="0.35">
      <c r="A99" s="415" t="s">
        <v>319</v>
      </c>
      <c r="B99" s="393">
        <v>0</v>
      </c>
      <c r="C99" s="393">
        <v>61.441000000000003</v>
      </c>
      <c r="D99" s="394">
        <v>61.441000000000003</v>
      </c>
      <c r="E99" s="403" t="s">
        <v>228</v>
      </c>
      <c r="F99" s="393">
        <v>0</v>
      </c>
      <c r="G99" s="394">
        <v>0</v>
      </c>
      <c r="H99" s="396">
        <v>0</v>
      </c>
      <c r="I99" s="393">
        <v>49.541499999999999</v>
      </c>
      <c r="J99" s="394">
        <v>49.541499999999999</v>
      </c>
      <c r="K99" s="404" t="s">
        <v>228</v>
      </c>
    </row>
    <row r="100" spans="1:11" ht="14.4" customHeight="1" thickBot="1" x14ac:dyDescent="0.35">
      <c r="A100" s="415" t="s">
        <v>320</v>
      </c>
      <c r="B100" s="393">
        <v>0</v>
      </c>
      <c r="C100" s="393">
        <v>0.71499999999999997</v>
      </c>
      <c r="D100" s="394">
        <v>0.71499999999999997</v>
      </c>
      <c r="E100" s="403" t="s">
        <v>228</v>
      </c>
      <c r="F100" s="393">
        <v>0</v>
      </c>
      <c r="G100" s="394">
        <v>0</v>
      </c>
      <c r="H100" s="396">
        <v>0</v>
      </c>
      <c r="I100" s="393">
        <v>0</v>
      </c>
      <c r="J100" s="394">
        <v>0</v>
      </c>
      <c r="K100" s="404" t="s">
        <v>228</v>
      </c>
    </row>
    <row r="101" spans="1:11" ht="14.4" customHeight="1" thickBot="1" x14ac:dyDescent="0.35">
      <c r="A101" s="417" t="s">
        <v>321</v>
      </c>
      <c r="B101" s="393">
        <v>0</v>
      </c>
      <c r="C101" s="393">
        <v>16.7</v>
      </c>
      <c r="D101" s="394">
        <v>16.7</v>
      </c>
      <c r="E101" s="403" t="s">
        <v>228</v>
      </c>
      <c r="F101" s="393">
        <v>0</v>
      </c>
      <c r="G101" s="394">
        <v>0</v>
      </c>
      <c r="H101" s="396">
        <v>0</v>
      </c>
      <c r="I101" s="393">
        <v>8.8000000000000007</v>
      </c>
      <c r="J101" s="394">
        <v>8.8000000000000007</v>
      </c>
      <c r="K101" s="404" t="s">
        <v>228</v>
      </c>
    </row>
    <row r="102" spans="1:11" ht="14.4" customHeight="1" thickBot="1" x14ac:dyDescent="0.35">
      <c r="A102" s="415" t="s">
        <v>322</v>
      </c>
      <c r="B102" s="393">
        <v>0</v>
      </c>
      <c r="C102" s="393">
        <v>16.7</v>
      </c>
      <c r="D102" s="394">
        <v>16.7</v>
      </c>
      <c r="E102" s="403" t="s">
        <v>228</v>
      </c>
      <c r="F102" s="393">
        <v>0</v>
      </c>
      <c r="G102" s="394">
        <v>0</v>
      </c>
      <c r="H102" s="396">
        <v>0</v>
      </c>
      <c r="I102" s="393">
        <v>8.8000000000000007</v>
      </c>
      <c r="J102" s="394">
        <v>8.8000000000000007</v>
      </c>
      <c r="K102" s="404" t="s">
        <v>228</v>
      </c>
    </row>
    <row r="103" spans="1:11" ht="14.4" customHeight="1" thickBot="1" x14ac:dyDescent="0.35">
      <c r="A103" s="417" t="s">
        <v>323</v>
      </c>
      <c r="B103" s="393">
        <v>0</v>
      </c>
      <c r="C103" s="393">
        <v>2</v>
      </c>
      <c r="D103" s="394">
        <v>2</v>
      </c>
      <c r="E103" s="403" t="s">
        <v>238</v>
      </c>
      <c r="F103" s="393">
        <v>0</v>
      </c>
      <c r="G103" s="394">
        <v>0</v>
      </c>
      <c r="H103" s="396">
        <v>0</v>
      </c>
      <c r="I103" s="393">
        <v>0</v>
      </c>
      <c r="J103" s="394">
        <v>0</v>
      </c>
      <c r="K103" s="404" t="s">
        <v>228</v>
      </c>
    </row>
    <row r="104" spans="1:11" ht="14.4" customHeight="1" thickBot="1" x14ac:dyDescent="0.35">
      <c r="A104" s="415" t="s">
        <v>324</v>
      </c>
      <c r="B104" s="393">
        <v>0</v>
      </c>
      <c r="C104" s="393">
        <v>2</v>
      </c>
      <c r="D104" s="394">
        <v>2</v>
      </c>
      <c r="E104" s="403" t="s">
        <v>238</v>
      </c>
      <c r="F104" s="393">
        <v>0</v>
      </c>
      <c r="G104" s="394">
        <v>0</v>
      </c>
      <c r="H104" s="396">
        <v>0</v>
      </c>
      <c r="I104" s="393">
        <v>0</v>
      </c>
      <c r="J104" s="394">
        <v>0</v>
      </c>
      <c r="K104" s="404" t="s">
        <v>228</v>
      </c>
    </row>
    <row r="105" spans="1:11" ht="14.4" customHeight="1" thickBot="1" x14ac:dyDescent="0.35">
      <c r="A105" s="417" t="s">
        <v>325</v>
      </c>
      <c r="B105" s="393">
        <v>0</v>
      </c>
      <c r="C105" s="393">
        <v>0</v>
      </c>
      <c r="D105" s="394">
        <v>0</v>
      </c>
      <c r="E105" s="395">
        <v>1</v>
      </c>
      <c r="F105" s="393">
        <v>0</v>
      </c>
      <c r="G105" s="394">
        <v>0</v>
      </c>
      <c r="H105" s="396">
        <v>0</v>
      </c>
      <c r="I105" s="393">
        <v>1.5760000000000001</v>
      </c>
      <c r="J105" s="394">
        <v>1.5760000000000001</v>
      </c>
      <c r="K105" s="404" t="s">
        <v>238</v>
      </c>
    </row>
    <row r="106" spans="1:11" ht="14.4" customHeight="1" thickBot="1" x14ac:dyDescent="0.35">
      <c r="A106" s="415" t="s">
        <v>326</v>
      </c>
      <c r="B106" s="393">
        <v>0</v>
      </c>
      <c r="C106" s="393">
        <v>0</v>
      </c>
      <c r="D106" s="394">
        <v>0</v>
      </c>
      <c r="E106" s="395">
        <v>1</v>
      </c>
      <c r="F106" s="393">
        <v>0</v>
      </c>
      <c r="G106" s="394">
        <v>0</v>
      </c>
      <c r="H106" s="396">
        <v>0</v>
      </c>
      <c r="I106" s="393">
        <v>1.5760000000000001</v>
      </c>
      <c r="J106" s="394">
        <v>1.5760000000000001</v>
      </c>
      <c r="K106" s="404" t="s">
        <v>238</v>
      </c>
    </row>
    <row r="107" spans="1:11" ht="14.4" customHeight="1" thickBot="1" x14ac:dyDescent="0.35">
      <c r="A107" s="412" t="s">
        <v>327</v>
      </c>
      <c r="B107" s="393">
        <v>592.00136708171499</v>
      </c>
      <c r="C107" s="393">
        <v>658.07959000000096</v>
      </c>
      <c r="D107" s="394">
        <v>66.078222918284993</v>
      </c>
      <c r="E107" s="395">
        <v>1.111618362038</v>
      </c>
      <c r="F107" s="393">
        <v>388.00000000000102</v>
      </c>
      <c r="G107" s="394">
        <v>226.333333333334</v>
      </c>
      <c r="H107" s="396">
        <v>45.1</v>
      </c>
      <c r="I107" s="393">
        <v>269.24200000000002</v>
      </c>
      <c r="J107" s="394">
        <v>42.908666666666001</v>
      </c>
      <c r="K107" s="397">
        <v>0.693922680412</v>
      </c>
    </row>
    <row r="108" spans="1:11" ht="14.4" customHeight="1" thickBot="1" x14ac:dyDescent="0.35">
      <c r="A108" s="413" t="s">
        <v>328</v>
      </c>
      <c r="B108" s="393">
        <v>592.00136708171499</v>
      </c>
      <c r="C108" s="393">
        <v>605.89</v>
      </c>
      <c r="D108" s="394">
        <v>13.888632918284999</v>
      </c>
      <c r="E108" s="395">
        <v>1.0234604744010001</v>
      </c>
      <c r="F108" s="393">
        <v>388.00000000000102</v>
      </c>
      <c r="G108" s="394">
        <v>226.333333333334</v>
      </c>
      <c r="H108" s="396">
        <v>45.1</v>
      </c>
      <c r="I108" s="393">
        <v>269.24200000000002</v>
      </c>
      <c r="J108" s="394">
        <v>42.908666666666001</v>
      </c>
      <c r="K108" s="397">
        <v>0.693922680412</v>
      </c>
    </row>
    <row r="109" spans="1:11" ht="14.4" customHeight="1" thickBot="1" x14ac:dyDescent="0.35">
      <c r="A109" s="414" t="s">
        <v>329</v>
      </c>
      <c r="B109" s="398">
        <v>592.00136708171499</v>
      </c>
      <c r="C109" s="398">
        <v>605.89</v>
      </c>
      <c r="D109" s="399">
        <v>13.888632918284999</v>
      </c>
      <c r="E109" s="405">
        <v>1.0234604744010001</v>
      </c>
      <c r="F109" s="398">
        <v>388.00000000000102</v>
      </c>
      <c r="G109" s="399">
        <v>226.333333333334</v>
      </c>
      <c r="H109" s="401">
        <v>45.1</v>
      </c>
      <c r="I109" s="398">
        <v>269.24200000000002</v>
      </c>
      <c r="J109" s="399">
        <v>42.908666666666001</v>
      </c>
      <c r="K109" s="406">
        <v>0.693922680412</v>
      </c>
    </row>
    <row r="110" spans="1:11" ht="14.4" customHeight="1" thickBot="1" x14ac:dyDescent="0.35">
      <c r="A110" s="415" t="s">
        <v>330</v>
      </c>
      <c r="B110" s="393">
        <v>3.0000069277780002</v>
      </c>
      <c r="C110" s="393">
        <v>2.6920000000000002</v>
      </c>
      <c r="D110" s="394">
        <v>-0.30800692777799998</v>
      </c>
      <c r="E110" s="395">
        <v>0.89733126116200002</v>
      </c>
      <c r="F110" s="393">
        <v>3</v>
      </c>
      <c r="G110" s="394">
        <v>1.75</v>
      </c>
      <c r="H110" s="396">
        <v>0.23100000000000001</v>
      </c>
      <c r="I110" s="393">
        <v>1.617</v>
      </c>
      <c r="J110" s="394">
        <v>-0.13300000000000001</v>
      </c>
      <c r="K110" s="397">
        <v>0.53899999999899995</v>
      </c>
    </row>
    <row r="111" spans="1:11" ht="14.4" customHeight="1" thickBot="1" x14ac:dyDescent="0.35">
      <c r="A111" s="415" t="s">
        <v>331</v>
      </c>
      <c r="B111" s="393">
        <v>558.00128856688696</v>
      </c>
      <c r="C111" s="393">
        <v>572.92600000000004</v>
      </c>
      <c r="D111" s="394">
        <v>14.924711433113</v>
      </c>
      <c r="E111" s="395">
        <v>1.0267467329169999</v>
      </c>
      <c r="F111" s="393">
        <v>354.00000000000102</v>
      </c>
      <c r="G111" s="394">
        <v>206.5</v>
      </c>
      <c r="H111" s="396">
        <v>33.688000000000002</v>
      </c>
      <c r="I111" s="393">
        <v>215.33199999999999</v>
      </c>
      <c r="J111" s="394">
        <v>8.8319999999990007</v>
      </c>
      <c r="K111" s="397">
        <v>0.608282485875</v>
      </c>
    </row>
    <row r="112" spans="1:11" ht="14.4" customHeight="1" thickBot="1" x14ac:dyDescent="0.35">
      <c r="A112" s="415" t="s">
        <v>332</v>
      </c>
      <c r="B112" s="393">
        <v>9.0000207833359998</v>
      </c>
      <c r="C112" s="393">
        <v>8.7119999999999997</v>
      </c>
      <c r="D112" s="394">
        <v>-0.28802078333600001</v>
      </c>
      <c r="E112" s="395">
        <v>0.96799776464099996</v>
      </c>
      <c r="F112" s="393">
        <v>9</v>
      </c>
      <c r="G112" s="394">
        <v>5.25</v>
      </c>
      <c r="H112" s="396">
        <v>9.3829999999999991</v>
      </c>
      <c r="I112" s="393">
        <v>39.707000000000001</v>
      </c>
      <c r="J112" s="394">
        <v>34.457000000000001</v>
      </c>
      <c r="K112" s="397">
        <v>4.4118888888879999</v>
      </c>
    </row>
    <row r="113" spans="1:11" ht="14.4" customHeight="1" thickBot="1" x14ac:dyDescent="0.35">
      <c r="A113" s="415" t="s">
        <v>333</v>
      </c>
      <c r="B113" s="393">
        <v>22.000050803712</v>
      </c>
      <c r="C113" s="393">
        <v>21.56</v>
      </c>
      <c r="D113" s="394">
        <v>-0.440050803712</v>
      </c>
      <c r="E113" s="395">
        <v>0.97999773693000003</v>
      </c>
      <c r="F113" s="393">
        <v>22</v>
      </c>
      <c r="G113" s="394">
        <v>12.833333333333</v>
      </c>
      <c r="H113" s="396">
        <v>1.798</v>
      </c>
      <c r="I113" s="393">
        <v>12.586</v>
      </c>
      <c r="J113" s="394">
        <v>-0.24733333333300001</v>
      </c>
      <c r="K113" s="397">
        <v>0.57209090909000004</v>
      </c>
    </row>
    <row r="114" spans="1:11" ht="14.4" customHeight="1" thickBot="1" x14ac:dyDescent="0.35">
      <c r="A114" s="413" t="s">
        <v>334</v>
      </c>
      <c r="B114" s="393">
        <v>0</v>
      </c>
      <c r="C114" s="393">
        <v>52.189590000000003</v>
      </c>
      <c r="D114" s="394">
        <v>52.189590000000003</v>
      </c>
      <c r="E114" s="403" t="s">
        <v>228</v>
      </c>
      <c r="F114" s="393">
        <v>0</v>
      </c>
      <c r="G114" s="394">
        <v>0</v>
      </c>
      <c r="H114" s="396">
        <v>0</v>
      </c>
      <c r="I114" s="393">
        <v>0</v>
      </c>
      <c r="J114" s="394">
        <v>0</v>
      </c>
      <c r="K114" s="404" t="s">
        <v>228</v>
      </c>
    </row>
    <row r="115" spans="1:11" ht="14.4" customHeight="1" thickBot="1" x14ac:dyDescent="0.35">
      <c r="A115" s="414" t="s">
        <v>335</v>
      </c>
      <c r="B115" s="398">
        <v>0</v>
      </c>
      <c r="C115" s="398">
        <v>48.737589999999997</v>
      </c>
      <c r="D115" s="399">
        <v>48.737589999999997</v>
      </c>
      <c r="E115" s="400" t="s">
        <v>228</v>
      </c>
      <c r="F115" s="398">
        <v>0</v>
      </c>
      <c r="G115" s="399">
        <v>0</v>
      </c>
      <c r="H115" s="401">
        <v>0</v>
      </c>
      <c r="I115" s="398">
        <v>0</v>
      </c>
      <c r="J115" s="399">
        <v>0</v>
      </c>
      <c r="K115" s="406">
        <v>0</v>
      </c>
    </row>
    <row r="116" spans="1:11" ht="14.4" customHeight="1" thickBot="1" x14ac:dyDescent="0.35">
      <c r="A116" s="415" t="s">
        <v>336</v>
      </c>
      <c r="B116" s="393">
        <v>0</v>
      </c>
      <c r="C116" s="393">
        <v>48.737589999999997</v>
      </c>
      <c r="D116" s="394">
        <v>48.737589999999997</v>
      </c>
      <c r="E116" s="403" t="s">
        <v>228</v>
      </c>
      <c r="F116" s="393">
        <v>0</v>
      </c>
      <c r="G116" s="394">
        <v>0</v>
      </c>
      <c r="H116" s="396">
        <v>0</v>
      </c>
      <c r="I116" s="393">
        <v>0</v>
      </c>
      <c r="J116" s="394">
        <v>0</v>
      </c>
      <c r="K116" s="397">
        <v>0</v>
      </c>
    </row>
    <row r="117" spans="1:11" ht="14.4" customHeight="1" thickBot="1" x14ac:dyDescent="0.35">
      <c r="A117" s="414" t="s">
        <v>337</v>
      </c>
      <c r="B117" s="398">
        <v>0</v>
      </c>
      <c r="C117" s="398">
        <v>3.452</v>
      </c>
      <c r="D117" s="399">
        <v>3.452</v>
      </c>
      <c r="E117" s="400" t="s">
        <v>238</v>
      </c>
      <c r="F117" s="398">
        <v>0</v>
      </c>
      <c r="G117" s="399">
        <v>0</v>
      </c>
      <c r="H117" s="401">
        <v>0</v>
      </c>
      <c r="I117" s="398">
        <v>0</v>
      </c>
      <c r="J117" s="399">
        <v>0</v>
      </c>
      <c r="K117" s="402" t="s">
        <v>228</v>
      </c>
    </row>
    <row r="118" spans="1:11" ht="14.4" customHeight="1" thickBot="1" x14ac:dyDescent="0.35">
      <c r="A118" s="415" t="s">
        <v>338</v>
      </c>
      <c r="B118" s="393">
        <v>0</v>
      </c>
      <c r="C118" s="393">
        <v>3.452</v>
      </c>
      <c r="D118" s="394">
        <v>3.452</v>
      </c>
      <c r="E118" s="403" t="s">
        <v>238</v>
      </c>
      <c r="F118" s="393">
        <v>0</v>
      </c>
      <c r="G118" s="394">
        <v>0</v>
      </c>
      <c r="H118" s="396">
        <v>0</v>
      </c>
      <c r="I118" s="393">
        <v>0</v>
      </c>
      <c r="J118" s="394">
        <v>0</v>
      </c>
      <c r="K118" s="404" t="s">
        <v>228</v>
      </c>
    </row>
    <row r="119" spans="1:11" ht="14.4" customHeight="1" thickBot="1" x14ac:dyDescent="0.35">
      <c r="A119" s="411" t="s">
        <v>339</v>
      </c>
      <c r="B119" s="393">
        <v>76658.757607431602</v>
      </c>
      <c r="C119" s="393">
        <v>79334.635899999994</v>
      </c>
      <c r="D119" s="394">
        <v>2675.87829256844</v>
      </c>
      <c r="E119" s="395">
        <v>1.034906361335</v>
      </c>
      <c r="F119" s="393">
        <v>81268.749650205107</v>
      </c>
      <c r="G119" s="394">
        <v>47406.7706292863</v>
      </c>
      <c r="H119" s="396">
        <v>8276.2667700000002</v>
      </c>
      <c r="I119" s="393">
        <v>54144.030129999999</v>
      </c>
      <c r="J119" s="394">
        <v>6737.2595007136997</v>
      </c>
      <c r="K119" s="397">
        <v>0.66623431962500002</v>
      </c>
    </row>
    <row r="120" spans="1:11" ht="14.4" customHeight="1" thickBot="1" x14ac:dyDescent="0.35">
      <c r="A120" s="412" t="s">
        <v>340</v>
      </c>
      <c r="B120" s="393">
        <v>76658.358927856199</v>
      </c>
      <c r="C120" s="393">
        <v>79249.965890000007</v>
      </c>
      <c r="D120" s="394">
        <v>2591.6069621438201</v>
      </c>
      <c r="E120" s="395">
        <v>1.033807232484</v>
      </c>
      <c r="F120" s="393">
        <v>81190.758345349503</v>
      </c>
      <c r="G120" s="394">
        <v>47361.275701453902</v>
      </c>
      <c r="H120" s="396">
        <v>8268.5394500000002</v>
      </c>
      <c r="I120" s="393">
        <v>54127.996959999997</v>
      </c>
      <c r="J120" s="394">
        <v>6766.7212585461202</v>
      </c>
      <c r="K120" s="397">
        <v>0.66667682459300004</v>
      </c>
    </row>
    <row r="121" spans="1:11" ht="14.4" customHeight="1" thickBot="1" x14ac:dyDescent="0.35">
      <c r="A121" s="413" t="s">
        <v>341</v>
      </c>
      <c r="B121" s="393">
        <v>76658.358927856199</v>
      </c>
      <c r="C121" s="393">
        <v>79249.965890000007</v>
      </c>
      <c r="D121" s="394">
        <v>2591.6069621438201</v>
      </c>
      <c r="E121" s="395">
        <v>1.033807232484</v>
      </c>
      <c r="F121" s="393">
        <v>81190.758345349503</v>
      </c>
      <c r="G121" s="394">
        <v>47361.275701453902</v>
      </c>
      <c r="H121" s="396">
        <v>8268.5394500000002</v>
      </c>
      <c r="I121" s="393">
        <v>54127.996959999997</v>
      </c>
      <c r="J121" s="394">
        <v>6766.7212585461202</v>
      </c>
      <c r="K121" s="397">
        <v>0.66667682459300004</v>
      </c>
    </row>
    <row r="122" spans="1:11" ht="14.4" customHeight="1" thickBot="1" x14ac:dyDescent="0.35">
      <c r="A122" s="414" t="s">
        <v>342</v>
      </c>
      <c r="B122" s="398">
        <v>127.804353982121</v>
      </c>
      <c r="C122" s="398">
        <v>113.94619</v>
      </c>
      <c r="D122" s="399">
        <v>-13.858163982121001</v>
      </c>
      <c r="E122" s="405">
        <v>0.89156735627200001</v>
      </c>
      <c r="F122" s="398">
        <v>116</v>
      </c>
      <c r="G122" s="399">
        <v>67.666666666666003</v>
      </c>
      <c r="H122" s="401">
        <v>1.0802</v>
      </c>
      <c r="I122" s="398">
        <v>18.667729999999999</v>
      </c>
      <c r="J122" s="399">
        <v>-48.998936666665998</v>
      </c>
      <c r="K122" s="406">
        <v>0.160928706896</v>
      </c>
    </row>
    <row r="123" spans="1:11" ht="14.4" customHeight="1" thickBot="1" x14ac:dyDescent="0.35">
      <c r="A123" s="415" t="s">
        <v>343</v>
      </c>
      <c r="B123" s="393">
        <v>4.7717250071150001</v>
      </c>
      <c r="C123" s="393">
        <v>4.9590000000000002E-2</v>
      </c>
      <c r="D123" s="394">
        <v>-4.7221350071149999</v>
      </c>
      <c r="E123" s="395">
        <v>1.0392468117E-2</v>
      </c>
      <c r="F123" s="393">
        <v>0</v>
      </c>
      <c r="G123" s="394">
        <v>0</v>
      </c>
      <c r="H123" s="396">
        <v>0</v>
      </c>
      <c r="I123" s="393">
        <v>1.8839999999999999</v>
      </c>
      <c r="J123" s="394">
        <v>1.8839999999999999</v>
      </c>
      <c r="K123" s="404" t="s">
        <v>238</v>
      </c>
    </row>
    <row r="124" spans="1:11" ht="14.4" customHeight="1" thickBot="1" x14ac:dyDescent="0.35">
      <c r="A124" s="415" t="s">
        <v>344</v>
      </c>
      <c r="B124" s="393">
        <v>90.824934914175998</v>
      </c>
      <c r="C124" s="393">
        <v>110.7808</v>
      </c>
      <c r="D124" s="394">
        <v>19.955865085823</v>
      </c>
      <c r="E124" s="395">
        <v>1.219717912318</v>
      </c>
      <c r="F124" s="393">
        <v>111</v>
      </c>
      <c r="G124" s="394">
        <v>64.75</v>
      </c>
      <c r="H124" s="396">
        <v>1.0802</v>
      </c>
      <c r="I124" s="393">
        <v>15.04172</v>
      </c>
      <c r="J124" s="394">
        <v>-49.708280000000002</v>
      </c>
      <c r="K124" s="397">
        <v>0.13551099099</v>
      </c>
    </row>
    <row r="125" spans="1:11" ht="14.4" customHeight="1" thickBot="1" x14ac:dyDescent="0.35">
      <c r="A125" s="415" t="s">
        <v>345</v>
      </c>
      <c r="B125" s="393">
        <v>32.207694060828999</v>
      </c>
      <c r="C125" s="393">
        <v>3.1158000000000001</v>
      </c>
      <c r="D125" s="394">
        <v>-29.091894060828999</v>
      </c>
      <c r="E125" s="395">
        <v>9.6740859314999997E-2</v>
      </c>
      <c r="F125" s="393">
        <v>5</v>
      </c>
      <c r="G125" s="394">
        <v>2.9166666666659999</v>
      </c>
      <c r="H125" s="396">
        <v>0</v>
      </c>
      <c r="I125" s="393">
        <v>1.7420100000000001</v>
      </c>
      <c r="J125" s="394">
        <v>-1.1746566666660001</v>
      </c>
      <c r="K125" s="397">
        <v>0.34840199999999999</v>
      </c>
    </row>
    <row r="126" spans="1:11" ht="14.4" customHeight="1" thickBot="1" x14ac:dyDescent="0.35">
      <c r="A126" s="414" t="s">
        <v>346</v>
      </c>
      <c r="B126" s="398">
        <v>87.799603945247</v>
      </c>
      <c r="C126" s="398">
        <v>98.722800000000007</v>
      </c>
      <c r="D126" s="399">
        <v>10.923196054751999</v>
      </c>
      <c r="E126" s="405">
        <v>1.124410539044</v>
      </c>
      <c r="F126" s="398">
        <v>140.75834534951099</v>
      </c>
      <c r="G126" s="399">
        <v>82.109034787214</v>
      </c>
      <c r="H126" s="401">
        <v>7.0044300000000002</v>
      </c>
      <c r="I126" s="398">
        <v>35.698149999999998</v>
      </c>
      <c r="J126" s="399">
        <v>-46.410884787214002</v>
      </c>
      <c r="K126" s="406">
        <v>0.25361302671800001</v>
      </c>
    </row>
    <row r="127" spans="1:11" ht="14.4" customHeight="1" thickBot="1" x14ac:dyDescent="0.35">
      <c r="A127" s="415" t="s">
        <v>347</v>
      </c>
      <c r="B127" s="393">
        <v>77.000007720686</v>
      </c>
      <c r="C127" s="393">
        <v>88.321200000000005</v>
      </c>
      <c r="D127" s="394">
        <v>11.321192279312999</v>
      </c>
      <c r="E127" s="395">
        <v>1.1470284564169999</v>
      </c>
      <c r="F127" s="393">
        <v>134.75834534951099</v>
      </c>
      <c r="G127" s="394">
        <v>78.609034787214</v>
      </c>
      <c r="H127" s="396">
        <v>7.0044300000000002</v>
      </c>
      <c r="I127" s="393">
        <v>42.661149999999999</v>
      </c>
      <c r="J127" s="394">
        <v>-35.947884787214001</v>
      </c>
      <c r="K127" s="397">
        <v>0.31657519902999998</v>
      </c>
    </row>
    <row r="128" spans="1:11" ht="14.4" customHeight="1" thickBot="1" x14ac:dyDescent="0.35">
      <c r="A128" s="415" t="s">
        <v>348</v>
      </c>
      <c r="B128" s="393">
        <v>10.799596224561</v>
      </c>
      <c r="C128" s="393">
        <v>10.4016</v>
      </c>
      <c r="D128" s="394">
        <v>-0.39799622456099998</v>
      </c>
      <c r="E128" s="395">
        <v>0.96314711992099999</v>
      </c>
      <c r="F128" s="393">
        <v>6</v>
      </c>
      <c r="G128" s="394">
        <v>3.5</v>
      </c>
      <c r="H128" s="396">
        <v>0</v>
      </c>
      <c r="I128" s="393">
        <v>-6.9630000000000001</v>
      </c>
      <c r="J128" s="394">
        <v>-10.462999999999999</v>
      </c>
      <c r="K128" s="397">
        <v>-1.1605000000000001</v>
      </c>
    </row>
    <row r="129" spans="1:11" ht="14.4" customHeight="1" thickBot="1" x14ac:dyDescent="0.35">
      <c r="A129" s="414" t="s">
        <v>349</v>
      </c>
      <c r="B129" s="398">
        <v>198.74732504530499</v>
      </c>
      <c r="C129" s="398">
        <v>256.11209000000002</v>
      </c>
      <c r="D129" s="399">
        <v>57.364764954694998</v>
      </c>
      <c r="E129" s="405">
        <v>1.2886316328609999</v>
      </c>
      <c r="F129" s="398">
        <v>293</v>
      </c>
      <c r="G129" s="399">
        <v>170.916666666667</v>
      </c>
      <c r="H129" s="401">
        <v>23.219290000000001</v>
      </c>
      <c r="I129" s="398">
        <v>196.02584999999999</v>
      </c>
      <c r="J129" s="399">
        <v>25.109183333333</v>
      </c>
      <c r="K129" s="406">
        <v>0.66903020477800001</v>
      </c>
    </row>
    <row r="130" spans="1:11" ht="14.4" customHeight="1" thickBot="1" x14ac:dyDescent="0.35">
      <c r="A130" s="415" t="s">
        <v>350</v>
      </c>
      <c r="B130" s="393">
        <v>181.74732334073801</v>
      </c>
      <c r="C130" s="393">
        <v>183.27625</v>
      </c>
      <c r="D130" s="394">
        <v>1.5289266592620001</v>
      </c>
      <c r="E130" s="395">
        <v>1.00841237511</v>
      </c>
      <c r="F130" s="393">
        <v>268</v>
      </c>
      <c r="G130" s="394">
        <v>156.333333333333</v>
      </c>
      <c r="H130" s="396">
        <v>22.196729999999999</v>
      </c>
      <c r="I130" s="393">
        <v>153.62109000000001</v>
      </c>
      <c r="J130" s="394">
        <v>-2.7122433333329998</v>
      </c>
      <c r="K130" s="397">
        <v>0.57321302238799998</v>
      </c>
    </row>
    <row r="131" spans="1:11" ht="14.4" customHeight="1" thickBot="1" x14ac:dyDescent="0.35">
      <c r="A131" s="415" t="s">
        <v>351</v>
      </c>
      <c r="B131" s="393">
        <v>17.000001704567001</v>
      </c>
      <c r="C131" s="393">
        <v>72.835840000000005</v>
      </c>
      <c r="D131" s="394">
        <v>55.835838295431998</v>
      </c>
      <c r="E131" s="395">
        <v>4.284460746873</v>
      </c>
      <c r="F131" s="393">
        <v>25</v>
      </c>
      <c r="G131" s="394">
        <v>14.583333333333</v>
      </c>
      <c r="H131" s="396">
        <v>1.0225599999999999</v>
      </c>
      <c r="I131" s="393">
        <v>42.404760000000003</v>
      </c>
      <c r="J131" s="394">
        <v>27.821426666666</v>
      </c>
      <c r="K131" s="397">
        <v>1.6961904000000001</v>
      </c>
    </row>
    <row r="132" spans="1:11" ht="14.4" customHeight="1" thickBot="1" x14ac:dyDescent="0.35">
      <c r="A132" s="414" t="s">
        <v>352</v>
      </c>
      <c r="B132" s="398">
        <v>76244.007644883503</v>
      </c>
      <c r="C132" s="398">
        <v>73952.724700000006</v>
      </c>
      <c r="D132" s="399">
        <v>-2291.28294488348</v>
      </c>
      <c r="E132" s="405">
        <v>0.96994802587499995</v>
      </c>
      <c r="F132" s="398">
        <v>80641</v>
      </c>
      <c r="G132" s="399">
        <v>47040.583333333299</v>
      </c>
      <c r="H132" s="401">
        <v>8237.2355299999999</v>
      </c>
      <c r="I132" s="398">
        <v>51626.696530000001</v>
      </c>
      <c r="J132" s="399">
        <v>4586.1131966666699</v>
      </c>
      <c r="K132" s="406">
        <v>0.64020407150199998</v>
      </c>
    </row>
    <row r="133" spans="1:11" ht="14.4" customHeight="1" thickBot="1" x14ac:dyDescent="0.35">
      <c r="A133" s="415" t="s">
        <v>353</v>
      </c>
      <c r="B133" s="393">
        <v>35182.003527651897</v>
      </c>
      <c r="C133" s="393">
        <v>30927.348839999999</v>
      </c>
      <c r="D133" s="394">
        <v>-4254.6546876519096</v>
      </c>
      <c r="E133" s="395">
        <v>0.87906729972499997</v>
      </c>
      <c r="F133" s="393">
        <v>36607</v>
      </c>
      <c r="G133" s="394">
        <v>21354.083333333299</v>
      </c>
      <c r="H133" s="396">
        <v>3372.74035</v>
      </c>
      <c r="I133" s="393">
        <v>21874.414799999999</v>
      </c>
      <c r="J133" s="394">
        <v>520.33146666666698</v>
      </c>
      <c r="K133" s="397">
        <v>0.59754732155000001</v>
      </c>
    </row>
    <row r="134" spans="1:11" ht="14.4" customHeight="1" thickBot="1" x14ac:dyDescent="0.35">
      <c r="A134" s="415" t="s">
        <v>354</v>
      </c>
      <c r="B134" s="393">
        <v>41062.004117231598</v>
      </c>
      <c r="C134" s="393">
        <v>43025.37586</v>
      </c>
      <c r="D134" s="394">
        <v>1963.3717427684101</v>
      </c>
      <c r="E134" s="395">
        <v>1.047814805559</v>
      </c>
      <c r="F134" s="393">
        <v>44034</v>
      </c>
      <c r="G134" s="394">
        <v>25686.5</v>
      </c>
      <c r="H134" s="396">
        <v>4864.4951799999999</v>
      </c>
      <c r="I134" s="393">
        <v>29752.281729999999</v>
      </c>
      <c r="J134" s="394">
        <v>4065.7817300000102</v>
      </c>
      <c r="K134" s="397">
        <v>0.67566611550099998</v>
      </c>
    </row>
    <row r="135" spans="1:11" ht="14.4" customHeight="1" thickBot="1" x14ac:dyDescent="0.35">
      <c r="A135" s="414" t="s">
        <v>355</v>
      </c>
      <c r="B135" s="398">
        <v>0</v>
      </c>
      <c r="C135" s="398">
        <v>4828.46011</v>
      </c>
      <c r="D135" s="399">
        <v>4828.46011</v>
      </c>
      <c r="E135" s="400" t="s">
        <v>228</v>
      </c>
      <c r="F135" s="398">
        <v>0</v>
      </c>
      <c r="G135" s="399">
        <v>0</v>
      </c>
      <c r="H135" s="401">
        <v>0</v>
      </c>
      <c r="I135" s="398">
        <v>2250.9087</v>
      </c>
      <c r="J135" s="399">
        <v>2250.9087</v>
      </c>
      <c r="K135" s="402" t="s">
        <v>228</v>
      </c>
    </row>
    <row r="136" spans="1:11" ht="14.4" customHeight="1" thickBot="1" x14ac:dyDescent="0.35">
      <c r="A136" s="415" t="s">
        <v>356</v>
      </c>
      <c r="B136" s="393">
        <v>0</v>
      </c>
      <c r="C136" s="393">
        <v>579.96258999999998</v>
      </c>
      <c r="D136" s="394">
        <v>579.96258999999998</v>
      </c>
      <c r="E136" s="403" t="s">
        <v>228</v>
      </c>
      <c r="F136" s="393">
        <v>0</v>
      </c>
      <c r="G136" s="394">
        <v>0</v>
      </c>
      <c r="H136" s="396">
        <v>0</v>
      </c>
      <c r="I136" s="393">
        <v>1729.9124400000001</v>
      </c>
      <c r="J136" s="394">
        <v>1729.9124400000001</v>
      </c>
      <c r="K136" s="404" t="s">
        <v>228</v>
      </c>
    </row>
    <row r="137" spans="1:11" ht="14.4" customHeight="1" thickBot="1" x14ac:dyDescent="0.35">
      <c r="A137" s="415" t="s">
        <v>357</v>
      </c>
      <c r="B137" s="393">
        <v>0</v>
      </c>
      <c r="C137" s="393">
        <v>4248.4975199999999</v>
      </c>
      <c r="D137" s="394">
        <v>4248.4975199999999</v>
      </c>
      <c r="E137" s="403" t="s">
        <v>228</v>
      </c>
      <c r="F137" s="393">
        <v>0</v>
      </c>
      <c r="G137" s="394">
        <v>0</v>
      </c>
      <c r="H137" s="396">
        <v>0</v>
      </c>
      <c r="I137" s="393">
        <v>520.99626000000001</v>
      </c>
      <c r="J137" s="394">
        <v>520.99626000000001</v>
      </c>
      <c r="K137" s="404" t="s">
        <v>228</v>
      </c>
    </row>
    <row r="138" spans="1:11" ht="14.4" customHeight="1" thickBot="1" x14ac:dyDescent="0.35">
      <c r="A138" s="412" t="s">
        <v>358</v>
      </c>
      <c r="B138" s="393">
        <v>0.39867957539400001</v>
      </c>
      <c r="C138" s="393">
        <v>84.670010000000005</v>
      </c>
      <c r="D138" s="394">
        <v>84.271330424604997</v>
      </c>
      <c r="E138" s="395">
        <v>212.37609154221099</v>
      </c>
      <c r="F138" s="393">
        <v>77.991304855585994</v>
      </c>
      <c r="G138" s="394">
        <v>45.494927832424999</v>
      </c>
      <c r="H138" s="396">
        <v>7.7273199999999997</v>
      </c>
      <c r="I138" s="393">
        <v>16.033169999999998</v>
      </c>
      <c r="J138" s="394">
        <v>-29.461757832425</v>
      </c>
      <c r="K138" s="397">
        <v>0.20557637841400001</v>
      </c>
    </row>
    <row r="139" spans="1:11" ht="14.4" customHeight="1" thickBot="1" x14ac:dyDescent="0.35">
      <c r="A139" s="413" t="s">
        <v>359</v>
      </c>
      <c r="B139" s="393">
        <v>0</v>
      </c>
      <c r="C139" s="393">
        <v>0</v>
      </c>
      <c r="D139" s="394">
        <v>0</v>
      </c>
      <c r="E139" s="395">
        <v>1</v>
      </c>
      <c r="F139" s="393">
        <v>0</v>
      </c>
      <c r="G139" s="394">
        <v>0</v>
      </c>
      <c r="H139" s="396">
        <v>5</v>
      </c>
      <c r="I139" s="393">
        <v>5</v>
      </c>
      <c r="J139" s="394">
        <v>5</v>
      </c>
      <c r="K139" s="404" t="s">
        <v>238</v>
      </c>
    </row>
    <row r="140" spans="1:11" ht="14.4" customHeight="1" thickBot="1" x14ac:dyDescent="0.35">
      <c r="A140" s="414" t="s">
        <v>360</v>
      </c>
      <c r="B140" s="398">
        <v>0</v>
      </c>
      <c r="C140" s="398">
        <v>0</v>
      </c>
      <c r="D140" s="399">
        <v>0</v>
      </c>
      <c r="E140" s="405">
        <v>1</v>
      </c>
      <c r="F140" s="398">
        <v>0</v>
      </c>
      <c r="G140" s="399">
        <v>0</v>
      </c>
      <c r="H140" s="401">
        <v>5</v>
      </c>
      <c r="I140" s="398">
        <v>5</v>
      </c>
      <c r="J140" s="399">
        <v>5</v>
      </c>
      <c r="K140" s="402" t="s">
        <v>238</v>
      </c>
    </row>
    <row r="141" spans="1:11" ht="14.4" customHeight="1" thickBot="1" x14ac:dyDescent="0.35">
      <c r="A141" s="415" t="s">
        <v>361</v>
      </c>
      <c r="B141" s="393">
        <v>0</v>
      </c>
      <c r="C141" s="393">
        <v>0</v>
      </c>
      <c r="D141" s="394">
        <v>0</v>
      </c>
      <c r="E141" s="395">
        <v>1</v>
      </c>
      <c r="F141" s="393">
        <v>0</v>
      </c>
      <c r="G141" s="394">
        <v>0</v>
      </c>
      <c r="H141" s="396">
        <v>5</v>
      </c>
      <c r="I141" s="393">
        <v>5</v>
      </c>
      <c r="J141" s="394">
        <v>5</v>
      </c>
      <c r="K141" s="404" t="s">
        <v>238</v>
      </c>
    </row>
    <row r="142" spans="1:11" ht="14.4" customHeight="1" thickBot="1" x14ac:dyDescent="0.35">
      <c r="A142" s="418" t="s">
        <v>362</v>
      </c>
      <c r="B142" s="398">
        <v>0.39867957539400001</v>
      </c>
      <c r="C142" s="398">
        <v>84.670010000000005</v>
      </c>
      <c r="D142" s="399">
        <v>84.271330424604997</v>
      </c>
      <c r="E142" s="405">
        <v>212.37609154221099</v>
      </c>
      <c r="F142" s="398">
        <v>77.991304855585994</v>
      </c>
      <c r="G142" s="399">
        <v>45.494927832424999</v>
      </c>
      <c r="H142" s="401">
        <v>2.7273200000000002</v>
      </c>
      <c r="I142" s="398">
        <v>11.03317</v>
      </c>
      <c r="J142" s="399">
        <v>-34.461757832425</v>
      </c>
      <c r="K142" s="406">
        <v>0.141466667603</v>
      </c>
    </row>
    <row r="143" spans="1:11" ht="14.4" customHeight="1" thickBot="1" x14ac:dyDescent="0.35">
      <c r="A143" s="414" t="s">
        <v>363</v>
      </c>
      <c r="B143" s="398">
        <v>0</v>
      </c>
      <c r="C143" s="398">
        <v>8.8000000000000003E-4</v>
      </c>
      <c r="D143" s="399">
        <v>8.8000000000000003E-4</v>
      </c>
      <c r="E143" s="400" t="s">
        <v>228</v>
      </c>
      <c r="F143" s="398">
        <v>0</v>
      </c>
      <c r="G143" s="399">
        <v>0</v>
      </c>
      <c r="H143" s="401">
        <v>9.0000000000000006E-5</v>
      </c>
      <c r="I143" s="398">
        <v>4.8999999999999998E-4</v>
      </c>
      <c r="J143" s="399">
        <v>4.8999999999999998E-4</v>
      </c>
      <c r="K143" s="402" t="s">
        <v>228</v>
      </c>
    </row>
    <row r="144" spans="1:11" ht="14.4" customHeight="1" thickBot="1" x14ac:dyDescent="0.35">
      <c r="A144" s="415" t="s">
        <v>364</v>
      </c>
      <c r="B144" s="393">
        <v>0</v>
      </c>
      <c r="C144" s="393">
        <v>8.8000000000000003E-4</v>
      </c>
      <c r="D144" s="394">
        <v>8.8000000000000003E-4</v>
      </c>
      <c r="E144" s="403" t="s">
        <v>228</v>
      </c>
      <c r="F144" s="393">
        <v>0</v>
      </c>
      <c r="G144" s="394">
        <v>0</v>
      </c>
      <c r="H144" s="396">
        <v>9.0000000000000006E-5</v>
      </c>
      <c r="I144" s="393">
        <v>4.8999999999999998E-4</v>
      </c>
      <c r="J144" s="394">
        <v>4.8999999999999998E-4</v>
      </c>
      <c r="K144" s="404" t="s">
        <v>228</v>
      </c>
    </row>
    <row r="145" spans="1:11" ht="14.4" customHeight="1" thickBot="1" x14ac:dyDescent="0.35">
      <c r="A145" s="414" t="s">
        <v>365</v>
      </c>
      <c r="B145" s="398">
        <v>0.39867957539400001</v>
      </c>
      <c r="C145" s="398">
        <v>84.669129999999996</v>
      </c>
      <c r="D145" s="399">
        <v>84.270450424605002</v>
      </c>
      <c r="E145" s="405">
        <v>212.37388425582299</v>
      </c>
      <c r="F145" s="398">
        <v>77.991304855585994</v>
      </c>
      <c r="G145" s="399">
        <v>45.494927832424999</v>
      </c>
      <c r="H145" s="401">
        <v>2.72723</v>
      </c>
      <c r="I145" s="398">
        <v>11.032679999999999</v>
      </c>
      <c r="J145" s="399">
        <v>-34.462247832425</v>
      </c>
      <c r="K145" s="406">
        <v>0.14146038485199999</v>
      </c>
    </row>
    <row r="146" spans="1:11" ht="14.4" customHeight="1" thickBot="1" x14ac:dyDescent="0.35">
      <c r="A146" s="415" t="s">
        <v>366</v>
      </c>
      <c r="B146" s="393">
        <v>0</v>
      </c>
      <c r="C146" s="393">
        <v>1.0980000000000001</v>
      </c>
      <c r="D146" s="394">
        <v>1.0980000000000001</v>
      </c>
      <c r="E146" s="403" t="s">
        <v>238</v>
      </c>
      <c r="F146" s="393">
        <v>0.96402353535300001</v>
      </c>
      <c r="G146" s="394">
        <v>0.562347062289</v>
      </c>
      <c r="H146" s="396">
        <v>0</v>
      </c>
      <c r="I146" s="393">
        <v>0</v>
      </c>
      <c r="J146" s="394">
        <v>-0.562347062289</v>
      </c>
      <c r="K146" s="397">
        <v>0</v>
      </c>
    </row>
    <row r="147" spans="1:11" ht="14.4" customHeight="1" thickBot="1" x14ac:dyDescent="0.35">
      <c r="A147" s="415" t="s">
        <v>367</v>
      </c>
      <c r="B147" s="393">
        <v>0</v>
      </c>
      <c r="C147" s="393">
        <v>3.388E-2</v>
      </c>
      <c r="D147" s="394">
        <v>3.388E-2</v>
      </c>
      <c r="E147" s="403" t="s">
        <v>238</v>
      </c>
      <c r="F147" s="393">
        <v>0</v>
      </c>
      <c r="G147" s="394">
        <v>0</v>
      </c>
      <c r="H147" s="396">
        <v>0</v>
      </c>
      <c r="I147" s="393">
        <v>4.0989999999999999E-2</v>
      </c>
      <c r="J147" s="394">
        <v>4.0989999999999999E-2</v>
      </c>
      <c r="K147" s="404" t="s">
        <v>238</v>
      </c>
    </row>
    <row r="148" spans="1:11" ht="14.4" customHeight="1" thickBot="1" x14ac:dyDescent="0.35">
      <c r="A148" s="415" t="s">
        <v>368</v>
      </c>
      <c r="B148" s="393">
        <v>0.39867957539400001</v>
      </c>
      <c r="C148" s="393">
        <v>83.53725</v>
      </c>
      <c r="D148" s="394">
        <v>83.138570424605007</v>
      </c>
      <c r="E148" s="395">
        <v>209.53481230467099</v>
      </c>
      <c r="F148" s="393">
        <v>77.027281320233001</v>
      </c>
      <c r="G148" s="394">
        <v>44.932580770135999</v>
      </c>
      <c r="H148" s="396">
        <v>2.72723</v>
      </c>
      <c r="I148" s="393">
        <v>10.99169</v>
      </c>
      <c r="J148" s="394">
        <v>-33.940890770136001</v>
      </c>
      <c r="K148" s="397">
        <v>0.142698662235</v>
      </c>
    </row>
    <row r="149" spans="1:11" ht="14.4" customHeight="1" thickBot="1" x14ac:dyDescent="0.35">
      <c r="A149" s="411" t="s">
        <v>369</v>
      </c>
      <c r="B149" s="393">
        <v>4041.08817957664</v>
      </c>
      <c r="C149" s="393">
        <v>4033.6904800000002</v>
      </c>
      <c r="D149" s="394">
        <v>-7.3976995766410001</v>
      </c>
      <c r="E149" s="395">
        <v>0.99816937932299998</v>
      </c>
      <c r="F149" s="393">
        <v>3998.81042257849</v>
      </c>
      <c r="G149" s="394">
        <v>2332.6394131707898</v>
      </c>
      <c r="H149" s="396">
        <v>421.91570999999999</v>
      </c>
      <c r="I149" s="393">
        <v>2434.23297</v>
      </c>
      <c r="J149" s="394">
        <v>101.593556829213</v>
      </c>
      <c r="K149" s="397">
        <v>0.60873927812499995</v>
      </c>
    </row>
    <row r="150" spans="1:11" ht="14.4" customHeight="1" thickBot="1" x14ac:dyDescent="0.35">
      <c r="A150" s="416" t="s">
        <v>370</v>
      </c>
      <c r="B150" s="398">
        <v>4041.08817957664</v>
      </c>
      <c r="C150" s="398">
        <v>4033.6904800000002</v>
      </c>
      <c r="D150" s="399">
        <v>-7.3976995766410001</v>
      </c>
      <c r="E150" s="405">
        <v>0.99816937932299998</v>
      </c>
      <c r="F150" s="398">
        <v>3998.81042257849</v>
      </c>
      <c r="G150" s="399">
        <v>2332.6394131707898</v>
      </c>
      <c r="H150" s="401">
        <v>421.91570999999999</v>
      </c>
      <c r="I150" s="398">
        <v>2434.23297</v>
      </c>
      <c r="J150" s="399">
        <v>101.593556829213</v>
      </c>
      <c r="K150" s="406">
        <v>0.60873927812499995</v>
      </c>
    </row>
    <row r="151" spans="1:11" ht="14.4" customHeight="1" thickBot="1" x14ac:dyDescent="0.35">
      <c r="A151" s="418" t="s">
        <v>40</v>
      </c>
      <c r="B151" s="398">
        <v>4041.08817957664</v>
      </c>
      <c r="C151" s="398">
        <v>4033.6904800000002</v>
      </c>
      <c r="D151" s="399">
        <v>-7.3976995766410001</v>
      </c>
      <c r="E151" s="405">
        <v>0.99816937932299998</v>
      </c>
      <c r="F151" s="398">
        <v>3998.81042257849</v>
      </c>
      <c r="G151" s="399">
        <v>2332.6394131707898</v>
      </c>
      <c r="H151" s="401">
        <v>421.91570999999999</v>
      </c>
      <c r="I151" s="398">
        <v>2434.23297</v>
      </c>
      <c r="J151" s="399">
        <v>101.593556829213</v>
      </c>
      <c r="K151" s="406">
        <v>0.60873927812499995</v>
      </c>
    </row>
    <row r="152" spans="1:11" ht="14.4" customHeight="1" thickBot="1" x14ac:dyDescent="0.35">
      <c r="A152" s="417" t="s">
        <v>371</v>
      </c>
      <c r="B152" s="393">
        <v>0</v>
      </c>
      <c r="C152" s="393">
        <v>0</v>
      </c>
      <c r="D152" s="394">
        <v>0</v>
      </c>
      <c r="E152" s="395">
        <v>1</v>
      </c>
      <c r="F152" s="393">
        <v>2.4869597533240002</v>
      </c>
      <c r="G152" s="394">
        <v>1.4507265227720001</v>
      </c>
      <c r="H152" s="396">
        <v>0.23660999999999999</v>
      </c>
      <c r="I152" s="393">
        <v>1.10206</v>
      </c>
      <c r="J152" s="394">
        <v>-0.348666522772</v>
      </c>
      <c r="K152" s="397">
        <v>0.44313543816899997</v>
      </c>
    </row>
    <row r="153" spans="1:11" ht="14.4" customHeight="1" thickBot="1" x14ac:dyDescent="0.35">
      <c r="A153" s="415" t="s">
        <v>372</v>
      </c>
      <c r="B153" s="393">
        <v>0</v>
      </c>
      <c r="C153" s="393">
        <v>0</v>
      </c>
      <c r="D153" s="394">
        <v>0</v>
      </c>
      <c r="E153" s="395">
        <v>1</v>
      </c>
      <c r="F153" s="393">
        <v>2.4869597533240002</v>
      </c>
      <c r="G153" s="394">
        <v>1.4507265227720001</v>
      </c>
      <c r="H153" s="396">
        <v>0.23660999999999999</v>
      </c>
      <c r="I153" s="393">
        <v>1.10206</v>
      </c>
      <c r="J153" s="394">
        <v>-0.348666522772</v>
      </c>
      <c r="K153" s="397">
        <v>0.44313543816899997</v>
      </c>
    </row>
    <row r="154" spans="1:11" ht="14.4" customHeight="1" thickBot="1" x14ac:dyDescent="0.35">
      <c r="A154" s="414" t="s">
        <v>373</v>
      </c>
      <c r="B154" s="398">
        <v>5.426328931604</v>
      </c>
      <c r="C154" s="398">
        <v>4.3152200000000001</v>
      </c>
      <c r="D154" s="399">
        <v>-1.1111089316039999</v>
      </c>
      <c r="E154" s="405">
        <v>0.79523745323700001</v>
      </c>
      <c r="F154" s="398">
        <v>4.8702406288139999</v>
      </c>
      <c r="G154" s="399">
        <v>2.8409737001409998</v>
      </c>
      <c r="H154" s="401">
        <v>0.29399999999999998</v>
      </c>
      <c r="I154" s="398">
        <v>2.5225200000000001</v>
      </c>
      <c r="J154" s="399">
        <v>-0.318453700141</v>
      </c>
      <c r="K154" s="406">
        <v>0.51794566064600001</v>
      </c>
    </row>
    <row r="155" spans="1:11" ht="14.4" customHeight="1" thickBot="1" x14ac:dyDescent="0.35">
      <c r="A155" s="415" t="s">
        <v>374</v>
      </c>
      <c r="B155" s="393">
        <v>1.003213109881</v>
      </c>
      <c r="C155" s="393">
        <v>0.32269999999999999</v>
      </c>
      <c r="D155" s="394">
        <v>-0.680513109881</v>
      </c>
      <c r="E155" s="395">
        <v>0.32166645034899999</v>
      </c>
      <c r="F155" s="393">
        <v>0.59573816790699996</v>
      </c>
      <c r="G155" s="394">
        <v>0.34751393127899999</v>
      </c>
      <c r="H155" s="396">
        <v>0</v>
      </c>
      <c r="I155" s="393">
        <v>0</v>
      </c>
      <c r="J155" s="394">
        <v>-0.34751393127899999</v>
      </c>
      <c r="K155" s="397">
        <v>0</v>
      </c>
    </row>
    <row r="156" spans="1:11" ht="14.4" customHeight="1" thickBot="1" x14ac:dyDescent="0.35">
      <c r="A156" s="415" t="s">
        <v>375</v>
      </c>
      <c r="B156" s="393">
        <v>4.4231158217219999</v>
      </c>
      <c r="C156" s="393">
        <v>3.9925199999999998</v>
      </c>
      <c r="D156" s="394">
        <v>-0.43059582172200001</v>
      </c>
      <c r="E156" s="395">
        <v>0.90264875732799998</v>
      </c>
      <c r="F156" s="393">
        <v>4.2745024609069997</v>
      </c>
      <c r="G156" s="394">
        <v>2.4934597688619999</v>
      </c>
      <c r="H156" s="396">
        <v>0.29399999999999998</v>
      </c>
      <c r="I156" s="393">
        <v>2.5225200000000001</v>
      </c>
      <c r="J156" s="394">
        <v>2.9060231137E-2</v>
      </c>
      <c r="K156" s="397">
        <v>0.59013183945199998</v>
      </c>
    </row>
    <row r="157" spans="1:11" ht="14.4" customHeight="1" thickBot="1" x14ac:dyDescent="0.35">
      <c r="A157" s="414" t="s">
        <v>376</v>
      </c>
      <c r="B157" s="398">
        <v>38.268329360591999</v>
      </c>
      <c r="C157" s="398">
        <v>40.705010000000001</v>
      </c>
      <c r="D157" s="399">
        <v>2.4366806394070002</v>
      </c>
      <c r="E157" s="405">
        <v>1.0636735567010001</v>
      </c>
      <c r="F157" s="398">
        <v>39.830795063693998</v>
      </c>
      <c r="G157" s="399">
        <v>23.234630453821001</v>
      </c>
      <c r="H157" s="401">
        <v>2.7294999999999998</v>
      </c>
      <c r="I157" s="398">
        <v>23.70213</v>
      </c>
      <c r="J157" s="399">
        <v>0.46749954617799999</v>
      </c>
      <c r="K157" s="406">
        <v>0.59507047153000003</v>
      </c>
    </row>
    <row r="158" spans="1:11" ht="14.4" customHeight="1" thickBot="1" x14ac:dyDescent="0.35">
      <c r="A158" s="415" t="s">
        <v>377</v>
      </c>
      <c r="B158" s="393">
        <v>38.268329360591999</v>
      </c>
      <c r="C158" s="393">
        <v>40.705010000000001</v>
      </c>
      <c r="D158" s="394">
        <v>2.4366806394070002</v>
      </c>
      <c r="E158" s="395">
        <v>1.0636735567010001</v>
      </c>
      <c r="F158" s="393">
        <v>39.830795063693998</v>
      </c>
      <c r="G158" s="394">
        <v>23.234630453821001</v>
      </c>
      <c r="H158" s="396">
        <v>2.7294999999999998</v>
      </c>
      <c r="I158" s="393">
        <v>23.70213</v>
      </c>
      <c r="J158" s="394">
        <v>0.46749954617799999</v>
      </c>
      <c r="K158" s="397">
        <v>0.59507047153000003</v>
      </c>
    </row>
    <row r="159" spans="1:11" ht="14.4" customHeight="1" thickBot="1" x14ac:dyDescent="0.35">
      <c r="A159" s="414" t="s">
        <v>378</v>
      </c>
      <c r="B159" s="398">
        <v>1059.1884240224599</v>
      </c>
      <c r="C159" s="398">
        <v>1013.41859</v>
      </c>
      <c r="D159" s="399">
        <v>-45.769834022463002</v>
      </c>
      <c r="E159" s="405">
        <v>0.95678782642899995</v>
      </c>
      <c r="F159" s="398">
        <v>1180.43526316425</v>
      </c>
      <c r="G159" s="399">
        <v>688.58723684581105</v>
      </c>
      <c r="H159" s="401">
        <v>78.392030000000005</v>
      </c>
      <c r="I159" s="398">
        <v>553.86536999999998</v>
      </c>
      <c r="J159" s="399">
        <v>-134.72186684581101</v>
      </c>
      <c r="K159" s="406">
        <v>0.46920435815700001</v>
      </c>
    </row>
    <row r="160" spans="1:11" ht="14.4" customHeight="1" thickBot="1" x14ac:dyDescent="0.35">
      <c r="A160" s="415" t="s">
        <v>379</v>
      </c>
      <c r="B160" s="393">
        <v>1059.1884240224599</v>
      </c>
      <c r="C160" s="393">
        <v>1013.41859</v>
      </c>
      <c r="D160" s="394">
        <v>-45.769834022463002</v>
      </c>
      <c r="E160" s="395">
        <v>0.95678782642899995</v>
      </c>
      <c r="F160" s="393">
        <v>1180.43526316425</v>
      </c>
      <c r="G160" s="394">
        <v>688.58723684581105</v>
      </c>
      <c r="H160" s="396">
        <v>78.392030000000005</v>
      </c>
      <c r="I160" s="393">
        <v>553.86536999999998</v>
      </c>
      <c r="J160" s="394">
        <v>-134.72186684581101</v>
      </c>
      <c r="K160" s="397">
        <v>0.46920435815700001</v>
      </c>
    </row>
    <row r="161" spans="1:11" ht="14.4" customHeight="1" thickBot="1" x14ac:dyDescent="0.35">
      <c r="A161" s="414" t="s">
        <v>380</v>
      </c>
      <c r="B161" s="398">
        <v>2938.20509726198</v>
      </c>
      <c r="C161" s="398">
        <v>2975.2516599999999</v>
      </c>
      <c r="D161" s="399">
        <v>37.046562738018999</v>
      </c>
      <c r="E161" s="405">
        <v>1.0126085693510001</v>
      </c>
      <c r="F161" s="398">
        <v>2771.18716396841</v>
      </c>
      <c r="G161" s="399">
        <v>1616.52584564824</v>
      </c>
      <c r="H161" s="401">
        <v>340.26357000000002</v>
      </c>
      <c r="I161" s="398">
        <v>1853.04089</v>
      </c>
      <c r="J161" s="399">
        <v>236.51504435176099</v>
      </c>
      <c r="K161" s="406">
        <v>0.668681247551</v>
      </c>
    </row>
    <row r="162" spans="1:11" ht="14.4" customHeight="1" thickBot="1" x14ac:dyDescent="0.35">
      <c r="A162" s="415" t="s">
        <v>381</v>
      </c>
      <c r="B162" s="393">
        <v>2938.20509726198</v>
      </c>
      <c r="C162" s="393">
        <v>2975.2516599999999</v>
      </c>
      <c r="D162" s="394">
        <v>37.046562738018999</v>
      </c>
      <c r="E162" s="395">
        <v>1.0126085693510001</v>
      </c>
      <c r="F162" s="393">
        <v>2771.18716396841</v>
      </c>
      <c r="G162" s="394">
        <v>1616.52584564824</v>
      </c>
      <c r="H162" s="396">
        <v>340.26357000000002</v>
      </c>
      <c r="I162" s="393">
        <v>1853.04089</v>
      </c>
      <c r="J162" s="394">
        <v>236.51504435176099</v>
      </c>
      <c r="K162" s="397">
        <v>0.668681247551</v>
      </c>
    </row>
    <row r="163" spans="1:11" ht="14.4" customHeight="1" thickBot="1" x14ac:dyDescent="0.35">
      <c r="A163" s="411" t="s">
        <v>382</v>
      </c>
      <c r="B163" s="393">
        <v>0</v>
      </c>
      <c r="C163" s="393">
        <v>26.404199999999999</v>
      </c>
      <c r="D163" s="394">
        <v>26.404199999999999</v>
      </c>
      <c r="E163" s="403" t="s">
        <v>238</v>
      </c>
      <c r="F163" s="393">
        <v>0</v>
      </c>
      <c r="G163" s="394">
        <v>0</v>
      </c>
      <c r="H163" s="396">
        <v>7.2</v>
      </c>
      <c r="I163" s="393">
        <v>11.058</v>
      </c>
      <c r="J163" s="394">
        <v>11.058</v>
      </c>
      <c r="K163" s="404" t="s">
        <v>238</v>
      </c>
    </row>
    <row r="164" spans="1:11" ht="14.4" customHeight="1" thickBot="1" x14ac:dyDescent="0.35">
      <c r="A164" s="416" t="s">
        <v>383</v>
      </c>
      <c r="B164" s="398">
        <v>0</v>
      </c>
      <c r="C164" s="398">
        <v>26.404199999999999</v>
      </c>
      <c r="D164" s="399">
        <v>26.404199999999999</v>
      </c>
      <c r="E164" s="400" t="s">
        <v>238</v>
      </c>
      <c r="F164" s="398">
        <v>0</v>
      </c>
      <c r="G164" s="399">
        <v>0</v>
      </c>
      <c r="H164" s="401">
        <v>7.2</v>
      </c>
      <c r="I164" s="398">
        <v>11.058</v>
      </c>
      <c r="J164" s="399">
        <v>11.058</v>
      </c>
      <c r="K164" s="402" t="s">
        <v>238</v>
      </c>
    </row>
    <row r="165" spans="1:11" ht="14.4" customHeight="1" thickBot="1" x14ac:dyDescent="0.35">
      <c r="A165" s="418" t="s">
        <v>384</v>
      </c>
      <c r="B165" s="398">
        <v>0</v>
      </c>
      <c r="C165" s="398">
        <v>26.404199999999999</v>
      </c>
      <c r="D165" s="399">
        <v>26.404199999999999</v>
      </c>
      <c r="E165" s="400" t="s">
        <v>238</v>
      </c>
      <c r="F165" s="398">
        <v>0</v>
      </c>
      <c r="G165" s="399">
        <v>0</v>
      </c>
      <c r="H165" s="401">
        <v>7.2</v>
      </c>
      <c r="I165" s="398">
        <v>11.058</v>
      </c>
      <c r="J165" s="399">
        <v>11.058</v>
      </c>
      <c r="K165" s="402" t="s">
        <v>238</v>
      </c>
    </row>
    <row r="166" spans="1:11" ht="14.4" customHeight="1" thickBot="1" x14ac:dyDescent="0.35">
      <c r="A166" s="414" t="s">
        <v>385</v>
      </c>
      <c r="B166" s="398">
        <v>0</v>
      </c>
      <c r="C166" s="398">
        <v>26.404199999999999</v>
      </c>
      <c r="D166" s="399">
        <v>26.404199999999999</v>
      </c>
      <c r="E166" s="400" t="s">
        <v>238</v>
      </c>
      <c r="F166" s="398">
        <v>0</v>
      </c>
      <c r="G166" s="399">
        <v>0</v>
      </c>
      <c r="H166" s="401">
        <v>7.2</v>
      </c>
      <c r="I166" s="398">
        <v>11.058</v>
      </c>
      <c r="J166" s="399">
        <v>11.058</v>
      </c>
      <c r="K166" s="402" t="s">
        <v>238</v>
      </c>
    </row>
    <row r="167" spans="1:11" ht="14.4" customHeight="1" thickBot="1" x14ac:dyDescent="0.35">
      <c r="A167" s="415" t="s">
        <v>386</v>
      </c>
      <c r="B167" s="393">
        <v>0</v>
      </c>
      <c r="C167" s="393">
        <v>26.404199999999999</v>
      </c>
      <c r="D167" s="394">
        <v>26.404199999999999</v>
      </c>
      <c r="E167" s="403" t="s">
        <v>238</v>
      </c>
      <c r="F167" s="393">
        <v>0</v>
      </c>
      <c r="G167" s="394">
        <v>0</v>
      </c>
      <c r="H167" s="396">
        <v>7.2</v>
      </c>
      <c r="I167" s="393">
        <v>11.058</v>
      </c>
      <c r="J167" s="394">
        <v>11.058</v>
      </c>
      <c r="K167" s="404" t="s">
        <v>238</v>
      </c>
    </row>
    <row r="168" spans="1:11" ht="14.4" customHeight="1" thickBot="1" x14ac:dyDescent="0.35">
      <c r="A168" s="419"/>
      <c r="B168" s="393">
        <v>37087.182551648402</v>
      </c>
      <c r="C168" s="393">
        <v>39822.423719999999</v>
      </c>
      <c r="D168" s="394">
        <v>2735.2411683515802</v>
      </c>
      <c r="E168" s="395">
        <v>1.073751657046</v>
      </c>
      <c r="F168" s="393">
        <v>41854.770854509399</v>
      </c>
      <c r="G168" s="394">
        <v>24415.282998463801</v>
      </c>
      <c r="H168" s="396">
        <v>3801.3571400000001</v>
      </c>
      <c r="I168" s="393">
        <v>28696.33524</v>
      </c>
      <c r="J168" s="394">
        <v>4281.0522415362002</v>
      </c>
      <c r="K168" s="397">
        <v>0.68561682824000003</v>
      </c>
    </row>
    <row r="169" spans="1:11" ht="14.4" customHeight="1" thickBot="1" x14ac:dyDescent="0.35">
      <c r="A169" s="420" t="s">
        <v>52</v>
      </c>
      <c r="B169" s="407">
        <v>37087.182551648402</v>
      </c>
      <c r="C169" s="407">
        <v>39822.423719999999</v>
      </c>
      <c r="D169" s="408">
        <v>2735.2411683515802</v>
      </c>
      <c r="E169" s="409" t="s">
        <v>238</v>
      </c>
      <c r="F169" s="407">
        <v>41854.770854509399</v>
      </c>
      <c r="G169" s="408">
        <v>24415.282998463801</v>
      </c>
      <c r="H169" s="407">
        <v>3801.3571400000001</v>
      </c>
      <c r="I169" s="407">
        <v>28696.33524</v>
      </c>
      <c r="J169" s="408">
        <v>4281.0522415362002</v>
      </c>
      <c r="K169" s="410">
        <v>0.68561682824000003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115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92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1" t="s">
        <v>387</v>
      </c>
      <c r="B5" s="422" t="s">
        <v>388</v>
      </c>
      <c r="C5" s="423" t="s">
        <v>389</v>
      </c>
      <c r="D5" s="423" t="s">
        <v>389</v>
      </c>
      <c r="E5" s="423"/>
      <c r="F5" s="423" t="s">
        <v>389</v>
      </c>
      <c r="G5" s="423" t="s">
        <v>389</v>
      </c>
      <c r="H5" s="423" t="s">
        <v>389</v>
      </c>
      <c r="I5" s="424" t="s">
        <v>389</v>
      </c>
      <c r="J5" s="425" t="s">
        <v>55</v>
      </c>
    </row>
    <row r="6" spans="1:10" ht="14.4" customHeight="1" x14ac:dyDescent="0.3">
      <c r="A6" s="421" t="s">
        <v>387</v>
      </c>
      <c r="B6" s="422" t="s">
        <v>390</v>
      </c>
      <c r="C6" s="423">
        <v>76.027590000000004</v>
      </c>
      <c r="D6" s="423">
        <v>43.88450000000001</v>
      </c>
      <c r="E6" s="423"/>
      <c r="F6" s="423">
        <v>69.569179999999989</v>
      </c>
      <c r="G6" s="423">
        <v>58.333332031250002</v>
      </c>
      <c r="H6" s="423">
        <v>11.235847968749987</v>
      </c>
      <c r="I6" s="424">
        <v>1.1926145409065743</v>
      </c>
      <c r="J6" s="425" t="s">
        <v>1</v>
      </c>
    </row>
    <row r="7" spans="1:10" ht="14.4" customHeight="1" x14ac:dyDescent="0.3">
      <c r="A7" s="421" t="s">
        <v>387</v>
      </c>
      <c r="B7" s="422" t="s">
        <v>391</v>
      </c>
      <c r="C7" s="423">
        <v>0</v>
      </c>
      <c r="D7" s="423">
        <v>0.29550999999999999</v>
      </c>
      <c r="E7" s="423"/>
      <c r="F7" s="423">
        <v>0</v>
      </c>
      <c r="G7" s="423">
        <v>0</v>
      </c>
      <c r="H7" s="423">
        <v>0</v>
      </c>
      <c r="I7" s="424" t="s">
        <v>389</v>
      </c>
      <c r="J7" s="425" t="s">
        <v>1</v>
      </c>
    </row>
    <row r="8" spans="1:10" ht="14.4" customHeight="1" x14ac:dyDescent="0.3">
      <c r="A8" s="421" t="s">
        <v>387</v>
      </c>
      <c r="B8" s="422" t="s">
        <v>392</v>
      </c>
      <c r="C8" s="423">
        <v>76.027590000000004</v>
      </c>
      <c r="D8" s="423">
        <v>44.18001000000001</v>
      </c>
      <c r="E8" s="423"/>
      <c r="F8" s="423">
        <v>69.569179999999989</v>
      </c>
      <c r="G8" s="423">
        <v>58.333332031250002</v>
      </c>
      <c r="H8" s="423">
        <v>11.235847968749987</v>
      </c>
      <c r="I8" s="424">
        <v>1.1926145409065743</v>
      </c>
      <c r="J8" s="425" t="s">
        <v>393</v>
      </c>
    </row>
    <row r="10" spans="1:10" ht="14.4" customHeight="1" x14ac:dyDescent="0.3">
      <c r="A10" s="421" t="s">
        <v>387</v>
      </c>
      <c r="B10" s="422" t="s">
        <v>388</v>
      </c>
      <c r="C10" s="423" t="s">
        <v>389</v>
      </c>
      <c r="D10" s="423" t="s">
        <v>389</v>
      </c>
      <c r="E10" s="423"/>
      <c r="F10" s="423" t="s">
        <v>389</v>
      </c>
      <c r="G10" s="423" t="s">
        <v>389</v>
      </c>
      <c r="H10" s="423" t="s">
        <v>389</v>
      </c>
      <c r="I10" s="424" t="s">
        <v>389</v>
      </c>
      <c r="J10" s="425" t="s">
        <v>55</v>
      </c>
    </row>
    <row r="11" spans="1:10" ht="14.4" customHeight="1" x14ac:dyDescent="0.3">
      <c r="A11" s="421" t="s">
        <v>394</v>
      </c>
      <c r="B11" s="422" t="s">
        <v>395</v>
      </c>
      <c r="C11" s="423" t="s">
        <v>389</v>
      </c>
      <c r="D11" s="423" t="s">
        <v>389</v>
      </c>
      <c r="E11" s="423"/>
      <c r="F11" s="423" t="s">
        <v>389</v>
      </c>
      <c r="G11" s="423" t="s">
        <v>389</v>
      </c>
      <c r="H11" s="423" t="s">
        <v>389</v>
      </c>
      <c r="I11" s="424" t="s">
        <v>389</v>
      </c>
      <c r="J11" s="425" t="s">
        <v>0</v>
      </c>
    </row>
    <row r="12" spans="1:10" ht="14.4" customHeight="1" x14ac:dyDescent="0.3">
      <c r="A12" s="421" t="s">
        <v>394</v>
      </c>
      <c r="B12" s="422" t="s">
        <v>390</v>
      </c>
      <c r="C12" s="423">
        <v>76.027590000000004</v>
      </c>
      <c r="D12" s="423">
        <v>43.88450000000001</v>
      </c>
      <c r="E12" s="423"/>
      <c r="F12" s="423">
        <v>69.569179999999989</v>
      </c>
      <c r="G12" s="423">
        <v>58</v>
      </c>
      <c r="H12" s="423">
        <v>11.569179999999989</v>
      </c>
      <c r="I12" s="424">
        <v>1.199468620689655</v>
      </c>
      <c r="J12" s="425" t="s">
        <v>1</v>
      </c>
    </row>
    <row r="13" spans="1:10" ht="14.4" customHeight="1" x14ac:dyDescent="0.3">
      <c r="A13" s="421" t="s">
        <v>394</v>
      </c>
      <c r="B13" s="422" t="s">
        <v>391</v>
      </c>
      <c r="C13" s="423">
        <v>0</v>
      </c>
      <c r="D13" s="423">
        <v>0.29550999999999999</v>
      </c>
      <c r="E13" s="423"/>
      <c r="F13" s="423">
        <v>0</v>
      </c>
      <c r="G13" s="423">
        <v>0</v>
      </c>
      <c r="H13" s="423">
        <v>0</v>
      </c>
      <c r="I13" s="424" t="s">
        <v>389</v>
      </c>
      <c r="J13" s="425" t="s">
        <v>1</v>
      </c>
    </row>
    <row r="14" spans="1:10" ht="14.4" customHeight="1" x14ac:dyDescent="0.3">
      <c r="A14" s="421" t="s">
        <v>394</v>
      </c>
      <c r="B14" s="422" t="s">
        <v>396</v>
      </c>
      <c r="C14" s="423">
        <v>76.027590000000004</v>
      </c>
      <c r="D14" s="423">
        <v>44.18001000000001</v>
      </c>
      <c r="E14" s="423"/>
      <c r="F14" s="423">
        <v>69.569179999999989</v>
      </c>
      <c r="G14" s="423">
        <v>58</v>
      </c>
      <c r="H14" s="423">
        <v>11.569179999999989</v>
      </c>
      <c r="I14" s="424">
        <v>1.199468620689655</v>
      </c>
      <c r="J14" s="425" t="s">
        <v>397</v>
      </c>
    </row>
    <row r="15" spans="1:10" ht="14.4" customHeight="1" x14ac:dyDescent="0.3">
      <c r="A15" s="421" t="s">
        <v>389</v>
      </c>
      <c r="B15" s="422" t="s">
        <v>389</v>
      </c>
      <c r="C15" s="423" t="s">
        <v>389</v>
      </c>
      <c r="D15" s="423" t="s">
        <v>389</v>
      </c>
      <c r="E15" s="423"/>
      <c r="F15" s="423" t="s">
        <v>389</v>
      </c>
      <c r="G15" s="423" t="s">
        <v>389</v>
      </c>
      <c r="H15" s="423" t="s">
        <v>389</v>
      </c>
      <c r="I15" s="424" t="s">
        <v>389</v>
      </c>
      <c r="J15" s="425" t="s">
        <v>398</v>
      </c>
    </row>
    <row r="16" spans="1:10" ht="14.4" customHeight="1" x14ac:dyDescent="0.3">
      <c r="A16" s="421" t="s">
        <v>387</v>
      </c>
      <c r="B16" s="422" t="s">
        <v>392</v>
      </c>
      <c r="C16" s="423">
        <v>76.027590000000004</v>
      </c>
      <c r="D16" s="423">
        <v>44.18001000000001</v>
      </c>
      <c r="E16" s="423"/>
      <c r="F16" s="423">
        <v>69.569179999999989</v>
      </c>
      <c r="G16" s="423">
        <v>58</v>
      </c>
      <c r="H16" s="423">
        <v>11.569179999999989</v>
      </c>
      <c r="I16" s="424">
        <v>1.199468620689655</v>
      </c>
      <c r="J16" s="425" t="s">
        <v>393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316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61" t="s">
        <v>131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4.4" customHeight="1" thickBot="1" x14ac:dyDescent="0.35">
      <c r="A2" s="203" t="s">
        <v>227</v>
      </c>
      <c r="B2" s="57"/>
      <c r="C2" s="184"/>
      <c r="D2" s="184"/>
      <c r="E2" s="315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57"/>
      <c r="D3" s="358"/>
      <c r="E3" s="358"/>
      <c r="F3" s="358"/>
      <c r="G3" s="358"/>
      <c r="H3" s="358"/>
      <c r="I3" s="358"/>
      <c r="J3" s="359" t="s">
        <v>112</v>
      </c>
      <c r="K3" s="360"/>
      <c r="L3" s="74">
        <f>IF(M3&lt;&gt;0,N3/M3,0)</f>
        <v>695.69174047430249</v>
      </c>
      <c r="M3" s="74">
        <f>SUBTOTAL(9,M5:M1048576)</f>
        <v>100</v>
      </c>
      <c r="N3" s="75">
        <f>SUBTOTAL(9,N5:N1048576)</f>
        <v>69569.17404743025</v>
      </c>
    </row>
    <row r="4" spans="1:14" s="181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119</v>
      </c>
      <c r="M4" s="430" t="s">
        <v>13</v>
      </c>
      <c r="N4" s="431" t="s">
        <v>127</v>
      </c>
    </row>
    <row r="5" spans="1:14" ht="14.4" customHeight="1" x14ac:dyDescent="0.3">
      <c r="A5" s="432" t="s">
        <v>387</v>
      </c>
      <c r="B5" s="433" t="s">
        <v>388</v>
      </c>
      <c r="C5" s="434" t="s">
        <v>394</v>
      </c>
      <c r="D5" s="435" t="s">
        <v>395</v>
      </c>
      <c r="E5" s="436">
        <v>50113001</v>
      </c>
      <c r="F5" s="435" t="s">
        <v>399</v>
      </c>
      <c r="G5" s="434" t="s">
        <v>400</v>
      </c>
      <c r="H5" s="434">
        <v>184256</v>
      </c>
      <c r="I5" s="434">
        <v>84256</v>
      </c>
      <c r="J5" s="434" t="s">
        <v>401</v>
      </c>
      <c r="K5" s="434" t="s">
        <v>402</v>
      </c>
      <c r="L5" s="437">
        <v>25.980000000000008</v>
      </c>
      <c r="M5" s="437">
        <v>2</v>
      </c>
      <c r="N5" s="438">
        <v>51.960000000000015</v>
      </c>
    </row>
    <row r="6" spans="1:14" ht="14.4" customHeight="1" x14ac:dyDescent="0.3">
      <c r="A6" s="439" t="s">
        <v>387</v>
      </c>
      <c r="B6" s="440" t="s">
        <v>388</v>
      </c>
      <c r="C6" s="441" t="s">
        <v>394</v>
      </c>
      <c r="D6" s="442" t="s">
        <v>395</v>
      </c>
      <c r="E6" s="443">
        <v>50113001</v>
      </c>
      <c r="F6" s="442" t="s">
        <v>399</v>
      </c>
      <c r="G6" s="441" t="s">
        <v>400</v>
      </c>
      <c r="H6" s="441">
        <v>187680</v>
      </c>
      <c r="I6" s="441">
        <v>87680</v>
      </c>
      <c r="J6" s="441" t="s">
        <v>403</v>
      </c>
      <c r="K6" s="441" t="s">
        <v>404</v>
      </c>
      <c r="L6" s="444">
        <v>15.360000000000001</v>
      </c>
      <c r="M6" s="444">
        <v>2</v>
      </c>
      <c r="N6" s="445">
        <v>30.720000000000002</v>
      </c>
    </row>
    <row r="7" spans="1:14" ht="14.4" customHeight="1" x14ac:dyDescent="0.3">
      <c r="A7" s="439" t="s">
        <v>387</v>
      </c>
      <c r="B7" s="440" t="s">
        <v>388</v>
      </c>
      <c r="C7" s="441" t="s">
        <v>394</v>
      </c>
      <c r="D7" s="442" t="s">
        <v>395</v>
      </c>
      <c r="E7" s="443">
        <v>50113001</v>
      </c>
      <c r="F7" s="442" t="s">
        <v>399</v>
      </c>
      <c r="G7" s="441" t="s">
        <v>400</v>
      </c>
      <c r="H7" s="441">
        <v>847974</v>
      </c>
      <c r="I7" s="441">
        <v>125525</v>
      </c>
      <c r="J7" s="441" t="s">
        <v>405</v>
      </c>
      <c r="K7" s="441" t="s">
        <v>406</v>
      </c>
      <c r="L7" s="444">
        <v>45.85014367241196</v>
      </c>
      <c r="M7" s="444">
        <v>2</v>
      </c>
      <c r="N7" s="445">
        <v>91.70028734482392</v>
      </c>
    </row>
    <row r="8" spans="1:14" ht="14.4" customHeight="1" x14ac:dyDescent="0.3">
      <c r="A8" s="439" t="s">
        <v>387</v>
      </c>
      <c r="B8" s="440" t="s">
        <v>388</v>
      </c>
      <c r="C8" s="441" t="s">
        <v>394</v>
      </c>
      <c r="D8" s="442" t="s">
        <v>395</v>
      </c>
      <c r="E8" s="443">
        <v>50113001</v>
      </c>
      <c r="F8" s="442" t="s">
        <v>399</v>
      </c>
      <c r="G8" s="441" t="s">
        <v>400</v>
      </c>
      <c r="H8" s="441">
        <v>148888</v>
      </c>
      <c r="I8" s="441">
        <v>48888</v>
      </c>
      <c r="J8" s="441" t="s">
        <v>407</v>
      </c>
      <c r="K8" s="441" t="s">
        <v>408</v>
      </c>
      <c r="L8" s="444">
        <v>57.61999999999999</v>
      </c>
      <c r="M8" s="444">
        <v>4</v>
      </c>
      <c r="N8" s="445">
        <v>230.47999999999996</v>
      </c>
    </row>
    <row r="9" spans="1:14" ht="14.4" customHeight="1" x14ac:dyDescent="0.3">
      <c r="A9" s="439" t="s">
        <v>387</v>
      </c>
      <c r="B9" s="440" t="s">
        <v>388</v>
      </c>
      <c r="C9" s="441" t="s">
        <v>394</v>
      </c>
      <c r="D9" s="442" t="s">
        <v>395</v>
      </c>
      <c r="E9" s="443">
        <v>50113001</v>
      </c>
      <c r="F9" s="442" t="s">
        <v>399</v>
      </c>
      <c r="G9" s="441" t="s">
        <v>400</v>
      </c>
      <c r="H9" s="441">
        <v>841498</v>
      </c>
      <c r="I9" s="441">
        <v>0</v>
      </c>
      <c r="J9" s="441" t="s">
        <v>409</v>
      </c>
      <c r="K9" s="441" t="s">
        <v>389</v>
      </c>
      <c r="L9" s="444">
        <v>44.209999999999994</v>
      </c>
      <c r="M9" s="444">
        <v>4</v>
      </c>
      <c r="N9" s="445">
        <v>176.83999999999997</v>
      </c>
    </row>
    <row r="10" spans="1:14" ht="14.4" customHeight="1" x14ac:dyDescent="0.3">
      <c r="A10" s="439" t="s">
        <v>387</v>
      </c>
      <c r="B10" s="440" t="s">
        <v>388</v>
      </c>
      <c r="C10" s="441" t="s">
        <v>394</v>
      </c>
      <c r="D10" s="442" t="s">
        <v>395</v>
      </c>
      <c r="E10" s="443">
        <v>50113001</v>
      </c>
      <c r="F10" s="442" t="s">
        <v>399</v>
      </c>
      <c r="G10" s="441" t="s">
        <v>400</v>
      </c>
      <c r="H10" s="441">
        <v>501596</v>
      </c>
      <c r="I10" s="441">
        <v>0</v>
      </c>
      <c r="J10" s="441" t="s">
        <v>410</v>
      </c>
      <c r="K10" s="441" t="s">
        <v>411</v>
      </c>
      <c r="L10" s="444">
        <v>115.43</v>
      </c>
      <c r="M10" s="444">
        <v>2</v>
      </c>
      <c r="N10" s="445">
        <v>230.86</v>
      </c>
    </row>
    <row r="11" spans="1:14" ht="14.4" customHeight="1" x14ac:dyDescent="0.3">
      <c r="A11" s="439" t="s">
        <v>387</v>
      </c>
      <c r="B11" s="440" t="s">
        <v>388</v>
      </c>
      <c r="C11" s="441" t="s">
        <v>394</v>
      </c>
      <c r="D11" s="442" t="s">
        <v>395</v>
      </c>
      <c r="E11" s="443">
        <v>50113001</v>
      </c>
      <c r="F11" s="442" t="s">
        <v>399</v>
      </c>
      <c r="G11" s="441" t="s">
        <v>400</v>
      </c>
      <c r="H11" s="441">
        <v>202924</v>
      </c>
      <c r="I11" s="441">
        <v>202924</v>
      </c>
      <c r="J11" s="441" t="s">
        <v>412</v>
      </c>
      <c r="K11" s="441" t="s">
        <v>413</v>
      </c>
      <c r="L11" s="444">
        <v>83.589625459270565</v>
      </c>
      <c r="M11" s="444">
        <v>2</v>
      </c>
      <c r="N11" s="445">
        <v>167.17925091854113</v>
      </c>
    </row>
    <row r="12" spans="1:14" ht="14.4" customHeight="1" x14ac:dyDescent="0.3">
      <c r="A12" s="439" t="s">
        <v>387</v>
      </c>
      <c r="B12" s="440" t="s">
        <v>388</v>
      </c>
      <c r="C12" s="441" t="s">
        <v>394</v>
      </c>
      <c r="D12" s="442" t="s">
        <v>395</v>
      </c>
      <c r="E12" s="443">
        <v>50113001</v>
      </c>
      <c r="F12" s="442" t="s">
        <v>399</v>
      </c>
      <c r="G12" s="441" t="s">
        <v>400</v>
      </c>
      <c r="H12" s="441">
        <v>162083</v>
      </c>
      <c r="I12" s="441">
        <v>162083</v>
      </c>
      <c r="J12" s="441" t="s">
        <v>414</v>
      </c>
      <c r="K12" s="441" t="s">
        <v>415</v>
      </c>
      <c r="L12" s="444">
        <v>457.77000000000021</v>
      </c>
      <c r="M12" s="444">
        <v>1</v>
      </c>
      <c r="N12" s="445">
        <v>457.77000000000021</v>
      </c>
    </row>
    <row r="13" spans="1:14" ht="14.4" customHeight="1" x14ac:dyDescent="0.3">
      <c r="A13" s="439" t="s">
        <v>387</v>
      </c>
      <c r="B13" s="440" t="s">
        <v>388</v>
      </c>
      <c r="C13" s="441" t="s">
        <v>394</v>
      </c>
      <c r="D13" s="442" t="s">
        <v>395</v>
      </c>
      <c r="E13" s="443">
        <v>50113001</v>
      </c>
      <c r="F13" s="442" t="s">
        <v>399</v>
      </c>
      <c r="G13" s="441" t="s">
        <v>400</v>
      </c>
      <c r="H13" s="441">
        <v>100699</v>
      </c>
      <c r="I13" s="441">
        <v>699</v>
      </c>
      <c r="J13" s="441" t="s">
        <v>416</v>
      </c>
      <c r="K13" s="441" t="s">
        <v>417</v>
      </c>
      <c r="L13" s="444">
        <v>59.900000000000006</v>
      </c>
      <c r="M13" s="444">
        <v>3</v>
      </c>
      <c r="N13" s="445">
        <v>179.70000000000002</v>
      </c>
    </row>
    <row r="14" spans="1:14" ht="14.4" customHeight="1" x14ac:dyDescent="0.3">
      <c r="A14" s="439" t="s">
        <v>387</v>
      </c>
      <c r="B14" s="440" t="s">
        <v>388</v>
      </c>
      <c r="C14" s="441" t="s">
        <v>394</v>
      </c>
      <c r="D14" s="442" t="s">
        <v>395</v>
      </c>
      <c r="E14" s="443">
        <v>50113001</v>
      </c>
      <c r="F14" s="442" t="s">
        <v>399</v>
      </c>
      <c r="G14" s="441" t="s">
        <v>400</v>
      </c>
      <c r="H14" s="441">
        <v>132082</v>
      </c>
      <c r="I14" s="441">
        <v>32082</v>
      </c>
      <c r="J14" s="441" t="s">
        <v>418</v>
      </c>
      <c r="K14" s="441" t="s">
        <v>419</v>
      </c>
      <c r="L14" s="444">
        <v>83.130000000000024</v>
      </c>
      <c r="M14" s="444">
        <v>2</v>
      </c>
      <c r="N14" s="445">
        <v>166.26000000000005</v>
      </c>
    </row>
    <row r="15" spans="1:14" ht="14.4" customHeight="1" x14ac:dyDescent="0.3">
      <c r="A15" s="439" t="s">
        <v>387</v>
      </c>
      <c r="B15" s="440" t="s">
        <v>388</v>
      </c>
      <c r="C15" s="441" t="s">
        <v>394</v>
      </c>
      <c r="D15" s="442" t="s">
        <v>395</v>
      </c>
      <c r="E15" s="443">
        <v>50113001</v>
      </c>
      <c r="F15" s="442" t="s">
        <v>399</v>
      </c>
      <c r="G15" s="441" t="s">
        <v>400</v>
      </c>
      <c r="H15" s="441">
        <v>500168</v>
      </c>
      <c r="I15" s="441">
        <v>32080</v>
      </c>
      <c r="J15" s="441" t="s">
        <v>420</v>
      </c>
      <c r="K15" s="441" t="s">
        <v>421</v>
      </c>
      <c r="L15" s="444">
        <v>24.17</v>
      </c>
      <c r="M15" s="444">
        <v>1</v>
      </c>
      <c r="N15" s="445">
        <v>24.17</v>
      </c>
    </row>
    <row r="16" spans="1:14" ht="14.4" customHeight="1" x14ac:dyDescent="0.3">
      <c r="A16" s="439" t="s">
        <v>387</v>
      </c>
      <c r="B16" s="440" t="s">
        <v>388</v>
      </c>
      <c r="C16" s="441" t="s">
        <v>394</v>
      </c>
      <c r="D16" s="442" t="s">
        <v>395</v>
      </c>
      <c r="E16" s="443">
        <v>50113001</v>
      </c>
      <c r="F16" s="442" t="s">
        <v>399</v>
      </c>
      <c r="G16" s="441" t="s">
        <v>400</v>
      </c>
      <c r="H16" s="441">
        <v>846629</v>
      </c>
      <c r="I16" s="441">
        <v>100013</v>
      </c>
      <c r="J16" s="441" t="s">
        <v>422</v>
      </c>
      <c r="K16" s="441" t="s">
        <v>423</v>
      </c>
      <c r="L16" s="444">
        <v>37.399999999999991</v>
      </c>
      <c r="M16" s="444">
        <v>2</v>
      </c>
      <c r="N16" s="445">
        <v>74.799999999999983</v>
      </c>
    </row>
    <row r="17" spans="1:14" ht="14.4" customHeight="1" x14ac:dyDescent="0.3">
      <c r="A17" s="439" t="s">
        <v>387</v>
      </c>
      <c r="B17" s="440" t="s">
        <v>388</v>
      </c>
      <c r="C17" s="441" t="s">
        <v>394</v>
      </c>
      <c r="D17" s="442" t="s">
        <v>395</v>
      </c>
      <c r="E17" s="443">
        <v>50113001</v>
      </c>
      <c r="F17" s="442" t="s">
        <v>399</v>
      </c>
      <c r="G17" s="441" t="s">
        <v>400</v>
      </c>
      <c r="H17" s="441">
        <v>100802</v>
      </c>
      <c r="I17" s="441">
        <v>1000</v>
      </c>
      <c r="J17" s="441" t="s">
        <v>424</v>
      </c>
      <c r="K17" s="441" t="s">
        <v>425</v>
      </c>
      <c r="L17" s="444">
        <v>75.322965115001082</v>
      </c>
      <c r="M17" s="444">
        <v>6</v>
      </c>
      <c r="N17" s="445">
        <v>451.93779069000652</v>
      </c>
    </row>
    <row r="18" spans="1:14" ht="14.4" customHeight="1" x14ac:dyDescent="0.3">
      <c r="A18" s="439" t="s">
        <v>387</v>
      </c>
      <c r="B18" s="440" t="s">
        <v>388</v>
      </c>
      <c r="C18" s="441" t="s">
        <v>394</v>
      </c>
      <c r="D18" s="442" t="s">
        <v>395</v>
      </c>
      <c r="E18" s="443">
        <v>50113001</v>
      </c>
      <c r="F18" s="442" t="s">
        <v>399</v>
      </c>
      <c r="G18" s="441" t="s">
        <v>400</v>
      </c>
      <c r="H18" s="441">
        <v>930420</v>
      </c>
      <c r="I18" s="441">
        <v>0</v>
      </c>
      <c r="J18" s="441" t="s">
        <v>426</v>
      </c>
      <c r="K18" s="441" t="s">
        <v>427</v>
      </c>
      <c r="L18" s="444">
        <v>477.95040001205177</v>
      </c>
      <c r="M18" s="444">
        <v>2</v>
      </c>
      <c r="N18" s="445">
        <v>955.90080002410355</v>
      </c>
    </row>
    <row r="19" spans="1:14" ht="14.4" customHeight="1" x14ac:dyDescent="0.3">
      <c r="A19" s="439" t="s">
        <v>387</v>
      </c>
      <c r="B19" s="440" t="s">
        <v>388</v>
      </c>
      <c r="C19" s="441" t="s">
        <v>394</v>
      </c>
      <c r="D19" s="442" t="s">
        <v>395</v>
      </c>
      <c r="E19" s="443">
        <v>50113001</v>
      </c>
      <c r="F19" s="442" t="s">
        <v>399</v>
      </c>
      <c r="G19" s="441" t="s">
        <v>400</v>
      </c>
      <c r="H19" s="441">
        <v>920144</v>
      </c>
      <c r="I19" s="441">
        <v>0</v>
      </c>
      <c r="J19" s="441" t="s">
        <v>428</v>
      </c>
      <c r="K19" s="441" t="s">
        <v>427</v>
      </c>
      <c r="L19" s="444">
        <v>8249.3952210151438</v>
      </c>
      <c r="M19" s="444">
        <v>7</v>
      </c>
      <c r="N19" s="445">
        <v>57745.76654710601</v>
      </c>
    </row>
    <row r="20" spans="1:14" ht="14.4" customHeight="1" x14ac:dyDescent="0.3">
      <c r="A20" s="439" t="s">
        <v>387</v>
      </c>
      <c r="B20" s="440" t="s">
        <v>388</v>
      </c>
      <c r="C20" s="441" t="s">
        <v>394</v>
      </c>
      <c r="D20" s="442" t="s">
        <v>395</v>
      </c>
      <c r="E20" s="443">
        <v>50113001</v>
      </c>
      <c r="F20" s="442" t="s">
        <v>399</v>
      </c>
      <c r="G20" s="441" t="s">
        <v>400</v>
      </c>
      <c r="H20" s="441">
        <v>920136</v>
      </c>
      <c r="I20" s="441">
        <v>0</v>
      </c>
      <c r="J20" s="441" t="s">
        <v>429</v>
      </c>
      <c r="K20" s="441" t="s">
        <v>427</v>
      </c>
      <c r="L20" s="444">
        <v>344.85031621687784</v>
      </c>
      <c r="M20" s="444">
        <v>14</v>
      </c>
      <c r="N20" s="445">
        <v>4827.9044270362901</v>
      </c>
    </row>
    <row r="21" spans="1:14" ht="14.4" customHeight="1" x14ac:dyDescent="0.3">
      <c r="A21" s="439" t="s">
        <v>387</v>
      </c>
      <c r="B21" s="440" t="s">
        <v>388</v>
      </c>
      <c r="C21" s="441" t="s">
        <v>394</v>
      </c>
      <c r="D21" s="442" t="s">
        <v>395</v>
      </c>
      <c r="E21" s="443">
        <v>50113001</v>
      </c>
      <c r="F21" s="442" t="s">
        <v>399</v>
      </c>
      <c r="G21" s="441" t="s">
        <v>400</v>
      </c>
      <c r="H21" s="441">
        <v>900321</v>
      </c>
      <c r="I21" s="441">
        <v>0</v>
      </c>
      <c r="J21" s="441" t="s">
        <v>430</v>
      </c>
      <c r="K21" s="441" t="s">
        <v>389</v>
      </c>
      <c r="L21" s="444">
        <v>104.59713639202137</v>
      </c>
      <c r="M21" s="444">
        <v>1</v>
      </c>
      <c r="N21" s="445">
        <v>104.59713639202137</v>
      </c>
    </row>
    <row r="22" spans="1:14" ht="14.4" customHeight="1" x14ac:dyDescent="0.3">
      <c r="A22" s="439" t="s">
        <v>387</v>
      </c>
      <c r="B22" s="440" t="s">
        <v>388</v>
      </c>
      <c r="C22" s="441" t="s">
        <v>394</v>
      </c>
      <c r="D22" s="442" t="s">
        <v>395</v>
      </c>
      <c r="E22" s="443">
        <v>50113001</v>
      </c>
      <c r="F22" s="442" t="s">
        <v>399</v>
      </c>
      <c r="G22" s="441" t="s">
        <v>400</v>
      </c>
      <c r="H22" s="441">
        <v>846813</v>
      </c>
      <c r="I22" s="441">
        <v>137120</v>
      </c>
      <c r="J22" s="441" t="s">
        <v>431</v>
      </c>
      <c r="K22" s="441" t="s">
        <v>432</v>
      </c>
      <c r="L22" s="444">
        <v>65.674285714285716</v>
      </c>
      <c r="M22" s="444">
        <v>14</v>
      </c>
      <c r="N22" s="445">
        <v>919.44</v>
      </c>
    </row>
    <row r="23" spans="1:14" ht="14.4" customHeight="1" x14ac:dyDescent="0.3">
      <c r="A23" s="439" t="s">
        <v>387</v>
      </c>
      <c r="B23" s="440" t="s">
        <v>388</v>
      </c>
      <c r="C23" s="441" t="s">
        <v>394</v>
      </c>
      <c r="D23" s="442" t="s">
        <v>395</v>
      </c>
      <c r="E23" s="443">
        <v>50113001</v>
      </c>
      <c r="F23" s="442" t="s">
        <v>399</v>
      </c>
      <c r="G23" s="441" t="s">
        <v>400</v>
      </c>
      <c r="H23" s="441">
        <v>500474</v>
      </c>
      <c r="I23" s="441">
        <v>0</v>
      </c>
      <c r="J23" s="441" t="s">
        <v>433</v>
      </c>
      <c r="K23" s="441" t="s">
        <v>389</v>
      </c>
      <c r="L23" s="444">
        <v>1129.2974618332098</v>
      </c>
      <c r="M23" s="444">
        <v>1</v>
      </c>
      <c r="N23" s="445">
        <v>1129.2974618332098</v>
      </c>
    </row>
    <row r="24" spans="1:14" ht="14.4" customHeight="1" x14ac:dyDescent="0.3">
      <c r="A24" s="439" t="s">
        <v>387</v>
      </c>
      <c r="B24" s="440" t="s">
        <v>388</v>
      </c>
      <c r="C24" s="441" t="s">
        <v>394</v>
      </c>
      <c r="D24" s="442" t="s">
        <v>395</v>
      </c>
      <c r="E24" s="443">
        <v>50113001</v>
      </c>
      <c r="F24" s="442" t="s">
        <v>399</v>
      </c>
      <c r="G24" s="441" t="s">
        <v>400</v>
      </c>
      <c r="H24" s="441">
        <v>988466</v>
      </c>
      <c r="I24" s="441">
        <v>192729</v>
      </c>
      <c r="J24" s="441" t="s">
        <v>434</v>
      </c>
      <c r="K24" s="441" t="s">
        <v>435</v>
      </c>
      <c r="L24" s="444">
        <v>54.469999999999985</v>
      </c>
      <c r="M24" s="444">
        <v>2</v>
      </c>
      <c r="N24" s="445">
        <v>108.93999999999997</v>
      </c>
    </row>
    <row r="25" spans="1:14" ht="14.4" customHeight="1" x14ac:dyDescent="0.3">
      <c r="A25" s="439" t="s">
        <v>387</v>
      </c>
      <c r="B25" s="440" t="s">
        <v>388</v>
      </c>
      <c r="C25" s="441" t="s">
        <v>394</v>
      </c>
      <c r="D25" s="442" t="s">
        <v>395</v>
      </c>
      <c r="E25" s="443">
        <v>50113001</v>
      </c>
      <c r="F25" s="442" t="s">
        <v>399</v>
      </c>
      <c r="G25" s="441" t="s">
        <v>400</v>
      </c>
      <c r="H25" s="441">
        <v>100876</v>
      </c>
      <c r="I25" s="441">
        <v>876</v>
      </c>
      <c r="J25" s="441" t="s">
        <v>436</v>
      </c>
      <c r="K25" s="441" t="s">
        <v>437</v>
      </c>
      <c r="L25" s="444">
        <v>66.564069217044718</v>
      </c>
      <c r="M25" s="444">
        <v>5</v>
      </c>
      <c r="N25" s="445">
        <v>332.8203460852236</v>
      </c>
    </row>
    <row r="26" spans="1:14" ht="14.4" customHeight="1" x14ac:dyDescent="0.3">
      <c r="A26" s="439" t="s">
        <v>387</v>
      </c>
      <c r="B26" s="440" t="s">
        <v>388</v>
      </c>
      <c r="C26" s="441" t="s">
        <v>394</v>
      </c>
      <c r="D26" s="442" t="s">
        <v>395</v>
      </c>
      <c r="E26" s="443">
        <v>50113001</v>
      </c>
      <c r="F26" s="442" t="s">
        <v>399</v>
      </c>
      <c r="G26" s="441" t="s">
        <v>400</v>
      </c>
      <c r="H26" s="441">
        <v>395435</v>
      </c>
      <c r="I26" s="441">
        <v>0</v>
      </c>
      <c r="J26" s="441" t="s">
        <v>438</v>
      </c>
      <c r="K26" s="441" t="s">
        <v>389</v>
      </c>
      <c r="L26" s="444">
        <v>117.02</v>
      </c>
      <c r="M26" s="444">
        <v>1</v>
      </c>
      <c r="N26" s="445">
        <v>117.02</v>
      </c>
    </row>
    <row r="27" spans="1:14" ht="14.4" customHeight="1" x14ac:dyDescent="0.3">
      <c r="A27" s="439" t="s">
        <v>387</v>
      </c>
      <c r="B27" s="440" t="s">
        <v>388</v>
      </c>
      <c r="C27" s="441" t="s">
        <v>394</v>
      </c>
      <c r="D27" s="442" t="s">
        <v>395</v>
      </c>
      <c r="E27" s="443">
        <v>50113001</v>
      </c>
      <c r="F27" s="442" t="s">
        <v>399</v>
      </c>
      <c r="G27" s="441" t="s">
        <v>400</v>
      </c>
      <c r="H27" s="441">
        <v>848950</v>
      </c>
      <c r="I27" s="441">
        <v>155148</v>
      </c>
      <c r="J27" s="441" t="s">
        <v>439</v>
      </c>
      <c r="K27" s="441" t="s">
        <v>440</v>
      </c>
      <c r="L27" s="444">
        <v>18.669999999999998</v>
      </c>
      <c r="M27" s="444">
        <v>2</v>
      </c>
      <c r="N27" s="445">
        <v>37.339999999999996</v>
      </c>
    </row>
    <row r="28" spans="1:14" ht="14.4" customHeight="1" x14ac:dyDescent="0.3">
      <c r="A28" s="439" t="s">
        <v>387</v>
      </c>
      <c r="B28" s="440" t="s">
        <v>388</v>
      </c>
      <c r="C28" s="441" t="s">
        <v>394</v>
      </c>
      <c r="D28" s="442" t="s">
        <v>395</v>
      </c>
      <c r="E28" s="443">
        <v>50113001</v>
      </c>
      <c r="F28" s="442" t="s">
        <v>399</v>
      </c>
      <c r="G28" s="441" t="s">
        <v>400</v>
      </c>
      <c r="H28" s="441">
        <v>849941</v>
      </c>
      <c r="I28" s="441">
        <v>162142</v>
      </c>
      <c r="J28" s="441" t="s">
        <v>439</v>
      </c>
      <c r="K28" s="441" t="s">
        <v>441</v>
      </c>
      <c r="L28" s="444">
        <v>28.330000000000009</v>
      </c>
      <c r="M28" s="444">
        <v>4</v>
      </c>
      <c r="N28" s="445">
        <v>113.32000000000004</v>
      </c>
    </row>
    <row r="29" spans="1:14" ht="14.4" customHeight="1" x14ac:dyDescent="0.3">
      <c r="A29" s="439" t="s">
        <v>387</v>
      </c>
      <c r="B29" s="440" t="s">
        <v>388</v>
      </c>
      <c r="C29" s="441" t="s">
        <v>394</v>
      </c>
      <c r="D29" s="442" t="s">
        <v>395</v>
      </c>
      <c r="E29" s="443">
        <v>50113001</v>
      </c>
      <c r="F29" s="442" t="s">
        <v>399</v>
      </c>
      <c r="G29" s="441" t="s">
        <v>400</v>
      </c>
      <c r="H29" s="441">
        <v>155911</v>
      </c>
      <c r="I29" s="441">
        <v>55911</v>
      </c>
      <c r="J29" s="441" t="s">
        <v>442</v>
      </c>
      <c r="K29" s="441" t="s">
        <v>443</v>
      </c>
      <c r="L29" s="444">
        <v>35.590000000000003</v>
      </c>
      <c r="M29" s="444">
        <v>1</v>
      </c>
      <c r="N29" s="445">
        <v>35.590000000000003</v>
      </c>
    </row>
    <row r="30" spans="1:14" ht="14.4" customHeight="1" x14ac:dyDescent="0.3">
      <c r="A30" s="439" t="s">
        <v>387</v>
      </c>
      <c r="B30" s="440" t="s">
        <v>388</v>
      </c>
      <c r="C30" s="441" t="s">
        <v>394</v>
      </c>
      <c r="D30" s="442" t="s">
        <v>395</v>
      </c>
      <c r="E30" s="443">
        <v>50113001</v>
      </c>
      <c r="F30" s="442" t="s">
        <v>399</v>
      </c>
      <c r="G30" s="441" t="s">
        <v>400</v>
      </c>
      <c r="H30" s="441">
        <v>188900</v>
      </c>
      <c r="I30" s="441">
        <v>88900</v>
      </c>
      <c r="J30" s="441" t="s">
        <v>444</v>
      </c>
      <c r="K30" s="441" t="s">
        <v>445</v>
      </c>
      <c r="L30" s="444">
        <v>78.64</v>
      </c>
      <c r="M30" s="444">
        <v>7</v>
      </c>
      <c r="N30" s="445">
        <v>550.48</v>
      </c>
    </row>
    <row r="31" spans="1:14" ht="14.4" customHeight="1" thickBot="1" x14ac:dyDescent="0.35">
      <c r="A31" s="446" t="s">
        <v>387</v>
      </c>
      <c r="B31" s="447" t="s">
        <v>388</v>
      </c>
      <c r="C31" s="448" t="s">
        <v>394</v>
      </c>
      <c r="D31" s="449" t="s">
        <v>395</v>
      </c>
      <c r="E31" s="450">
        <v>50113001</v>
      </c>
      <c r="F31" s="449" t="s">
        <v>399</v>
      </c>
      <c r="G31" s="448" t="s">
        <v>400</v>
      </c>
      <c r="H31" s="448">
        <v>186198</v>
      </c>
      <c r="I31" s="448">
        <v>186198</v>
      </c>
      <c r="J31" s="448" t="s">
        <v>446</v>
      </c>
      <c r="K31" s="448" t="s">
        <v>447</v>
      </c>
      <c r="L31" s="451">
        <v>42.73</v>
      </c>
      <c r="M31" s="451">
        <v>6</v>
      </c>
      <c r="N31" s="452">
        <v>256.38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62" t="s">
        <v>176</v>
      </c>
      <c r="B1" s="362"/>
      <c r="C1" s="362"/>
      <c r="D1" s="362"/>
      <c r="E1" s="362"/>
      <c r="F1" s="325"/>
      <c r="G1" s="325"/>
      <c r="H1" s="325"/>
      <c r="I1" s="325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03" t="s">
        <v>227</v>
      </c>
      <c r="B2" s="187"/>
      <c r="C2" s="187"/>
      <c r="D2" s="187"/>
      <c r="E2" s="187"/>
    </row>
    <row r="3" spans="1:17" ht="14.4" customHeight="1" thickBot="1" x14ac:dyDescent="0.35">
      <c r="A3" s="266" t="s">
        <v>3</v>
      </c>
      <c r="B3" s="270">
        <f>SUM(B6:B1048576)</f>
        <v>73</v>
      </c>
      <c r="C3" s="271">
        <f>SUM(C6:C1048576)</f>
        <v>4</v>
      </c>
      <c r="D3" s="271">
        <f>SUM(D6:D1048576)</f>
        <v>0</v>
      </c>
      <c r="E3" s="272">
        <f>SUM(E6:E1048576)</f>
        <v>0</v>
      </c>
      <c r="F3" s="269">
        <f>IF(SUM($B3:$E3)=0,"",B3/SUM($B3:$E3))</f>
        <v>0.94805194805194803</v>
      </c>
      <c r="G3" s="267">
        <f t="shared" ref="G3:I3" si="0">IF(SUM($B3:$E3)=0,"",C3/SUM($B3:$E3))</f>
        <v>5.1948051948051951E-2</v>
      </c>
      <c r="H3" s="267">
        <f t="shared" si="0"/>
        <v>0</v>
      </c>
      <c r="I3" s="268">
        <f t="shared" si="0"/>
        <v>0</v>
      </c>
      <c r="J3" s="271">
        <f>SUM(J6:J1048576)</f>
        <v>39</v>
      </c>
      <c r="K3" s="271">
        <f>SUM(K6:K1048576)</f>
        <v>3</v>
      </c>
      <c r="L3" s="271">
        <f>SUM(L6:L1048576)</f>
        <v>0</v>
      </c>
      <c r="M3" s="272">
        <f>SUM(M6:M1048576)</f>
        <v>0</v>
      </c>
      <c r="N3" s="269">
        <f>IF(SUM($J3:$M3)=0,"",J3/SUM($J3:$M3))</f>
        <v>0.9285714285714286</v>
      </c>
      <c r="O3" s="267">
        <f t="shared" ref="O3:Q3" si="1">IF(SUM($J3:$M3)=0,"",K3/SUM($J3:$M3))</f>
        <v>7.1428571428571425E-2</v>
      </c>
      <c r="P3" s="267">
        <f t="shared" si="1"/>
        <v>0</v>
      </c>
      <c r="Q3" s="268">
        <f t="shared" si="1"/>
        <v>0</v>
      </c>
    </row>
    <row r="4" spans="1:17" ht="14.4" customHeight="1" thickBot="1" x14ac:dyDescent="0.35">
      <c r="A4" s="265"/>
      <c r="B4" s="366" t="s">
        <v>178</v>
      </c>
      <c r="C4" s="367"/>
      <c r="D4" s="367"/>
      <c r="E4" s="368"/>
      <c r="F4" s="363" t="s">
        <v>183</v>
      </c>
      <c r="G4" s="364"/>
      <c r="H4" s="364"/>
      <c r="I4" s="365"/>
      <c r="J4" s="366" t="s">
        <v>184</v>
      </c>
      <c r="K4" s="367"/>
      <c r="L4" s="367"/>
      <c r="M4" s="368"/>
      <c r="N4" s="363" t="s">
        <v>185</v>
      </c>
      <c r="O4" s="364"/>
      <c r="P4" s="364"/>
      <c r="Q4" s="365"/>
    </row>
    <row r="5" spans="1:17" ht="14.4" customHeight="1" thickBot="1" x14ac:dyDescent="0.35">
      <c r="A5" s="453" t="s">
        <v>177</v>
      </c>
      <c r="B5" s="454" t="s">
        <v>179</v>
      </c>
      <c r="C5" s="454" t="s">
        <v>180</v>
      </c>
      <c r="D5" s="454" t="s">
        <v>181</v>
      </c>
      <c r="E5" s="455" t="s">
        <v>182</v>
      </c>
      <c r="F5" s="456" t="s">
        <v>179</v>
      </c>
      <c r="G5" s="457" t="s">
        <v>180</v>
      </c>
      <c r="H5" s="457" t="s">
        <v>181</v>
      </c>
      <c r="I5" s="458" t="s">
        <v>182</v>
      </c>
      <c r="J5" s="454" t="s">
        <v>179</v>
      </c>
      <c r="K5" s="454" t="s">
        <v>180</v>
      </c>
      <c r="L5" s="454" t="s">
        <v>181</v>
      </c>
      <c r="M5" s="455" t="s">
        <v>182</v>
      </c>
      <c r="N5" s="456" t="s">
        <v>179</v>
      </c>
      <c r="O5" s="457" t="s">
        <v>180</v>
      </c>
      <c r="P5" s="457" t="s">
        <v>181</v>
      </c>
      <c r="Q5" s="458" t="s">
        <v>182</v>
      </c>
    </row>
    <row r="6" spans="1:17" ht="14.4" customHeight="1" x14ac:dyDescent="0.3">
      <c r="A6" s="464" t="s">
        <v>448</v>
      </c>
      <c r="B6" s="468"/>
      <c r="C6" s="437"/>
      <c r="D6" s="437"/>
      <c r="E6" s="438"/>
      <c r="F6" s="466"/>
      <c r="G6" s="460"/>
      <c r="H6" s="460"/>
      <c r="I6" s="470"/>
      <c r="J6" s="468"/>
      <c r="K6" s="437"/>
      <c r="L6" s="437"/>
      <c r="M6" s="438"/>
      <c r="N6" s="466"/>
      <c r="O6" s="460"/>
      <c r="P6" s="460"/>
      <c r="Q6" s="461"/>
    </row>
    <row r="7" spans="1:17" ht="14.4" customHeight="1" thickBot="1" x14ac:dyDescent="0.35">
      <c r="A7" s="465" t="s">
        <v>449</v>
      </c>
      <c r="B7" s="469">
        <v>73</v>
      </c>
      <c r="C7" s="451">
        <v>4</v>
      </c>
      <c r="D7" s="451"/>
      <c r="E7" s="452"/>
      <c r="F7" s="467">
        <v>0.94805194805194803</v>
      </c>
      <c r="G7" s="462">
        <v>5.1948051948051951E-2</v>
      </c>
      <c r="H7" s="462">
        <v>0</v>
      </c>
      <c r="I7" s="471">
        <v>0</v>
      </c>
      <c r="J7" s="469">
        <v>39</v>
      </c>
      <c r="K7" s="451">
        <v>3</v>
      </c>
      <c r="L7" s="451"/>
      <c r="M7" s="452"/>
      <c r="N7" s="467">
        <v>0.9285714285714286</v>
      </c>
      <c r="O7" s="462">
        <v>7.1428571428571425E-2</v>
      </c>
      <c r="P7" s="462">
        <v>0</v>
      </c>
      <c r="Q7" s="4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2017-09-07T10:16:09Z</dcterms:modified>
</cp:coreProperties>
</file>