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Statim" sheetId="427" r:id="rId9"/>
    <sheet name="Materiál Žádanky" sheetId="420" r:id="rId10"/>
    <sheet name="MŽ Detail" sheetId="403" r:id="rId11"/>
    <sheet name="Osobní náklady" sheetId="431" r:id="rId12"/>
    <sheet name="ON Data" sheetId="432" state="hidden" r:id="rId13"/>
    <sheet name="ZV Vykáz.-A" sheetId="344" r:id="rId14"/>
    <sheet name="ZV Vykáz.-A Lékaři" sheetId="429" r:id="rId15"/>
    <sheet name="ZV Vykáz.-A Detail" sheetId="345" r:id="rId16"/>
    <sheet name="ZV Vykáz.-A Det.Lék." sheetId="430" r:id="rId17"/>
    <sheet name="ZV Vykáz.-H" sheetId="410" r:id="rId18"/>
    <sheet name="ZV Vykáz.-H Detail" sheetId="377" r:id="rId19"/>
  </sheets>
  <definedNames>
    <definedName name="_xlnm._FilterDatabase" localSheetId="5" hidden="1">HV!$A$5:$A$5</definedName>
    <definedName name="_xlnm._FilterDatabase" localSheetId="6" hidden="1">'Léky Žádanky'!$A$4:$I$4</definedName>
    <definedName name="_xlnm._FilterDatabase" localSheetId="7" hidden="1">'LŽ Detail'!$A$4:$N$4</definedName>
    <definedName name="_xlnm._FilterDatabase" localSheetId="8" hidden="1">'LŽ Statim'!$A$5:$I$5</definedName>
    <definedName name="_xlnm._FilterDatabase" localSheetId="4" hidden="1">'Man Tab'!$A$5:$A$31</definedName>
    <definedName name="_xlnm._FilterDatabase" localSheetId="9" hidden="1">'Materiál Žádanky'!$A$4:$I$4</definedName>
    <definedName name="_xlnm._FilterDatabase" localSheetId="10" hidden="1">'MŽ Detail'!$A$4:$K$4</definedName>
    <definedName name="_xlnm._FilterDatabase" localSheetId="16" hidden="1">'ZV Vykáz.-A Det.Lék.'!$A$5:$S$5</definedName>
    <definedName name="_xlnm._FilterDatabase" localSheetId="15" hidden="1">'ZV Vykáz.-A Detail'!$A$5:$R$5</definedName>
    <definedName name="_xlnm._FilterDatabase" localSheetId="14" hidden="1">'ZV Vykáz.-A Lékaři'!$A$4:$A$5</definedName>
    <definedName name="_xlnm._FilterDatabase" localSheetId="18" hidden="1">'ZV Vykáz.-H Detail'!$A$5:$Q$5</definedName>
    <definedName name="doměsíce">'HI Graf'!$C$11</definedName>
    <definedName name="Obdobi" localSheetId="12">'ON Data'!$B$3:$B$16</definedName>
    <definedName name="Obdobi" localSheetId="11">'ON Data'!$B$3:$B$16</definedName>
    <definedName name="Obdobi">#REF!</definedName>
  </definedNames>
  <calcPr calcId="152511"/>
</workbook>
</file>

<file path=xl/calcChain.xml><?xml version="1.0" encoding="utf-8"?>
<calcChain xmlns="http://schemas.openxmlformats.org/spreadsheetml/2006/main">
  <c r="C9" i="431" l="1"/>
  <c r="C13" i="431"/>
  <c r="C17" i="431"/>
  <c r="C21" i="431"/>
  <c r="D12" i="431"/>
  <c r="D16" i="431"/>
  <c r="D20" i="431"/>
  <c r="E11" i="431"/>
  <c r="E15" i="431"/>
  <c r="E19" i="431"/>
  <c r="F10" i="431"/>
  <c r="F14" i="431"/>
  <c r="F18" i="431"/>
  <c r="G9" i="431"/>
  <c r="G13" i="431"/>
  <c r="G17" i="431"/>
  <c r="G21" i="431"/>
  <c r="H12" i="431"/>
  <c r="H16" i="431"/>
  <c r="H20" i="431"/>
  <c r="I11" i="431"/>
  <c r="I15" i="431"/>
  <c r="I19" i="431"/>
  <c r="J10" i="431"/>
  <c r="J14" i="431"/>
  <c r="J18" i="431"/>
  <c r="K9" i="431"/>
  <c r="K13" i="431"/>
  <c r="K17" i="431"/>
  <c r="K21" i="431"/>
  <c r="L12" i="431"/>
  <c r="L16" i="431"/>
  <c r="L20" i="431"/>
  <c r="M11" i="431"/>
  <c r="M15" i="431"/>
  <c r="M19" i="431"/>
  <c r="N10" i="431"/>
  <c r="N14" i="431"/>
  <c r="N18" i="431"/>
  <c r="O9" i="431"/>
  <c r="O13" i="431"/>
  <c r="O17" i="431"/>
  <c r="O21" i="431"/>
  <c r="P12" i="431"/>
  <c r="P16" i="431"/>
  <c r="P20" i="431"/>
  <c r="Q11" i="431"/>
  <c r="Q15" i="431"/>
  <c r="Q19" i="431"/>
  <c r="C10" i="431"/>
  <c r="D17" i="431"/>
  <c r="E12" i="431"/>
  <c r="E20" i="431"/>
  <c r="F15" i="431"/>
  <c r="G10" i="431"/>
  <c r="G18" i="431"/>
  <c r="H13" i="431"/>
  <c r="H21" i="431"/>
  <c r="I16" i="431"/>
  <c r="J11" i="431"/>
  <c r="J19" i="431"/>
  <c r="K14" i="431"/>
  <c r="L9" i="431"/>
  <c r="L17" i="431"/>
  <c r="M12" i="431"/>
  <c r="M20" i="431"/>
  <c r="N15" i="431"/>
  <c r="O10" i="431"/>
  <c r="P9" i="431"/>
  <c r="P17" i="431"/>
  <c r="Q12" i="431"/>
  <c r="Q20" i="431"/>
  <c r="C15" i="431"/>
  <c r="D10" i="431"/>
  <c r="D18" i="431"/>
  <c r="E17" i="431"/>
  <c r="F20" i="431"/>
  <c r="G19" i="431"/>
  <c r="H18" i="431"/>
  <c r="I13" i="431"/>
  <c r="J12" i="431"/>
  <c r="K11" i="431"/>
  <c r="L10" i="431"/>
  <c r="M13" i="431"/>
  <c r="N12" i="431"/>
  <c r="O11" i="431"/>
  <c r="P10" i="431"/>
  <c r="Q9" i="431"/>
  <c r="Q21" i="431"/>
  <c r="O18" i="431"/>
  <c r="C19" i="431"/>
  <c r="E13" i="431"/>
  <c r="F12" i="431"/>
  <c r="G11" i="431"/>
  <c r="H14" i="431"/>
  <c r="I17" i="431"/>
  <c r="J16" i="431"/>
  <c r="K15" i="431"/>
  <c r="L14" i="431"/>
  <c r="M9" i="431"/>
  <c r="M21" i="431"/>
  <c r="N20" i="431"/>
  <c r="O15" i="431"/>
  <c r="P14" i="431"/>
  <c r="Q13" i="431"/>
  <c r="C12" i="431"/>
  <c r="C16" i="431"/>
  <c r="C20" i="431"/>
  <c r="D11" i="431"/>
  <c r="D15" i="431"/>
  <c r="D19" i="431"/>
  <c r="E10" i="431"/>
  <c r="E14" i="431"/>
  <c r="E18" i="431"/>
  <c r="F9" i="431"/>
  <c r="F13" i="431"/>
  <c r="F17" i="431"/>
  <c r="F21" i="431"/>
  <c r="G12" i="431"/>
  <c r="G16" i="431"/>
  <c r="G20" i="431"/>
  <c r="H11" i="431"/>
  <c r="H15" i="431"/>
  <c r="H19" i="431"/>
  <c r="I10" i="431"/>
  <c r="I14" i="431"/>
  <c r="I18" i="431"/>
  <c r="J9" i="431"/>
  <c r="J13" i="431"/>
  <c r="J17" i="431"/>
  <c r="J21" i="431"/>
  <c r="K12" i="431"/>
  <c r="K16" i="431"/>
  <c r="K20" i="431"/>
  <c r="L11" i="431"/>
  <c r="L15" i="431"/>
  <c r="L19" i="431"/>
  <c r="M10" i="431"/>
  <c r="M14" i="431"/>
  <c r="M18" i="431"/>
  <c r="N9" i="431"/>
  <c r="N13" i="431"/>
  <c r="N17" i="431"/>
  <c r="N21" i="431"/>
  <c r="O12" i="431"/>
  <c r="O16" i="431"/>
  <c r="O20" i="431"/>
  <c r="P11" i="431"/>
  <c r="P15" i="431"/>
  <c r="P19" i="431"/>
  <c r="Q10" i="431"/>
  <c r="Q14" i="431"/>
  <c r="Q18" i="431"/>
  <c r="C14" i="431"/>
  <c r="C18" i="431"/>
  <c r="D9" i="431"/>
  <c r="D13" i="431"/>
  <c r="D21" i="431"/>
  <c r="E16" i="431"/>
  <c r="F11" i="431"/>
  <c r="F19" i="431"/>
  <c r="G14" i="431"/>
  <c r="H9" i="431"/>
  <c r="H17" i="431"/>
  <c r="I12" i="431"/>
  <c r="I20" i="431"/>
  <c r="J15" i="431"/>
  <c r="K10" i="431"/>
  <c r="K18" i="431"/>
  <c r="L13" i="431"/>
  <c r="L21" i="431"/>
  <c r="M16" i="431"/>
  <c r="N11" i="431"/>
  <c r="N19" i="431"/>
  <c r="O14" i="431"/>
  <c r="P13" i="431"/>
  <c r="P21" i="431"/>
  <c r="Q16" i="431"/>
  <c r="C11" i="431"/>
  <c r="D14" i="431"/>
  <c r="E9" i="431"/>
  <c r="E21" i="431"/>
  <c r="F16" i="431"/>
  <c r="G15" i="431"/>
  <c r="H10" i="431"/>
  <c r="I9" i="431"/>
  <c r="I21" i="431"/>
  <c r="J20" i="431"/>
  <c r="K19" i="431"/>
  <c r="L18" i="431"/>
  <c r="M17" i="431"/>
  <c r="N16" i="431"/>
  <c r="O19" i="431"/>
  <c r="P18" i="431"/>
  <c r="Q17" i="431"/>
  <c r="O8" i="431"/>
  <c r="J8" i="431"/>
  <c r="G8" i="431"/>
  <c r="P8" i="431"/>
  <c r="I8" i="431"/>
  <c r="E8" i="431"/>
  <c r="H8" i="431"/>
  <c r="D8" i="431"/>
  <c r="F8" i="431"/>
  <c r="M8" i="431"/>
  <c r="K8" i="431"/>
  <c r="N8" i="431"/>
  <c r="Q8" i="431"/>
  <c r="C8" i="431"/>
  <c r="L8" i="431"/>
  <c r="S17" i="431" l="1"/>
  <c r="R17" i="431"/>
  <c r="S16" i="431"/>
  <c r="R16" i="431"/>
  <c r="R18" i="431"/>
  <c r="S18" i="431"/>
  <c r="R14" i="431"/>
  <c r="S14" i="431"/>
  <c r="R10" i="431"/>
  <c r="S10" i="431"/>
  <c r="S13" i="431"/>
  <c r="R13" i="431"/>
  <c r="S21" i="431"/>
  <c r="R21" i="431"/>
  <c r="S9" i="431"/>
  <c r="R9" i="431"/>
  <c r="R20" i="431"/>
  <c r="S20" i="431"/>
  <c r="R12" i="431"/>
  <c r="S12" i="431"/>
  <c r="S19" i="431"/>
  <c r="R19" i="431"/>
  <c r="R15" i="431"/>
  <c r="S15" i="431"/>
  <c r="R11" i="431"/>
  <c r="S11" i="431"/>
  <c r="N6" i="431"/>
  <c r="R8" i="431"/>
  <c r="S8" i="431"/>
  <c r="Q6" i="431"/>
  <c r="M6" i="431"/>
  <c r="I6" i="431"/>
  <c r="P6" i="431"/>
  <c r="L6" i="431"/>
  <c r="H6" i="431"/>
  <c r="J6" i="431"/>
  <c r="O6" i="431"/>
  <c r="K6" i="431"/>
  <c r="G6" i="431"/>
  <c r="C6" i="431"/>
  <c r="R6" i="431" l="1"/>
  <c r="S6" i="431"/>
  <c r="D19" i="414" l="1"/>
  <c r="E19" i="414" s="1"/>
  <c r="D18" i="414"/>
  <c r="A22" i="383" l="1"/>
  <c r="Q3" i="430"/>
  <c r="P3" i="430"/>
  <c r="S3" i="430" s="1"/>
  <c r="M3" i="430"/>
  <c r="R3" i="430" s="1"/>
  <c r="L3" i="430"/>
  <c r="I3" i="430"/>
  <c r="H3" i="430"/>
  <c r="H3" i="344" l="1"/>
  <c r="E11" i="339" s="1"/>
  <c r="E3" i="344"/>
  <c r="B3" i="344"/>
  <c r="I3" i="344" s="1"/>
  <c r="J3" i="344" l="1"/>
  <c r="D17" i="414" s="1"/>
  <c r="C11" i="339"/>
  <c r="E18" i="414"/>
  <c r="A19" i="414"/>
  <c r="A18" i="414"/>
  <c r="A17" i="414"/>
  <c r="A8" i="414" l="1"/>
  <c r="A7" i="414"/>
  <c r="A20" i="383" l="1"/>
  <c r="G3" i="429"/>
  <c r="F3" i="429"/>
  <c r="E3" i="429"/>
  <c r="D3" i="429"/>
  <c r="C3" i="429"/>
  <c r="B3" i="429"/>
  <c r="A13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8" i="414" s="1"/>
  <c r="E8" i="414" s="1"/>
  <c r="H3" i="427"/>
  <c r="I3" i="427"/>
  <c r="F3" i="427"/>
  <c r="C11" i="340" l="1"/>
  <c r="A14" i="383" l="1"/>
  <c r="A11" i="383"/>
  <c r="A7" i="33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2" i="414" l="1"/>
  <c r="D7" i="414"/>
  <c r="A15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1" i="414" l="1"/>
  <c r="A16" i="414"/>
  <c r="R3" i="410" l="1"/>
  <c r="Q3" i="410"/>
  <c r="P3" i="410"/>
  <c r="S3" i="410" s="1"/>
  <c r="O3" i="410"/>
  <c r="N3" i="410"/>
  <c r="L3" i="410"/>
  <c r="K3" i="410"/>
  <c r="J3" i="410"/>
  <c r="M3" i="410" s="1"/>
  <c r="I3" i="410"/>
  <c r="H3" i="410"/>
  <c r="F3" i="410"/>
  <c r="E3" i="410"/>
  <c r="D3" i="410"/>
  <c r="C3" i="410"/>
  <c r="B3" i="410"/>
  <c r="G3" i="410" l="1"/>
  <c r="D20" i="414"/>
  <c r="Z3" i="344"/>
  <c r="Y3" i="344"/>
  <c r="W3" i="344"/>
  <c r="AB3" i="344" s="1"/>
  <c r="V3" i="344"/>
  <c r="T3" i="344"/>
  <c r="AA3" i="344" s="1"/>
  <c r="Q3" i="344"/>
  <c r="P3" i="344"/>
  <c r="N3" i="344"/>
  <c r="S3" i="344" s="1"/>
  <c r="M3" i="344"/>
  <c r="K3" i="344"/>
  <c r="R3" i="344" s="1"/>
  <c r="G3" i="344"/>
  <c r="C3" i="344"/>
  <c r="B11" i="339"/>
  <c r="J11" i="339" s="1"/>
  <c r="I11" i="339" l="1"/>
  <c r="F11" i="339"/>
  <c r="H11" i="339" l="1"/>
  <c r="G11" i="339"/>
  <c r="A20" i="414"/>
  <c r="A12" i="414"/>
  <c r="A13" i="414"/>
  <c r="A4" i="414"/>
  <c r="A6" i="339" l="1"/>
  <c r="A5" i="339"/>
  <c r="C16" i="414"/>
  <c r="C13" i="414"/>
  <c r="D4" i="414"/>
  <c r="D16" i="414"/>
  <c r="D13" i="414"/>
  <c r="C12" i="414" l="1"/>
  <c r="C7" i="414"/>
  <c r="E20" i="414" l="1"/>
  <c r="E17" i="414"/>
  <c r="E12" i="414"/>
  <c r="E7" i="414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E12" i="339" l="1"/>
  <c r="C12" i="339"/>
  <c r="F12" i="339" s="1"/>
  <c r="B12" i="339"/>
  <c r="J12" i="339" s="1"/>
  <c r="O3" i="377"/>
  <c r="N3" i="377"/>
  <c r="Q3" i="377" s="1"/>
  <c r="K3" i="377"/>
  <c r="P3" i="377" s="1"/>
  <c r="J3" i="377"/>
  <c r="G3" i="377"/>
  <c r="F3" i="377"/>
  <c r="P3" i="345"/>
  <c r="O3" i="345"/>
  <c r="R3" i="345" s="1"/>
  <c r="L3" i="345"/>
  <c r="Q3" i="345" s="1"/>
  <c r="K3" i="345"/>
  <c r="H3" i="345"/>
  <c r="G3" i="345"/>
  <c r="N3" i="220"/>
  <c r="L3" i="220" s="1"/>
  <c r="C21" i="414"/>
  <c r="D21" i="414"/>
  <c r="I12" i="339" l="1"/>
  <c r="I13" i="339" s="1"/>
  <c r="F13" i="339"/>
  <c r="E13" i="339"/>
  <c r="E15" i="339" s="1"/>
  <c r="H12" i="339"/>
  <c r="G12" i="339"/>
  <c r="A4" i="383"/>
  <c r="A24" i="383"/>
  <c r="A23" i="383"/>
  <c r="A21" i="383"/>
  <c r="A19" i="383"/>
  <c r="A16" i="383"/>
  <c r="A15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D15" i="414"/>
  <c r="C4" i="414"/>
  <c r="J13" i="339" l="1"/>
  <c r="B15" i="339"/>
  <c r="H13" i="339"/>
  <c r="F15" i="339"/>
  <c r="E13" i="414"/>
  <c r="E4" i="414"/>
  <c r="C6" i="340"/>
  <c r="D6" i="340" s="1"/>
  <c r="B4" i="340"/>
  <c r="G13" i="339"/>
  <c r="B13" i="340" l="1"/>
  <c r="B12" i="340"/>
  <c r="G15" i="339"/>
  <c r="H15" i="339"/>
  <c r="C4" i="340"/>
  <c r="E16" i="414"/>
  <c r="E21" i="414"/>
  <c r="D4" i="340"/>
  <c r="E6" i="340"/>
  <c r="C15" i="414"/>
  <c r="E15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<sst xmlns="http://schemas.openxmlformats.org/spreadsheetml/2006/main" count="10703" uniqueCount="942">
  <si>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</si>
  <si>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</si>
  <si>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</si>
  <si>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</si>
  <si>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</si>
  <si>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</si>
  <si>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</si>
  <si>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</si>
  <si>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</si>
  <si>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</si>
  <si>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</si>
  <si>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</si>
  <si>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</si>
  <si>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</si>
  <si>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</si>
  <si>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</si>
  <si>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</si>
  <si>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</si>
  <si>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</si>
  <si>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</si>
  <si>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</si>
  <si>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</si>
  <si>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</si>
  <si>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</si>
  <si>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</si>
  <si>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</si>
  <si>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</si>
  <si>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</si>
  <si>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</si>
  <si>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</si>
  <si>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</si>
  <si>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</si>
  <si>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</si>
  <si>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</si>
  <si>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</si>
  <si>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</si>
  <si>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</si>
  <si>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</si>
  <si>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</si>
  <si>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</si>
  <si>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</si>
  <si>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</si>
  <si>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</si>
  <si>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</si>
  <si>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</si>
  <si>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</si>
  <si>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</si>
  <si>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</si>
  <si>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</si>
  <si>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</si>
  <si>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</si>
  <si>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</si>
  <si>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</si>
  <si>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</si>
  <si>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</si>
  <si>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</si>
  <si>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</si>
  <si>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</si>
  <si>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</si>
  <si>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</si>
  <si>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</si>
  <si>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</si>
  <si>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</si>
  <si>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</si>
  <si>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</si>
  <si>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</si>
  <si>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</si>
  <si>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</si>
  <si>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</si>
  <si>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</si>
  <si>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</si>
  <si>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</si>
  <si>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</si>
  <si>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</si>
  <si>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</si>
  <si>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</si>
  <si>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</si>
  <si>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</si>
  <si>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</si>
  <si>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</si>
  <si>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</si>
  <si>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</si>
  <si>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</si>
  <si>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</si>
  <si>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</si>
  <si>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</si>
  <si>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</si>
  <si>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</si>
  <si>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</si>
  <si>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</si>
  <si>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</si>
  <si>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</si>
  <si>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</si>
  <si>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</si>
  <si>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</si>
  <si>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</si>
  <si>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</si>
  <si>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</si>
  <si>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</si>
  <si>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</si>
  <si>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</si>
  <si>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</si>
  <si>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</si>
  <si>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</si>
  <si>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</si>
  <si>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</si>
  <si>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</si>
  <si>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</si>
  <si>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</si>
  <si>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</si>
  <si>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</si>
  <si>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</si>
  <si>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Lékař</t>
  </si>
  <si>
    <t>Hospodaření zdravotnického pracoviště (v tisících)</t>
  </si>
  <si>
    <t>Spotřeba léčivých přípravků</t>
  </si>
  <si>
    <t>Spotřeba zdravotnického materiálu</t>
  </si>
  <si>
    <t>Přehledové sestavy</t>
  </si>
  <si>
    <t>Akt. měsíc</t>
  </si>
  <si>
    <t>Kč/ks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</si>
  <si>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</si>
  <si>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</si>
  <si>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</si>
  <si>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</si>
  <si>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</si>
  <si>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</si>
  <si>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</si>
  <si>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</si>
  <si>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</si>
  <si>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</si>
  <si>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</si>
  <si>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</si>
  <si>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</si>
  <si>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</si>
  <si>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</si>
  <si>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</si>
  <si>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</si>
  <si>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</si>
  <si>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</si>
  <si>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</si>
  <si>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</si>
  <si>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</si>
  <si>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</si>
  <si>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</si>
  <si>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</si>
  <si>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</si>
  <si>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</si>
  <si>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</si>
  <si>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</si>
  <si>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</si>
  <si>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</si>
  <si>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</si>
  <si>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</si>
  <si>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</si>
  <si>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</si>
  <si>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</si>
  <si>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</si>
  <si>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</si>
  <si>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</si>
  <si>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</si>
  <si>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</si>
  <si>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</si>
  <si>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</si>
  <si>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</si>
  <si>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</si>
  <si>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</si>
  <si>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</si>
  <si>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</si>
  <si>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</si>
  <si>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</si>
  <si>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</si>
  <si>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</si>
  <si>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</si>
  <si>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</si>
  <si>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</si>
  <si>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</si>
  <si>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Sml.odb./NS</t>
  </si>
  <si>
    <t>% 2015</t>
  </si>
  <si>
    <t>§</t>
  </si>
  <si>
    <t>ZV Vykáz.-A Det.Lék.</t>
  </si>
  <si>
    <t>Rozdíl 2015</t>
  </si>
  <si>
    <t>Plnění 2015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</si>
  <si>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</si>
  <si>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</si>
  <si>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</si>
  <si>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</si>
  <si>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</si>
  <si>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</si>
  <si>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</si>
  <si>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</si>
  <si>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</si>
  <si>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</si>
  <si>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</si>
  <si>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</si>
  <si>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</si>
  <si>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</si>
  <si>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</si>
  <si>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</si>
  <si>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</si>
  <si>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</si>
  <si>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</si>
  <si>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</si>
  <si>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</si>
  <si>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</si>
  <si>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</si>
  <si>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</si>
  <si>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</si>
  <si>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</si>
  <si>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</si>
  <si>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</si>
  <si>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</si>
  <si>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</si>
  <si>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</si>
  <si>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</si>
  <si>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t>Rozpočet výnosů pro rok 2018 je stanoven jako 100% skutečnosti referenčního období (2017)</t>
  </si>
  <si>
    <t>01/2018</t>
  </si>
  <si>
    <t>02/2018</t>
  </si>
  <si>
    <t>03/2018</t>
  </si>
  <si>
    <t>04/2018</t>
  </si>
  <si>
    <t>05/2018</t>
  </si>
  <si>
    <t>06/2018</t>
  </si>
  <si>
    <t>07/2018</t>
  </si>
  <si>
    <t>08/2018</t>
  </si>
  <si>
    <t>09/2018</t>
  </si>
  <si>
    <t>10/2018</t>
  </si>
  <si>
    <t>11/2018</t>
  </si>
  <si>
    <t>12/2018</t>
  </si>
  <si>
    <t>Rozp. 2017            CELKEM</t>
  </si>
  <si>
    <t>Skut. 2017 CELKEM</t>
  </si>
  <si>
    <t>ROZDÍL  Skut. - Rozp. 2017</t>
  </si>
  <si>
    <t>% plnění rozp.2017</t>
  </si>
  <si>
    <t>Rozp.rok 2018</t>
  </si>
  <si>
    <t>Sk.v tis 2018</t>
  </si>
  <si>
    <t>ROZDÍL (Sk.do data - Rozp.do data 2018)</t>
  </si>
  <si>
    <t>% plnění (Skut.do data/Rozp.rok 2018)</t>
  </si>
  <si>
    <t>POMĚROVÉ  PLNĚNÍ = Rozpočet na rok 2018 celkem a 1/12  ročního rozpočtu, skutečnost daných měsíců a % plnění načítané skutečnosti do data k poměrné části rozpočtu do data.</t>
  </si>
  <si>
    <r>
      <t>Zpět na Obsah</t>
    </r>
    <r>
      <rPr>
        <sz val="9"/>
        <rFont val="Calibri"/>
        <family val="2"/>
        <charset val="238"/>
        <scheme val="minor"/>
      </rPr>
      <t xml:space="preserve"> | 1.-4.měsíc | Ústav klinické a molekulární patologie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</si>
  <si>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</si>
  <si>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</si>
  <si>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</si>
  <si>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</si>
  <si>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</si>
  <si>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</si>
  <si>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</si>
  <si>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</si>
  <si>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 (LEK)</t>
  </si>
  <si>
    <t>50115     Zdravotnické prostředky</t>
  </si>
  <si>
    <t>50115020     laboratorní diagnostika-LEK (Z501)</t>
  </si>
  <si>
    <t>50115040     laboratorní materiál (Z505)</t>
  </si>
  <si>
    <t>50115050     obvazový materiál (Z502)</t>
  </si>
  <si>
    <t>50115060     ZPr - ostatní (Z503)</t>
  </si>
  <si>
    <t>50115065     ZPr - vpichovací materiál (Z530)</t>
  </si>
  <si>
    <t>--</t>
  </si>
  <si>
    <t>50115067     ZPr - rukavice (Z532)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</si>
  <si>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</si>
  <si>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</si>
  <si>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</si>
  <si>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</si>
  <si>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</si>
  <si>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50117005     údržbový materiál ZVIT (sk.B36,61,62,64)</t>
  </si>
  <si>
    <t>50117015     IT - spotřební materiál (sk. P37, 48)</t>
  </si>
  <si>
    <t>50117021     všeob.mat. - hosp.přístr.a nářadí (V32) od 1tis do 2999,99</t>
  </si>
  <si>
    <t>50117024     všeob.mat. - ostatní-vyjímky (V44) od 0,01 do 999,99</t>
  </si>
  <si>
    <t>50117190     technické plyny</t>
  </si>
  <si>
    <t>50118     Náhradní díly</t>
  </si>
  <si>
    <t>50118002     ND - zdravot.techn.(sklad) (sk.Z39)</t>
  </si>
  <si>
    <t>50118004     ND - zdravot.techn.(dispečink)</t>
  </si>
  <si>
    <t>50118005     ND - výpoč. techn.(sklad) (sk.P47)</t>
  </si>
  <si>
    <t>50119     DDHM a textil</t>
  </si>
  <si>
    <t>50119002     prádlo pacientů (sk.T12)</t>
  </si>
  <si>
    <t>50119077     OOPP a prádlo pro zaměstnance (sk.T14)</t>
  </si>
  <si>
    <t>50119100     jednorázové ochranné pomůcky (sk.T18A)</t>
  </si>
  <si>
    <t>50210     Spotřeba energie</t>
  </si>
  <si>
    <t>50210071     elektřina</t>
  </si>
  <si>
    <t>51     Služby</t>
  </si>
  <si>
    <t>51102     Technika a stavby</t>
  </si>
  <si>
    <t>51102021     opravy zdravotnické techniky</t>
  </si>
  <si>
    <t>51102022     opravy - Úsek inf.systémů</t>
  </si>
  <si>
    <t>51102023     opravy ostatní techniky</t>
  </si>
  <si>
    <t>51102025     opravy - hl.energetik</t>
  </si>
  <si>
    <t>51201     Cestovné zaměstnanců-tuzemské</t>
  </si>
  <si>
    <t>51201000     cestovné z mezd</t>
  </si>
  <si>
    <t>51201001     cestovné tuzemské - OUC</t>
  </si>
  <si>
    <t>51203     Cestovné zaměstnanců-zahraniční</t>
  </si>
  <si>
    <t>51203000     cestovné zahraniční - mzdy</t>
  </si>
  <si>
    <t>51802     Spoje</t>
  </si>
  <si>
    <t>51802001     poštovné</t>
  </si>
  <si>
    <t>51802003     telekom.styk</t>
  </si>
  <si>
    <t>51804     Nájemné</t>
  </si>
  <si>
    <t>51804004     popl. za R a TV, veř. produkce</t>
  </si>
  <si>
    <t>51804005     náj. plynových lahví</t>
  </si>
  <si>
    <t>51806     Úklid, odpad, desinf., deratizace</t>
  </si>
  <si>
    <t>51806005     odpad (spalovna)</t>
  </si>
  <si>
    <t>51808     Revize a smluvní servisy majetku</t>
  </si>
  <si>
    <t>51808008     revize, tech.kontroly, prev.prohl.- OHM</t>
  </si>
  <si>
    <t>51808013     revize - kalibrace - metrolog</t>
  </si>
  <si>
    <t>51808018     smluvní servis - OHM</t>
  </si>
  <si>
    <t>51874     Ostatní služby</t>
  </si>
  <si>
    <t>51874005     inzerce</t>
  </si>
  <si>
    <t>51874010     ostatní služby - zdravotní</t>
  </si>
  <si>
    <t>51874011     zkoušky kvality</t>
  </si>
  <si>
    <t>51874015     organ.rozvoj (certif., akred.)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</si>
  <si>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</si>
  <si>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</si>
  <si>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</si>
  <si>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</si>
  <si>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</si>
  <si>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</si>
  <si>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</si>
  <si>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52148     Peněžité dary z FKSP</t>
  </si>
  <si>
    <t>52148000     peněžité dary z FKSP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</si>
  <si>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</si>
  <si>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</si>
  <si>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</si>
  <si>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</si>
  <si>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</si>
  <si>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</si>
  <si>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</si>
  <si>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</si>
  <si>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</si>
  <si>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</si>
  <si>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</si>
  <si>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54910008     školení, kongresové poplatky tuzemské - lékaři</t>
  </si>
  <si>
    <t>54910009     školení, kongresové poplatky tuzemské - ost.zdrav.pracov.</t>
  </si>
  <si>
    <t>54972     Školení, kongres.popl.tuzemské - lékaři (pouze OPMČ)</t>
  </si>
  <si>
    <t>54972000     školení, kongres.popl.tuzemské - lékaři (pouze OPMČ)</t>
  </si>
  <si>
    <t>54977     Registrační poplatky - kongresy zahraniční (pouze OPMČ)</t>
  </si>
  <si>
    <t>54977000     registrační poplatky - kongresy zahraniční 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</si>
  <si>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</si>
  <si>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</si>
  <si>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</si>
  <si>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</si>
  <si>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</si>
  <si>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</si>
  <si>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</si>
  <si>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558     Náklady z drobného dlouhodobého majetku</t>
  </si>
  <si>
    <t>55801     DDHM zdravotnický a laboratorní</t>
  </si>
  <si>
    <t>55801001     DDHM - zdravotnické přístroje (sk.N_525)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</si>
  <si>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</si>
  <si>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</si>
  <si>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</si>
  <si>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</si>
  <si>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</si>
  <si>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</si>
  <si>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</si>
  <si>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</si>
  <si>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</si>
  <si>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60228191     výkony za cizince (mimo EHS)</t>
  </si>
  <si>
    <t>60229     Zdr. výkony - ost. ZP sled.položky  OZPI</t>
  </si>
  <si>
    <t>60229208     výkony + mater. - ZP na výkon</t>
  </si>
  <si>
    <t>60229290     výkony pojištěncům EHS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</si>
  <si>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</si>
  <si>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</si>
  <si>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</si>
  <si>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</si>
  <si>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</si>
  <si>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</si>
  <si>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</si>
  <si>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648     Čerpání fondů</t>
  </si>
  <si>
    <t>64824     Čerpání FKSP</t>
  </si>
  <si>
    <t>64824048     čerpání z FKSP - peněžité dary</t>
  </si>
  <si>
    <t>649     Ostatní výnosy z činnosti</t>
  </si>
  <si>
    <t>64906     Nárok na náhradu za manka a škody</t>
  </si>
  <si>
    <t>64906000     nárok na náhradu za manka a škody</t>
  </si>
  <si>
    <t>64908     Ostatní výnosy z činnosti</t>
  </si>
  <si>
    <t>64908000     rozdíly v zaokrouhlení</t>
  </si>
  <si>
    <t>64924     Ostatní služby - mimo zdrav.výkony  FAKTURACE</t>
  </si>
  <si>
    <t>64924442     telekom.služby, soukr. hovory</t>
  </si>
  <si>
    <t>64924449     ostatní provoz.sl.-hl.čin.</t>
  </si>
  <si>
    <t>64924450     poštovné, balné za odeslání</t>
  </si>
  <si>
    <t>64924459     školení, stáže, odb. semináře, konference</t>
  </si>
  <si>
    <t>7     Účtová třída 7 - Vnitropodnikové účetnictví - náklady</t>
  </si>
  <si>
    <t>79     Vnitropodnikové náklady</t>
  </si>
  <si>
    <t>79901     VPN - lékárna</t>
  </si>
  <si>
    <t>79901002     výdej HVLP</t>
  </si>
  <si>
    <t>79903     VPN - doprava</t>
  </si>
  <si>
    <t>79903002     výkony dopravy - osobní</t>
  </si>
  <si>
    <t>79903003     výkony dopravy - nákladní</t>
  </si>
  <si>
    <t>79906     VPN - prádelna</t>
  </si>
  <si>
    <t>79906000     výkony prádelny - praní prádla</t>
  </si>
  <si>
    <t>79910     VPN - informační technologie</t>
  </si>
  <si>
    <t>79910001     výkony IT - fixní náklady (z 9086)</t>
  </si>
  <si>
    <t>79920     VPN - mezistřediskové převody</t>
  </si>
  <si>
    <t>79920000     mezistřediskové převody</t>
  </si>
  <si>
    <t>79950     VPN - správní režie</t>
  </si>
  <si>
    <t>79950001     režie HTS</t>
  </si>
  <si>
    <t>8     Účtová třída 8 - Vnitropodnikové účetnictví - výnosy</t>
  </si>
  <si>
    <t>89     Vnitropodnikové výnosy</t>
  </si>
  <si>
    <t>899     Vnitropodnikové výnosy</t>
  </si>
  <si>
    <t>89920     VPV - mezistřediskové převody</t>
  </si>
  <si>
    <t>89920004     převody - klinické studie</t>
  </si>
  <si>
    <t>37</t>
  </si>
  <si>
    <t>PATOL: Ústav patologie</t>
  </si>
  <si>
    <t/>
  </si>
  <si>
    <t>50113001 - léky - paušál (LEK)</t>
  </si>
  <si>
    <t>50113013 - léky - antibiotika (LEK)</t>
  </si>
  <si>
    <t>PATOL: Ústav patologie Celkem</t>
  </si>
  <si>
    <t>SumaKL</t>
  </si>
  <si>
    <t>3741</t>
  </si>
  <si>
    <t>PATOL: laboratoř</t>
  </si>
  <si>
    <t>PATOL: laboratoř Celkem</t>
  </si>
  <si>
    <t>SumaNS</t>
  </si>
  <si>
    <t>mezeraNS</t>
  </si>
  <si>
    <t>léky - paušál (LEK)</t>
  </si>
  <si>
    <t>O</t>
  </si>
  <si>
    <t>ACYLPYRIN</t>
  </si>
  <si>
    <t>TBL 10X500MG</t>
  </si>
  <si>
    <t>ATARALGIN</t>
  </si>
  <si>
    <t>POR TBL NOB 20</t>
  </si>
  <si>
    <t>Carbosorb tbl.20-blistr</t>
  </si>
  <si>
    <t>CHOLAGOL</t>
  </si>
  <si>
    <t>GTT 1X10ML</t>
  </si>
  <si>
    <t>IBALGIN 400 TBL 24</t>
  </si>
  <si>
    <t xml:space="preserve">POR TBL FLM 24X400MG </t>
  </si>
  <si>
    <t>IR OG. OPHTHALMO-SEPTONEX</t>
  </si>
  <si>
    <t>GTT OPH 1X10ML</t>
  </si>
  <si>
    <t>KL ETHANOLUM B.DENAT SUD 200 l</t>
  </si>
  <si>
    <t>UN 1170</t>
  </si>
  <si>
    <t>KL ETHANOLUM BENZ.DENAT. 4 kg</t>
  </si>
  <si>
    <t>KL PRIPRAVEK</t>
  </si>
  <si>
    <t>KL SIGNATURY</t>
  </si>
  <si>
    <t>MO SUD</t>
  </si>
  <si>
    <t>NO-SPA</t>
  </si>
  <si>
    <t>POR TBL NOB 24X40MG</t>
  </si>
  <si>
    <t>PARALEN</t>
  </si>
  <si>
    <t>SUP 5X500MG</t>
  </si>
  <si>
    <t>PARALEN 500</t>
  </si>
  <si>
    <t>POR TBL NOB 12X500MG</t>
  </si>
  <si>
    <t>PEROXID VODÍKU 3% COO</t>
  </si>
  <si>
    <t>DRM SOL 1X100ML 3%</t>
  </si>
  <si>
    <t>STOPTUSSIN</t>
  </si>
  <si>
    <t>POR GTT SOL 1X25ML</t>
  </si>
  <si>
    <t>VALETOL</t>
  </si>
  <si>
    <t>POR TBL NOB 12</t>
  </si>
  <si>
    <t>37 - Ústav klinické a molekulární patologie</t>
  </si>
  <si>
    <t>3741 - laboratoř</t>
  </si>
  <si>
    <t>50115020 - laboratorní diagnostika-LEK (Z501)</t>
  </si>
  <si>
    <t>50115040 - laboratorní materiál (Z505)</t>
  </si>
  <si>
    <t>50115050 - obvazový materiál (Z502)</t>
  </si>
  <si>
    <t>50115060 - ZPr - ostatní (Z503)</t>
  </si>
  <si>
    <t>50115065 - ZPr - vpichovací materiál (Z530)</t>
  </si>
  <si>
    <t>50115067 - ZPr - rukavice (Z532)</t>
  </si>
  <si>
    <t>3742</t>
  </si>
  <si>
    <t>PATOL: laboratoř - referenční diagnostika</t>
  </si>
  <si>
    <t>PATOL: laboratoř - referenční diagnostika Celkem</t>
  </si>
  <si>
    <t>50115020</t>
  </si>
  <si>
    <t>laboratorní diagnostika-LEK (Z501)</t>
  </si>
  <si>
    <t>DE235</t>
  </si>
  <si>
    <t>ABI PRISM BigDye Terminator v 1.1 ( 100 reakcí )</t>
  </si>
  <si>
    <t>DC342</t>
  </si>
  <si>
    <t>ACETON P.A.</t>
  </si>
  <si>
    <t>DD352</t>
  </si>
  <si>
    <t>A-HU CD138.MI15/DK</t>
  </si>
  <si>
    <t>DE467</t>
  </si>
  <si>
    <t>A-Hu-Mo p53 Protein, Clone DO-7, 1 ml</t>
  </si>
  <si>
    <t>DE810</t>
  </si>
  <si>
    <t>A-Hu-Mo PSA, Clone ER-PR8, 0,2 ml</t>
  </si>
  <si>
    <t>DI165</t>
  </si>
  <si>
    <t>ALK (D5F3 ) XP Rabbit mAb, 100ul</t>
  </si>
  <si>
    <t>DA648</t>
  </si>
  <si>
    <t>Anti-Annexin A1 Ab, 50 ug (Mo Poly)</t>
  </si>
  <si>
    <t>DH890</t>
  </si>
  <si>
    <t>anti-CD61 1000ul</t>
  </si>
  <si>
    <t>DH937</t>
  </si>
  <si>
    <t>anti-Estrogen Receptor, klon SP1 50 testů</t>
  </si>
  <si>
    <t>DG558</t>
  </si>
  <si>
    <t>Anti-MAP2 antibody produced in rabbit</t>
  </si>
  <si>
    <t>DE518</t>
  </si>
  <si>
    <t>BigDye XTerminator Purif kit 2ml</t>
  </si>
  <si>
    <t>DG130</t>
  </si>
  <si>
    <t>CALLA (CD10) 1 ml (Novocastra)</t>
  </si>
  <si>
    <t>DH707</t>
  </si>
  <si>
    <t>Calretinin 12 ml</t>
  </si>
  <si>
    <t>DH742</t>
  </si>
  <si>
    <t>CD117, c-kit (YR145)</t>
  </si>
  <si>
    <t>DH705</t>
  </si>
  <si>
    <t>CD15  12 ml</t>
  </si>
  <si>
    <t>DC167</t>
  </si>
  <si>
    <t>CD23,1B12 1ml</t>
  </si>
  <si>
    <t>DG148</t>
  </si>
  <si>
    <t>CITRONAN SOD.2H20 P.A.</t>
  </si>
  <si>
    <t>DA551</t>
  </si>
  <si>
    <t>c-Myc Rabbit Monoclonal (Y69)  100mikrolitrů</t>
  </si>
  <si>
    <t>DG825</t>
  </si>
  <si>
    <t>Cyclin D1/SP4/ 1 ml</t>
  </si>
  <si>
    <t>DA683</t>
  </si>
  <si>
    <t>Decalcifier DC1 2500 ml</t>
  </si>
  <si>
    <t>DH221</t>
  </si>
  <si>
    <t>Dodecenylsuccinic acid anh.1000 g (DDSA)</t>
  </si>
  <si>
    <t>DG379</t>
  </si>
  <si>
    <t>Doprava 21%</t>
  </si>
  <si>
    <t>DG755</t>
  </si>
  <si>
    <t>EnVision™ FLEX Plus, Mouse, High pH</t>
  </si>
  <si>
    <t>DE430</t>
  </si>
  <si>
    <t>EnVision™+/HRP, Dual Link  Rabbit/Mouse  110ml</t>
  </si>
  <si>
    <t>DA296</t>
  </si>
  <si>
    <t>EOSIN Y disodium salt - for microscopy 25g (?90%)</t>
  </si>
  <si>
    <t>DB259</t>
  </si>
  <si>
    <t>Epstein-Barr Virus (EBER) PNA Probe/Fluorescein</t>
  </si>
  <si>
    <t>DH433</t>
  </si>
  <si>
    <t>Estrogen receptor antibody, klon SP1 - 0,5 ml</t>
  </si>
  <si>
    <t>DE580</t>
  </si>
  <si>
    <t>EZ prep. 2 L</t>
  </si>
  <si>
    <t>DA208</t>
  </si>
  <si>
    <t>FLEX MAb Mo X-H Cytokeratin HMW, Clone 34</t>
  </si>
  <si>
    <t>DF571</t>
  </si>
  <si>
    <t>Formaldehyd 36-38% p.a., 5 L</t>
  </si>
  <si>
    <t>DF020</t>
  </si>
  <si>
    <t>GelRed Nucleic Acid Stain, 10,000X in water</t>
  </si>
  <si>
    <t>DI136</t>
  </si>
  <si>
    <t>GeneAll Exgene Clinic SV (size 250)</t>
  </si>
  <si>
    <t>DH062</t>
  </si>
  <si>
    <t>Haematoxylin 25g</t>
  </si>
  <si>
    <t>DA803</t>
  </si>
  <si>
    <t>HER2 IQFISH pharmDX</t>
  </si>
  <si>
    <t>DG025</t>
  </si>
  <si>
    <t>HER-2/neu (4B5) CE Br/Ga  antibody 50 testů</t>
  </si>
  <si>
    <t>DG163</t>
  </si>
  <si>
    <t>HYDROXID SODNY P.A.</t>
  </si>
  <si>
    <t>DC982</t>
  </si>
  <si>
    <t>CHEMMATE Antibody Diluent, 250 ml</t>
  </si>
  <si>
    <t>DG887</t>
  </si>
  <si>
    <t>Immolase DNA Polymerase</t>
  </si>
  <si>
    <t>DG230</t>
  </si>
  <si>
    <t>ISOPROPYLALKOHOL P.A.</t>
  </si>
  <si>
    <t>DD659</t>
  </si>
  <si>
    <t>kyselina octová p.a.</t>
  </si>
  <si>
    <t>DG197</t>
  </si>
  <si>
    <t>kyselina šťavelová bezvodá p.a. 50 g</t>
  </si>
  <si>
    <t>DG229</t>
  </si>
  <si>
    <t>METHANOL P.A.</t>
  </si>
  <si>
    <t>DH861</t>
  </si>
  <si>
    <t>Mo a Hu Ki-67 Antigen, Clone MIB-1</t>
  </si>
  <si>
    <t>DC162</t>
  </si>
  <si>
    <t>Mo A-Hu CD20cy,L26/DK (1ml)</t>
  </si>
  <si>
    <t>DG065</t>
  </si>
  <si>
    <t>Mo A-Hu Cytokeratin 18,Clone DC 10, 0.2ml</t>
  </si>
  <si>
    <t>DA585</t>
  </si>
  <si>
    <t>Mo A-Hu Cytokeratin 19,CloneRCK108, 12ml</t>
  </si>
  <si>
    <t>DA500</t>
  </si>
  <si>
    <t>Mo A-HU EMA,Clone E29, 12 ml</t>
  </si>
  <si>
    <t>DE003</t>
  </si>
  <si>
    <t>Mo A-Hu Melan-A, Cl A103 1ml</t>
  </si>
  <si>
    <t>DE893</t>
  </si>
  <si>
    <t>Mo a-Hu MUM1 Protein, Clone MUM1p</t>
  </si>
  <si>
    <t>DG575</t>
  </si>
  <si>
    <t>Mo-a-Hu SYNAPTOPHSYN clon DAK-SYNAP 1 ml</t>
  </si>
  <si>
    <t>DG749</t>
  </si>
  <si>
    <t>Mo-Anti Hu CD4, clone 4B12, 30 tests, 6 mL</t>
  </si>
  <si>
    <t>DD662</t>
  </si>
  <si>
    <t>Mouse Anti-Human CD45 - LCA 1 ml Clon2B11+PD/26</t>
  </si>
  <si>
    <t>DG084</t>
  </si>
  <si>
    <t>Mouse Anti-Human HBME-1</t>
  </si>
  <si>
    <t>DI109</t>
  </si>
  <si>
    <t>Mouse/Rabbit PolyDetector HRP/DAB, 200 ml (2000 Tests)</t>
  </si>
  <si>
    <t>DC149</t>
  </si>
  <si>
    <t>Naphtol AS-D Chloroacetate 1g</t>
  </si>
  <si>
    <t>DB371</t>
  </si>
  <si>
    <t>OptiView Amplification Kit 250</t>
  </si>
  <si>
    <t>DB376</t>
  </si>
  <si>
    <t>OptiView DAB det. kit - 250 tests</t>
  </si>
  <si>
    <t>DB122</t>
  </si>
  <si>
    <t>p16CINtec histol.kit 50t</t>
  </si>
  <si>
    <t>DD019</t>
  </si>
  <si>
    <t>p40 (M) 1.0ml</t>
  </si>
  <si>
    <t>DH754</t>
  </si>
  <si>
    <t>p63 Protein, Clone DAK-p63, RTU</t>
  </si>
  <si>
    <t>DA964</t>
  </si>
  <si>
    <t>Paraffinum solidum pecky</t>
  </si>
  <si>
    <t>DF027</t>
  </si>
  <si>
    <t>PAX-5</t>
  </si>
  <si>
    <t>DH874</t>
  </si>
  <si>
    <t>Perforin, 1 ml, concentrate Clone: 5B10</t>
  </si>
  <si>
    <t>DF909</t>
  </si>
  <si>
    <t>PLAP-8A9-L-CE 1ml</t>
  </si>
  <si>
    <t>DB078</t>
  </si>
  <si>
    <t>Polyclon. Rb A-Hu IgG, 6 ml</t>
  </si>
  <si>
    <t>DE971</t>
  </si>
  <si>
    <t>QIAamp DNA FFPE Tissue Kit</t>
  </si>
  <si>
    <t>DB375</t>
  </si>
  <si>
    <t>Rabbit Mono Neg Ctl Ig Antibody - 250 tests</t>
  </si>
  <si>
    <t>DE076</t>
  </si>
  <si>
    <t>Rabbit polyclonal A-Hu C4D</t>
  </si>
  <si>
    <t>DD577</t>
  </si>
  <si>
    <t>RB A-HU T-Cell CD3/DK</t>
  </si>
  <si>
    <t>DE251</t>
  </si>
  <si>
    <t>Reaction buffer (2l)</t>
  </si>
  <si>
    <t>DB849</t>
  </si>
  <si>
    <t>ROZTOK KYS.CHROMSIROVE</t>
  </si>
  <si>
    <t>DH004</t>
  </si>
  <si>
    <t>SÍRAN DRASELNO-HLINITÝ DODEKAHYDRÁT p.a.</t>
  </si>
  <si>
    <t>DH704</t>
  </si>
  <si>
    <t>SOX 11</t>
  </si>
  <si>
    <t>DC490</t>
  </si>
  <si>
    <t>TTF-1 Thyroid &amp; Lung Epithelial 6ml</t>
  </si>
  <si>
    <t>DD425</t>
  </si>
  <si>
    <t>UHLIČITAN VAPENATY SRAZ. P.A.</t>
  </si>
  <si>
    <t>DA684</t>
  </si>
  <si>
    <t>Ultra CC1 (2 litry)</t>
  </si>
  <si>
    <t>DA730</t>
  </si>
  <si>
    <t>ULTRA LCS roche</t>
  </si>
  <si>
    <t>DA827</t>
  </si>
  <si>
    <t>Ultra view DAB detection kit</t>
  </si>
  <si>
    <t>50115040</t>
  </si>
  <si>
    <t>laboratorní materiál (Z505)</t>
  </si>
  <si>
    <t>ZK055</t>
  </si>
  <si>
    <t>Fólie coverslipping film 5 x 70 m  4770</t>
  </si>
  <si>
    <t>ZD574</t>
  </si>
  <si>
    <t>Mikrozkumavka PCR 0,2 ml flat cap tubes bal. á 1000 ks AB-0620</t>
  </si>
  <si>
    <t>ZO510</t>
  </si>
  <si>
    <t>Mikrozkumavka PCR 0,2 ml s plochým víčkem set OPAQUE stripy po 8 ks  bal. á 250 proužků 732-1362</t>
  </si>
  <si>
    <t>ZP823</t>
  </si>
  <si>
    <t>Set barev –TISSUE MARKING DYES set 5 x 50 ml (černá, modrá, červená, zelená, žlutá) 3408 – SET</t>
  </si>
  <si>
    <t>ZC080</t>
  </si>
  <si>
    <t>Sklo krycí 24 x 24 mm, á 1000 ks BD2424</t>
  </si>
  <si>
    <t>ZC062</t>
  </si>
  <si>
    <t>Sklo krycí 24 x 50 mm, á 1000 ks BD2450</t>
  </si>
  <si>
    <t>ZA455</t>
  </si>
  <si>
    <t>Sklo krycí 24 x 60 mm, á 1000 ks 2576</t>
  </si>
  <si>
    <t>ZN320</t>
  </si>
  <si>
    <t>Sklo krycí 50 x 70 mm Knittel bal. á 1000 ks VE105000700YA</t>
  </si>
  <si>
    <t>ZK339</t>
  </si>
  <si>
    <t>Sklo podložní matovaná bal. á 100 ks PAR002A</t>
  </si>
  <si>
    <t>ZO110</t>
  </si>
  <si>
    <t>Sklo podložní mikroskopické TOMO IHC Adhesive 25 x 75 x 1 mm bal. á 1.000 ks 07098928</t>
  </si>
  <si>
    <t>ZN350</t>
  </si>
  <si>
    <t>Sklo pro elektroforézu Notched Glass Plates Think 200 x 100 x 4 mm bal. á 2 ks VS10WNG</t>
  </si>
  <si>
    <t>ZN351</t>
  </si>
  <si>
    <t>Sklo pro elektroforézu Plain Glass Plates with Bonded Spacers 200 x 100 x 1 mm bal. á 2 ks VS10WPGS1</t>
  </si>
  <si>
    <t>ZE157</t>
  </si>
  <si>
    <t>Špička epDualfilter Tips 0,1-10 ul M bal. á 960 ks 0030077512</t>
  </si>
  <si>
    <t>ZB581</t>
  </si>
  <si>
    <t>Špička loudovací 1-200ul bal. á 1000 ks U220600.1</t>
  </si>
  <si>
    <t>ZP611</t>
  </si>
  <si>
    <t>Špička pipetovací UTIP 200 ul BULK LOW-RETENTION bal. á 1000 ks 613-5624</t>
  </si>
  <si>
    <t>ZM348</t>
  </si>
  <si>
    <t>Válec odměrný nízký sklo 1645/BH třída přesnosti B 250 ml KAVA632432351338</t>
  </si>
  <si>
    <t>ZP900</t>
  </si>
  <si>
    <t>Válec odměrný vysoký sklo, A modrá graduace objem 25 ml VTRB632432110923</t>
  </si>
  <si>
    <t>50115050</t>
  </si>
  <si>
    <t>obvazový materiál (Z502)</t>
  </si>
  <si>
    <t>ZB404</t>
  </si>
  <si>
    <t>Náplast cosmos 8 cm x 1 m 5403353</t>
  </si>
  <si>
    <t>ZA451</t>
  </si>
  <si>
    <t>Náplast omniplast 5,0 cm x 9,2 m 9004540 (900429)</t>
  </si>
  <si>
    <t>ZA090</t>
  </si>
  <si>
    <t>Vata buničitá přířezy 37 x 57 cm 2730152</t>
  </si>
  <si>
    <t>50115060</t>
  </si>
  <si>
    <t>ZPr - ostatní (Z503)</t>
  </si>
  <si>
    <t>ZA952</t>
  </si>
  <si>
    <t>Cryospray 200 200 ml 40-0110-00</t>
  </si>
  <si>
    <t>Cryospray 200 40-0110-00</t>
  </si>
  <si>
    <t>ZB523</t>
  </si>
  <si>
    <t>Kazeta standard bez víčka-bílá 3001</t>
  </si>
  <si>
    <t>Kazeta standard bez víčka-bílá bal. á 4000 ks 3001</t>
  </si>
  <si>
    <t>ZA728</t>
  </si>
  <si>
    <t>Lopatka ústní dřevěná lékařská nesterilní bal. á 100 ks 1320100655</t>
  </si>
  <si>
    <t>ZF159</t>
  </si>
  <si>
    <t>Nádoba na kontaminovaný odpad 1 l 15-0002</t>
  </si>
  <si>
    <t>ZQ068</t>
  </si>
  <si>
    <t>Papír bílý filtrační univerzální dvouděrový 0,180g / 200 ks 387</t>
  </si>
  <si>
    <t>ZA751</t>
  </si>
  <si>
    <t>Papír filtrační archy 50 x 50 cm bal. 12,5 kg PPER2R/80G/50X50</t>
  </si>
  <si>
    <t>ZG891</t>
  </si>
  <si>
    <t>Proužky strips of thermo tubes, bal.á 250 ks AB-0266</t>
  </si>
  <si>
    <t>ZA817</t>
  </si>
  <si>
    <t>Zkumavka PS 10 ml sterilní modrá zátka bal. á 20 ks 400914 - pouze pro Soudní + DMP + NEU</t>
  </si>
  <si>
    <t>ZB558</t>
  </si>
  <si>
    <t>Žiletka mikrotomová á 50 ks JP-BR35</t>
  </si>
  <si>
    <t>50115067</t>
  </si>
  <si>
    <t>ZPr - rukavice (Z532)</t>
  </si>
  <si>
    <t>ZP948</t>
  </si>
  <si>
    <t>Rukavice nitril basic bez p. modré L bal. á 200 ks 44752</t>
  </si>
  <si>
    <t>ZP947</t>
  </si>
  <si>
    <t>Rukavice nitril basic bez p. modré M bal. á 200 ks 44751</t>
  </si>
  <si>
    <t>ZP946</t>
  </si>
  <si>
    <t>Rukavice nitril basic bez p. modré S bal. á 200 ks 44750</t>
  </si>
  <si>
    <t>ZK474</t>
  </si>
  <si>
    <t>Rukavice operační latexové s pudrem ansell, vasco surgical powderet vel. 6,5 6035518 (303503)</t>
  </si>
  <si>
    <t>ZK475</t>
  </si>
  <si>
    <t>Rukavice operační latexové s pudrem ansell, vasco surgical powderet vel. 7 6035526 (303504EU)</t>
  </si>
  <si>
    <t>DD020</t>
  </si>
  <si>
    <t>Barbitalum natricum</t>
  </si>
  <si>
    <t>DC166</t>
  </si>
  <si>
    <t>ETHANOL 99,5%,  P.A.</t>
  </si>
  <si>
    <t>DC681</t>
  </si>
  <si>
    <t>GOLD/III/CHLORIDE HYDRATE - 1g</t>
  </si>
  <si>
    <t>DD195</t>
  </si>
  <si>
    <t>kyselina CITRONOVA BEZV. P.A.</t>
  </si>
  <si>
    <t>DG209</t>
  </si>
  <si>
    <t>MAY-GRUNWALD</t>
  </si>
  <si>
    <t>DB226</t>
  </si>
  <si>
    <t>Methylenová modř 25g</t>
  </si>
  <si>
    <t>DD038</t>
  </si>
  <si>
    <t>PERTEX 1000 ML</t>
  </si>
  <si>
    <t>DA342</t>
  </si>
  <si>
    <t>WEIGERT ROZTOK 1 l</t>
  </si>
  <si>
    <t>Spotřeba zdravotnického materiálu - orientační přehled</t>
  </si>
  <si>
    <t>2 VŠ NLZP</t>
  </si>
  <si>
    <t>3 NLZP</t>
  </si>
  <si>
    <t>4 THP</t>
  </si>
  <si>
    <t>1 Celkem</t>
  </si>
  <si>
    <t>2 Celkem</t>
  </si>
  <si>
    <t>3 Celkem</t>
  </si>
  <si>
    <t>4 Celkem</t>
  </si>
  <si>
    <t>ON Data</t>
  </si>
  <si>
    <t>lékaři pod odborným dozorem</t>
  </si>
  <si>
    <t>lékaři pod odborným dohledem</t>
  </si>
  <si>
    <t>lékaři specialisté</t>
  </si>
  <si>
    <t>odborní pracovníci v lab. metodách</t>
  </si>
  <si>
    <t>abs. stud. oboru přirodověd. zaměření</t>
  </si>
  <si>
    <t>všeobecné sestry bez dohl.</t>
  </si>
  <si>
    <t>zdravotní laboranti</t>
  </si>
  <si>
    <t>laboratorní asistenti</t>
  </si>
  <si>
    <t>sanitáři</t>
  </si>
  <si>
    <t>THP</t>
  </si>
  <si>
    <t>Ambulantní péče ve vyjmenovaných odbornostech (§9) *</t>
  </si>
  <si>
    <t>807 - Pracoviště patologické anatomie</t>
  </si>
  <si>
    <t>Zdravotní výkony vykázané na pracovišti v rámci ambulantní péče *</t>
  </si>
  <si>
    <t>beze jména</t>
  </si>
  <si>
    <t>se jménem</t>
  </si>
  <si>
    <t>* Legenda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</si>
  <si>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</si>
  <si>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</si>
  <si>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Brychtová Světlana</t>
  </si>
  <si>
    <t>Dohnalová Dagmar</t>
  </si>
  <si>
    <t>Dušková Milada</t>
  </si>
  <si>
    <t>Ehrmann Jiří</t>
  </si>
  <si>
    <t>Flodr Patrik</t>
  </si>
  <si>
    <t>Flodrová Pavla</t>
  </si>
  <si>
    <t>Geierová Marie</t>
  </si>
  <si>
    <t>Hlobilková Alice</t>
  </si>
  <si>
    <t>Horáček Jaroslav</t>
  </si>
  <si>
    <t>Janková Jana</t>
  </si>
  <si>
    <t>Kolář Zdeněk</t>
  </si>
  <si>
    <t>Kolečková Markéta</t>
  </si>
  <si>
    <t>Kučerová Ladislava</t>
  </si>
  <si>
    <t>Kurfürstová Daniela</t>
  </si>
  <si>
    <t>Makuša Michal</t>
  </si>
  <si>
    <t>Michálek Jaroslav</t>
  </si>
  <si>
    <t>Škarda Jozef</t>
  </si>
  <si>
    <t>Šrámková-Kojecká Johana</t>
  </si>
  <si>
    <t>Tichý Martin</t>
  </si>
  <si>
    <t>Tichý Tomáš</t>
  </si>
  <si>
    <t>Tučková Lucie</t>
  </si>
  <si>
    <t>Vácha Petr</t>
  </si>
  <si>
    <t>Zdravotní výkony vykázané na pracovišti v rámci ambulantní péče dle lékařů *</t>
  </si>
  <si>
    <t>09</t>
  </si>
  <si>
    <t>807</t>
  </si>
  <si>
    <t>V</t>
  </si>
  <si>
    <t>87113</t>
  </si>
  <si>
    <t>PITVA TECHNICKY OBTÍŽNÁ (SLOŽITÉ ANATOMICKÉ VZTAHY</t>
  </si>
  <si>
    <t>87127</t>
  </si>
  <si>
    <t>JEDNODUCHÝ BIOPTICKÝ VZOREK: MAKROSKOPICKÉ POSOUZE</t>
  </si>
  <si>
    <t>87131</t>
  </si>
  <si>
    <t>BIOPTICKÝ MATERIÁL S ČÁSTEČNÉ NEBO RADIKÁLNÍ EKTOM</t>
  </si>
  <si>
    <t>87133</t>
  </si>
  <si>
    <t>BIOPTICKÝ MATERIÁL ZÍSKANÝ KOMPLEXNÍ EKTOMIÍ: MAKR</t>
  </si>
  <si>
    <t>87213</t>
  </si>
  <si>
    <t>PEROPERAČNÍ BIOPSIE (TECHNICKÁ KOMPONENTA ZA KAŽDÝ</t>
  </si>
  <si>
    <t>87217</t>
  </si>
  <si>
    <t>PROKRAJOVÁNÍ BLOKU (POLOSÉRIOVÉ ŘEZY) S 1-3 PREPAR</t>
  </si>
  <si>
    <t>87221</t>
  </si>
  <si>
    <t>ODBĚR PRO SPECIELNÍ VYŠETŘENÍ : RECEPTORY, HISTOCH</t>
  </si>
  <si>
    <t>87223</t>
  </si>
  <si>
    <t>SPECIELNÍ BARVENÍ JEDNODUCHÉ (KAŽDÝ PREPARÁT Z PAR</t>
  </si>
  <si>
    <t>87227</t>
  </si>
  <si>
    <t>ENZYMOVÁ HISTOCHEMIE I. (ZA KAŽDÝ MARKER Z 1 BLOKU</t>
  </si>
  <si>
    <t>87231</t>
  </si>
  <si>
    <t xml:space="preserve">IMUNOHISTOCHEMIE (ZA KAŽDÝ MARKER Z 1 BLOKU)      </t>
  </si>
  <si>
    <t>87233</t>
  </si>
  <si>
    <t xml:space="preserve">METODA POLOTENKÝCH ŘEZŮ Z UMĚL. PRYSKYŘIC         </t>
  </si>
  <si>
    <t>87317</t>
  </si>
  <si>
    <t>VYŠETŘENÍ ELEKTRONOVĚ MIKROSKOPICKÉ STANDARDNÍ S F</t>
  </si>
  <si>
    <t>87413</t>
  </si>
  <si>
    <t xml:space="preserve">CYTOLOGICKÉ OTISKY A STĚRY -  ZA 1-3 PREPARÁTY    </t>
  </si>
  <si>
    <t>87427</t>
  </si>
  <si>
    <t>CYTOLOGICKÉ NÁTĚRY  NECENTRIFUGOVANÉ TEKUTINY - 4-</t>
  </si>
  <si>
    <t>87431</t>
  </si>
  <si>
    <t xml:space="preserve">PREPARÁTY METODOU CYTOBLOKU - ZA KAŽDÝ PREPARÁT   </t>
  </si>
  <si>
    <t>87433</t>
  </si>
  <si>
    <t xml:space="preserve">STANDARDNÍ CYTOLOGICKÉ BARVENÍ,  ZA 1-3 PREPARÁTY </t>
  </si>
  <si>
    <t>87437</t>
  </si>
  <si>
    <t>STANDARDNÍ CYTOLOGICKÉ BARVENÍ,  ZA VÍCE NEŽ 10 PR</t>
  </si>
  <si>
    <t>87447</t>
  </si>
  <si>
    <t xml:space="preserve">CYTOLOGICKÉ PREPARÁTY ZHOTOVENÉ CYTOCENTRIFUGOU   </t>
  </si>
  <si>
    <t>87513</t>
  </si>
  <si>
    <t>STANOVENÍ CYTOLOGICKÉ DIAGNÓZY I. STUPNĚ OBTÍŽNOST</t>
  </si>
  <si>
    <t>87517</t>
  </si>
  <si>
    <t>STANOVENÍ BIOPTICKÉ DIAGNÓZY II. STUPNĚ OBTÍŽNOSTI</t>
  </si>
  <si>
    <t>87521</t>
  </si>
  <si>
    <t xml:space="preserve">STANOVENÍ PITEVNÍ DIAGNÓZY II.STUPNĚ OBTÍŽNOSTI   </t>
  </si>
  <si>
    <t>87523</t>
  </si>
  <si>
    <t>STANOVENÍ BIOPTICKÉ DIAGNÓZY III. STUPNĚ OBTÍŽNOST</t>
  </si>
  <si>
    <t>87613</t>
  </si>
  <si>
    <t>TECHNICKO ADMINISTRATIVNÍ KOMPONENTA BIOPSIE (STAN</t>
  </si>
  <si>
    <t>87617</t>
  </si>
  <si>
    <t xml:space="preserve">STANOVENÍ DIAGNÓZY IV. STUPNĚ OBTÍŽNOSTI Z JINÉHO </t>
  </si>
  <si>
    <t>94191</t>
  </si>
  <si>
    <t xml:space="preserve">FOTOGRAFIE GELU                                   </t>
  </si>
  <si>
    <t>94201</t>
  </si>
  <si>
    <t>(VZP) FLUORESCENČNÍ IN SITU HYBRIDIZACE LIDSKÉ DNA</t>
  </si>
  <si>
    <t>87235</t>
  </si>
  <si>
    <t>VYŠETŘENÍ PREPARÁTU SPECIELNĚ BARVENÉHO NA MIKROOR</t>
  </si>
  <si>
    <t>87511</t>
  </si>
  <si>
    <t xml:space="preserve">STANOVENÍ BIOPTICKÉ DIAGNÓZY I. STUPNĚ OBTÍŽNOSTI </t>
  </si>
  <si>
    <t>87525</t>
  </si>
  <si>
    <t>STANOVENÍ CYTOLOGICKÉ DIAGNÓZY III. STUPNĚ OBTÍŽNO</t>
  </si>
  <si>
    <t>94119</t>
  </si>
  <si>
    <t xml:space="preserve">IZOLACE A UCHOVÁNÍ LIDSKÉ DNA (RNA)               </t>
  </si>
  <si>
    <t>87225</t>
  </si>
  <si>
    <t>SPECIELNI BARVENÍ SLOŽITÉ (ZA KAŽDÝ PREPARÁT ZE ZM</t>
  </si>
  <si>
    <t>87129</t>
  </si>
  <si>
    <t>VÍCEČETNÉ MALÉ BIOPTICKÉ VZORKY: MAKROSKOPICKÉ POS</t>
  </si>
  <si>
    <t>87696</t>
  </si>
  <si>
    <t xml:space="preserve">(VZP) IMUNOHISTOCHEMICKÉ VYŠETŘENÍ CERTIFIKOVANÝM </t>
  </si>
  <si>
    <t>94115</t>
  </si>
  <si>
    <t xml:space="preserve">IN SITU HYBRIDIZACE LIDSKÉ DNA SE ZNAČENOU SONDOU </t>
  </si>
  <si>
    <t>87439</t>
  </si>
  <si>
    <t>SPECIÁLNÍ CYTOLOGICKÉ BARVENÍ - 1-3  PREPARÁTY,  J</t>
  </si>
  <si>
    <t>87215</t>
  </si>
  <si>
    <t>DALŠÍ BLOK SE STANDARTNÍM PREPARÁTEM (OD 3. BIOPTI</t>
  </si>
  <si>
    <t>87449</t>
  </si>
  <si>
    <t xml:space="preserve">SCREENINGOVÉ ODEČÍTÁNÍ CYTOLOGICKÝCH NÁLEZŮ (ZA 1 </t>
  </si>
  <si>
    <t>87415</t>
  </si>
  <si>
    <t xml:space="preserve">CYTOLOGICKÉ OTISKY A STĚRY -  ZA 4-10 PREPARÁTŮ   </t>
  </si>
  <si>
    <t>87219</t>
  </si>
  <si>
    <t>ODVÁPNĚNÍ, ZMĚKČOVÁNÍ MATERIÁLU (ZA KAŽDÉ ZAPOČATÉ</t>
  </si>
  <si>
    <t>87425</t>
  </si>
  <si>
    <t xml:space="preserve">CYTOLOGICKÉ NÁTĚRY Z NECENTRIFUGOVANÉ TEKUTINY -  </t>
  </si>
  <si>
    <t>94199</t>
  </si>
  <si>
    <t xml:space="preserve">AMPLIFIKACE METODOU PCR                           </t>
  </si>
  <si>
    <t>87435</t>
  </si>
  <si>
    <t>STANDARDNÍ CYTOLOGICKÉ BARVENÍ,  ZA 4-10  PREPARÁT</t>
  </si>
  <si>
    <t>94123</t>
  </si>
  <si>
    <t xml:space="preserve">PCR ANALÝZA LIDSKÉ DNA                            </t>
  </si>
  <si>
    <t>94195</t>
  </si>
  <si>
    <t xml:space="preserve">SYNTÉZA cDNA REVERZNÍ TRANSKRIPCÍ                 </t>
  </si>
  <si>
    <t>87519</t>
  </si>
  <si>
    <t>STANOVENÍ CYTOLOGICKÉ DIAGNÓZY II. STUPNĚ OBTÍŽNOS</t>
  </si>
  <si>
    <t>87135</t>
  </si>
  <si>
    <t xml:space="preserve">VYŠETŘENÍ MORFOMETRICKÉ - ZA KAŽDÝ PARAMETR       </t>
  </si>
  <si>
    <t>87411</t>
  </si>
  <si>
    <t>PEROPERAČNÍ CYTOLOGIE (TECHNICKÁ KOMPONENTA ZA KAŽ</t>
  </si>
  <si>
    <t>87611</t>
  </si>
  <si>
    <t>TECHNICKÁ KOMPONENTA MIKROSKOPICKÉHO VYŠETŘENÍ PIT</t>
  </si>
  <si>
    <t>87515</t>
  </si>
  <si>
    <t xml:space="preserve">STANOVENÍ PITEVNÍ DIAGNÓZY I. STUPNĚ OBTÍŽNOSTI   </t>
  </si>
  <si>
    <t>87125</t>
  </si>
  <si>
    <t>87311</t>
  </si>
  <si>
    <t>ELEKTRONOVĚ MIKROSKOPICKÁ METODA ULTRATENKÝCH ŘEZŮ</t>
  </si>
  <si>
    <t>87209</t>
  </si>
  <si>
    <t xml:space="preserve">HISTOTOPOGRAM (5 X 5 CM A VĚTŠÍ)                  </t>
  </si>
  <si>
    <t>87011</t>
  </si>
  <si>
    <t>KONZULTACE NÁLEZU PATOLOGEM CÍLENÁ NA ŽÁDOST OŠETŘ</t>
  </si>
  <si>
    <t>87110</t>
  </si>
  <si>
    <t xml:space="preserve">PITVA STANDARDNÍ                                  </t>
  </si>
  <si>
    <t>87429</t>
  </si>
  <si>
    <t>CYTOLOGICKÉ NÁTĚRY  NECENTRIFUGOVANÉ TEKUTINY - VÍ</t>
  </si>
  <si>
    <t>87445</t>
  </si>
  <si>
    <t xml:space="preserve">IMUNOCYTOCHEMIE -  ZA KAŽDÝ MARKER Z 1 VZORKU     </t>
  </si>
  <si>
    <t>99790</t>
  </si>
  <si>
    <t xml:space="preserve">(VZP) EXPRESE HER2-IHC                            </t>
  </si>
  <si>
    <t>99792</t>
  </si>
  <si>
    <t xml:space="preserve">(VZP) EXPRESE ALK-IHC                             </t>
  </si>
  <si>
    <t>87624</t>
  </si>
  <si>
    <t xml:space="preserve">POLYMERÁZOVÁ ŘETĚZOVÁ REAKCE (PCR) Z PARAFINOVÝCH </t>
  </si>
  <si>
    <t>94235</t>
  </si>
  <si>
    <t>IZOLACE NUKLEOVÝCH KYSELIN (DNA, RNA) Z MALÉHO MNO</t>
  </si>
  <si>
    <t>87618</t>
  </si>
  <si>
    <t>IMUNOHISTOCHEMIE CERTIFIKOVANÝCH KITEM Z HISTOLOGI</t>
  </si>
  <si>
    <t>87619</t>
  </si>
  <si>
    <t>IN SITU HYBRIDIZACE LIDSKÉ DNA Z PARAFINOVÝCH BLOK</t>
  </si>
  <si>
    <t>87621</t>
  </si>
  <si>
    <t>DETEKCE MUTACÍ SEKVENOVÁNÍM DNA IZOLOVANÉ Z PARAFI</t>
  </si>
  <si>
    <t>87623</t>
  </si>
  <si>
    <t xml:space="preserve">KVANTITATIVNÍ POLYMERÁZOVÁ ŘETĚZOVÁ REAKCE (QPCR) 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</si>
  <si>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</si>
  <si>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lékařů</t>
  </si>
  <si>
    <t>01 - I. interní klinika - kardiologická</t>
  </si>
  <si>
    <t>02 - II. interní klinika - gastro-enterologická a hepatologická</t>
  </si>
  <si>
    <t>03 - III. interní klinika - nefrologická, revmatologická a endokrinologická</t>
  </si>
  <si>
    <t>04 - I. chirurgická klinika</t>
  </si>
  <si>
    <t>05 - II. chirurgická klinika - cévně-transplantační</t>
  </si>
  <si>
    <t>06 - Neurochirurgická klinika</t>
  </si>
  <si>
    <t>07 - Klinika anesteziologie, resuscitace a intenzivní medicíny</t>
  </si>
  <si>
    <t>08 - Porodnicko-gynekologická klinika</t>
  </si>
  <si>
    <t>09 - Novorozenecké oddělení</t>
  </si>
  <si>
    <t>10 - Dětská klinika</t>
  </si>
  <si>
    <t>11 - Ortopedická klinika</t>
  </si>
  <si>
    <t>12 - Urologická klinika</t>
  </si>
  <si>
    <t>13 - Otolaryngologická klinika</t>
  </si>
  <si>
    <t>14 - Oční klinika</t>
  </si>
  <si>
    <t>16 - Klinika plicních nemocí a tuberkulózy</t>
  </si>
  <si>
    <t>17 - Neurologická klinika</t>
  </si>
  <si>
    <t>18 - Klinika psychiatrie</t>
  </si>
  <si>
    <t>20 - Klinika chorob kožních a pohlavních</t>
  </si>
  <si>
    <t>21 - Onkologická klinika</t>
  </si>
  <si>
    <t>22 - Klinika nukleární medicíny</t>
  </si>
  <si>
    <t>25 - Klinika ústní,čelistní a obličejové chirurgie</t>
  </si>
  <si>
    <t>26 - Oddělení rehabilitace</t>
  </si>
  <si>
    <t>30 - Oddělení geriatrie</t>
  </si>
  <si>
    <t>31 - Traumatologické oddělení</t>
  </si>
  <si>
    <t>32 - Hemato-onkologická klinika</t>
  </si>
  <si>
    <t>50 - Kardiochirurgická klinika</t>
  </si>
  <si>
    <t>59 - Oddělení intenzivní péče chirurgických oborů</t>
  </si>
  <si>
    <t>01</t>
  </si>
  <si>
    <t>02</t>
  </si>
  <si>
    <t>87527</t>
  </si>
  <si>
    <t xml:space="preserve">STANOVENÍ PITEVNÍ DIAGNÓZY III.STUPNĚ OBTÍŽNOSTI  </t>
  </si>
  <si>
    <t>03</t>
  </si>
  <si>
    <t>87321</t>
  </si>
  <si>
    <t>ELEKTRONMIKROSKOPICKÁ METODA ZPRACOVÁNÍ CYTOLOGICK</t>
  </si>
  <si>
    <t>04</t>
  </si>
  <si>
    <t>87123</t>
  </si>
  <si>
    <t xml:space="preserve">ODBĚR ALLOGENNÍHO ŠTĚPU Z TĚLA ZEMŘELÉHO          </t>
  </si>
  <si>
    <t>05</t>
  </si>
  <si>
    <t>87137</t>
  </si>
  <si>
    <t xml:space="preserve">VYŠETŘENÍ DENZITOMETRICKÉ - ZA KAŽDÝ PARAMETR     </t>
  </si>
  <si>
    <t>06</t>
  </si>
  <si>
    <t>07</t>
  </si>
  <si>
    <t>08</t>
  </si>
  <si>
    <t>10</t>
  </si>
  <si>
    <t>11</t>
  </si>
  <si>
    <t>87237</t>
  </si>
  <si>
    <t>METODA NEODVÁPNĚNÝCH ŘEZŮ Z TVRDÝCH TKÁNÍ Z UMĚLÝC</t>
  </si>
  <si>
    <t>12</t>
  </si>
  <si>
    <t>13</t>
  </si>
  <si>
    <t>14</t>
  </si>
  <si>
    <t>16</t>
  </si>
  <si>
    <t>17</t>
  </si>
  <si>
    <t>18</t>
  </si>
  <si>
    <t>20</t>
  </si>
  <si>
    <t>21</t>
  </si>
  <si>
    <t>22</t>
  </si>
  <si>
    <t>25</t>
  </si>
  <si>
    <t>26</t>
  </si>
  <si>
    <t>30</t>
  </si>
  <si>
    <t>31</t>
  </si>
  <si>
    <t>32</t>
  </si>
  <si>
    <t>50</t>
  </si>
  <si>
    <t>59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</si>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</sst>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68" formatCode="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#,##0%;\-#,##0%;"/>
    <numFmt numFmtId="176" formatCode="#,##0.0;\-#,##0.0;"/>
    <numFmt numFmtId="177" formatCode="#,##0%"/>
  </numFmts>
  <fonts count="62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22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98">
    <xf numFmtId="0" fontId="0" fillId="0" borderId="0"/>
    <xf numFmtId="0" fontId="25" fillId="0" borderId="0" applyNumberForma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532">
    <xf numFmtId="0" fontId="0" fillId="0" borderId="0" xfId="0"/>
    <xf numFmtId="0" fontId="27" fillId="2" borderId="18" xfId="81" applyFont="1" applyFill="1" applyBorder="1"/>
    <xf numFmtId="0" fontId="28" fillId="2" borderId="19" xfId="81" applyFont="1" applyFill="1" applyBorder="1"/>
    <xf numFmtId="3" fontId="28" fillId="2" borderId="20" xfId="81" applyNumberFormat="1" applyFont="1" applyFill="1" applyBorder="1"/>
    <xf numFmtId="0" fontId="28" fillId="4" borderId="19" xfId="81" applyFont="1" applyFill="1" applyBorder="1"/>
    <xf numFmtId="3" fontId="28" fillId="4" borderId="20" xfId="81" applyNumberFormat="1" applyFont="1" applyFill="1" applyBorder="1"/>
    <xf numFmtId="171" fontId="28" fillId="3" borderId="20" xfId="81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5" xfId="81" applyNumberFormat="1" applyFont="1" applyFill="1" applyBorder="1"/>
    <xf numFmtId="3" fontId="27" fillId="5" borderId="9" xfId="81" applyNumberFormat="1" applyFont="1" applyFill="1" applyBorder="1"/>
    <xf numFmtId="3" fontId="27" fillId="5" borderId="13" xfId="81" applyNumberFormat="1" applyFont="1" applyFill="1" applyBorder="1"/>
    <xf numFmtId="0" fontId="27" fillId="5" borderId="0" xfId="81" applyFont="1" applyFill="1"/>
    <xf numFmtId="10" fontId="27" fillId="5" borderId="0" xfId="81" applyNumberFormat="1" applyFont="1" applyFill="1"/>
    <xf numFmtId="0" fontId="37" fillId="2" borderId="34" xfId="0" applyFont="1" applyFill="1" applyBorder="1" applyAlignment="1">
      <alignment vertical="top"/>
    </xf>
    <xf numFmtId="0" fontId="37" fillId="2" borderId="35" xfId="0" applyFont="1" applyFill="1" applyBorder="1" applyAlignment="1">
      <alignment vertical="top"/>
    </xf>
    <xf numFmtId="0" fontId="34" fillId="2" borderId="35" xfId="0" applyFont="1" applyFill="1" applyBorder="1" applyAlignment="1">
      <alignment vertical="top"/>
    </xf>
    <xf numFmtId="0" fontId="38" fillId="2" borderId="35" xfId="0" applyFont="1" applyFill="1" applyBorder="1" applyAlignment="1">
      <alignment vertical="top"/>
    </xf>
    <xf numFmtId="0" fontId="36" fillId="2" borderId="35" xfId="0" applyFont="1" applyFill="1" applyBorder="1" applyAlignment="1">
      <alignment vertical="top"/>
    </xf>
    <xf numFmtId="0" fontId="34" fillId="2" borderId="36" xfId="0" applyFont="1" applyFill="1" applyBorder="1" applyAlignment="1">
      <alignment vertical="top"/>
    </xf>
    <xf numFmtId="0" fontId="37" fillId="2" borderId="9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7" fillId="2" borderId="24" xfId="0" applyFont="1" applyFill="1" applyBorder="1" applyAlignment="1">
      <alignment horizontal="center" vertical="center"/>
    </xf>
    <xf numFmtId="0" fontId="37" fillId="2" borderId="23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 wrapText="1"/>
    </xf>
    <xf numFmtId="0" fontId="38" fillId="2" borderId="24" xfId="0" applyFont="1" applyFill="1" applyBorder="1" applyAlignment="1">
      <alignment horizontal="center" vertical="center" wrapText="1"/>
    </xf>
    <xf numFmtId="0" fontId="36" fillId="2" borderId="24" xfId="0" applyFont="1" applyFill="1" applyBorder="1" applyAlignment="1">
      <alignment horizontal="center" vertical="center" wrapText="1"/>
    </xf>
    <xf numFmtId="3" fontId="27" fillId="5" borderId="5" xfId="81" applyNumberFormat="1" applyFont="1" applyFill="1" applyBorder="1"/>
    <xf numFmtId="3" fontId="27" fillId="5" borderId="30" xfId="81" applyNumberFormat="1" applyFont="1" applyFill="1" applyBorder="1"/>
    <xf numFmtId="3" fontId="27" fillId="5" borderId="26" xfId="81" applyNumberFormat="1" applyFont="1" applyFill="1" applyBorder="1"/>
    <xf numFmtId="3" fontId="27" fillId="5" borderId="10" xfId="81" applyNumberFormat="1" applyFont="1" applyFill="1" applyBorder="1"/>
    <xf numFmtId="3" fontId="27" fillId="5" borderId="11" xfId="81" applyNumberFormat="1" applyFont="1" applyFill="1" applyBorder="1"/>
    <xf numFmtId="3" fontId="27" fillId="5" borderId="14" xfId="81" applyNumberFormat="1" applyFont="1" applyFill="1" applyBorder="1"/>
    <xf numFmtId="3" fontId="27" fillId="5" borderId="15" xfId="81" applyNumberFormat="1" applyFont="1" applyFill="1" applyBorder="1"/>
    <xf numFmtId="3" fontId="28" fillId="2" borderId="28" xfId="81" applyNumberFormat="1" applyFont="1" applyFill="1" applyBorder="1"/>
    <xf numFmtId="3" fontId="28" fillId="2" borderId="21" xfId="81" applyNumberFormat="1" applyFont="1" applyFill="1" applyBorder="1"/>
    <xf numFmtId="3" fontId="28" fillId="4" borderId="28" xfId="81" applyNumberFormat="1" applyFont="1" applyFill="1" applyBorder="1"/>
    <xf numFmtId="3" fontId="28" fillId="4" borderId="21" xfId="81" applyNumberFormat="1" applyFont="1" applyFill="1" applyBorder="1"/>
    <xf numFmtId="171" fontId="28" fillId="3" borderId="28" xfId="81" applyNumberFormat="1" applyFont="1" applyFill="1" applyBorder="1"/>
    <xf numFmtId="171" fontId="28" fillId="3" borderId="21" xfId="81" applyNumberFormat="1" applyFont="1" applyFill="1" applyBorder="1"/>
    <xf numFmtId="0" fontId="31" fillId="2" borderId="26" xfId="81" applyFont="1" applyFill="1" applyBorder="1" applyAlignment="1">
      <alignment horizontal="center"/>
    </xf>
    <xf numFmtId="0" fontId="32" fillId="0" borderId="37" xfId="0" applyFont="1" applyFill="1" applyBorder="1" applyAlignment="1"/>
    <xf numFmtId="0" fontId="41" fillId="0" borderId="0" xfId="0" applyFont="1" applyFill="1" applyBorder="1" applyAlignment="1"/>
    <xf numFmtId="3" fontId="33" fillId="0" borderId="8" xfId="0" applyNumberFormat="1" applyFont="1" applyFill="1" applyBorder="1" applyAlignment="1">
      <alignment horizontal="right" vertical="top"/>
    </xf>
    <xf numFmtId="3" fontId="33" fillId="0" borderId="6" xfId="0" applyNumberFormat="1" applyFont="1" applyFill="1" applyBorder="1" applyAlignment="1">
      <alignment horizontal="right" vertical="top"/>
    </xf>
    <xf numFmtId="3" fontId="34" fillId="0" borderId="6" xfId="0" applyNumberFormat="1" applyFont="1" applyFill="1" applyBorder="1" applyAlignment="1">
      <alignment horizontal="right" vertical="top"/>
    </xf>
    <xf numFmtId="3" fontId="33" fillId="0" borderId="12" xfId="0" applyNumberFormat="1" applyFont="1" applyFill="1" applyBorder="1" applyAlignment="1">
      <alignment horizontal="right" vertical="top"/>
    </xf>
    <xf numFmtId="3" fontId="33" fillId="0" borderId="10" xfId="0" applyNumberFormat="1" applyFont="1" applyFill="1" applyBorder="1" applyAlignment="1">
      <alignment horizontal="right" vertical="top"/>
    </xf>
    <xf numFmtId="3" fontId="34" fillId="0" borderId="10" xfId="0" applyNumberFormat="1" applyFont="1" applyFill="1" applyBorder="1" applyAlignment="1">
      <alignment horizontal="right" vertical="top"/>
    </xf>
    <xf numFmtId="3" fontId="35" fillId="0" borderId="12" xfId="0" applyNumberFormat="1" applyFont="1" applyFill="1" applyBorder="1" applyAlignment="1">
      <alignment horizontal="right" vertical="top"/>
    </xf>
    <xf numFmtId="3" fontId="35" fillId="0" borderId="10" xfId="0" applyNumberFormat="1" applyFont="1" applyFill="1" applyBorder="1" applyAlignment="1">
      <alignment horizontal="right" vertical="top"/>
    </xf>
    <xf numFmtId="3" fontId="36" fillId="0" borderId="10" xfId="0" applyNumberFormat="1" applyFont="1" applyFill="1" applyBorder="1" applyAlignment="1">
      <alignment horizontal="right" vertical="top"/>
    </xf>
    <xf numFmtId="3" fontId="33" fillId="0" borderId="33" xfId="0" applyNumberFormat="1" applyFont="1" applyFill="1" applyBorder="1" applyAlignment="1">
      <alignment horizontal="right" vertical="top"/>
    </xf>
    <xf numFmtId="3" fontId="33" fillId="0" borderId="24" xfId="0" applyNumberFormat="1" applyFont="1" applyFill="1" applyBorder="1" applyAlignment="1">
      <alignment horizontal="right" vertical="top"/>
    </xf>
    <xf numFmtId="3" fontId="34" fillId="0" borderId="24" xfId="0" applyNumberFormat="1" applyFont="1" applyFill="1" applyBorder="1" applyAlignment="1">
      <alignment horizontal="right" vertical="top"/>
    </xf>
    <xf numFmtId="0" fontId="6" fillId="0" borderId="0" xfId="82" applyFont="1" applyFill="1"/>
    <xf numFmtId="0" fontId="8" fillId="0" borderId="37" xfId="82" applyFont="1" applyFill="1" applyBorder="1" applyAlignment="1"/>
    <xf numFmtId="0" fontId="29" fillId="0" borderId="0" xfId="49" applyFont="1" applyFill="1"/>
    <xf numFmtId="164" fontId="3" fillId="0" borderId="58" xfId="53" applyNumberFormat="1" applyFont="1" applyFill="1" applyBorder="1"/>
    <xf numFmtId="9" fontId="3" fillId="0" borderId="58" xfId="53" applyNumberFormat="1" applyFont="1" applyFill="1" applyBorder="1"/>
    <xf numFmtId="0" fontId="32" fillId="0" borderId="31" xfId="0" applyFont="1" applyFill="1" applyBorder="1" applyAlignment="1"/>
    <xf numFmtId="0" fontId="32" fillId="0" borderId="32" xfId="0" applyFont="1" applyFill="1" applyBorder="1" applyAlignment="1"/>
    <xf numFmtId="0" fontId="32" fillId="0" borderId="53" xfId="0" applyFont="1" applyFill="1" applyBorder="1" applyAlignment="1"/>
    <xf numFmtId="0" fontId="3" fillId="2" borderId="56" xfId="53" applyFont="1" applyFill="1" applyBorder="1" applyAlignment="1">
      <alignment horizontal="right"/>
    </xf>
    <xf numFmtId="0" fontId="32" fillId="0" borderId="26" xfId="0" applyFont="1" applyBorder="1" applyAlignment="1"/>
    <xf numFmtId="0" fontId="32" fillId="5" borderId="7" xfId="0" applyFont="1" applyFill="1" applyBorder="1"/>
    <xf numFmtId="0" fontId="32" fillId="5" borderId="11" xfId="0" applyFont="1" applyFill="1" applyBorder="1"/>
    <xf numFmtId="0" fontId="32" fillId="5" borderId="23" xfId="0" applyFont="1" applyFill="1" applyBorder="1"/>
    <xf numFmtId="0" fontId="32" fillId="5" borderId="37" xfId="0" applyFont="1" applyFill="1" applyBorder="1"/>
    <xf numFmtId="0" fontId="32" fillId="5" borderId="45" xfId="0" applyFont="1" applyFill="1" applyBorder="1"/>
    <xf numFmtId="9" fontId="34" fillId="0" borderId="7" xfId="0" applyNumberFormat="1" applyFont="1" applyFill="1" applyBorder="1" applyAlignment="1">
      <alignment horizontal="right" vertical="top"/>
    </xf>
    <xf numFmtId="9" fontId="34" fillId="0" borderId="11" xfId="0" applyNumberFormat="1" applyFont="1" applyFill="1" applyBorder="1" applyAlignment="1">
      <alignment horizontal="right" vertical="top"/>
    </xf>
    <xf numFmtId="9" fontId="36" fillId="0" borderId="11" xfId="0" applyNumberFormat="1" applyFont="1" applyFill="1" applyBorder="1" applyAlignment="1">
      <alignment horizontal="right" vertical="top"/>
    </xf>
    <xf numFmtId="9" fontId="34" fillId="0" borderId="23" xfId="0" applyNumberFormat="1" applyFont="1" applyFill="1" applyBorder="1" applyAlignment="1">
      <alignment horizontal="right" vertical="top"/>
    </xf>
    <xf numFmtId="3" fontId="31" fillId="0" borderId="30" xfId="53" applyNumberFormat="1" applyFont="1" applyFill="1" applyBorder="1"/>
    <xf numFmtId="3" fontId="31" fillId="0" borderId="26" xfId="53" applyNumberFormat="1" applyFont="1" applyFill="1" applyBorder="1"/>
    <xf numFmtId="0" fontId="31" fillId="2" borderId="45" xfId="0" applyFont="1" applyFill="1" applyBorder="1" applyAlignment="1">
      <alignment horizontal="center"/>
    </xf>
    <xf numFmtId="3" fontId="3" fillId="0" borderId="57" xfId="53" applyNumberFormat="1" applyFont="1" applyFill="1" applyBorder="1"/>
    <xf numFmtId="3" fontId="3" fillId="0" borderId="58" xfId="53" applyNumberFormat="1" applyFont="1" applyFill="1" applyBorder="1"/>
    <xf numFmtId="3" fontId="3" fillId="0" borderId="59" xfId="53" applyNumberFormat="1" applyFont="1" applyFill="1" applyBorder="1"/>
    <xf numFmtId="0" fontId="31" fillId="2" borderId="45" xfId="0" applyNumberFormat="1" applyFont="1" applyFill="1" applyBorder="1" applyAlignment="1">
      <alignment horizontal="center"/>
    </xf>
    <xf numFmtId="169" fontId="32" fillId="0" borderId="0" xfId="0" applyNumberFormat="1" applyFont="1" applyFill="1"/>
    <xf numFmtId="0" fontId="31" fillId="2" borderId="41" xfId="74" applyFont="1" applyFill="1" applyBorder="1" applyAlignment="1">
      <alignment horizontal="center"/>
    </xf>
    <xf numFmtId="0" fontId="27" fillId="5" borderId="37" xfId="81" applyFont="1" applyFill="1" applyBorder="1"/>
    <xf numFmtId="0" fontId="31" fillId="2" borderId="24" xfId="81" applyFont="1" applyFill="1" applyBorder="1" applyAlignment="1">
      <alignment horizontal="center"/>
    </xf>
    <xf numFmtId="0" fontId="31" fillId="2" borderId="23" xfId="81" applyFont="1" applyFill="1" applyBorder="1" applyAlignment="1">
      <alignment horizontal="center"/>
    </xf>
    <xf numFmtId="0" fontId="32" fillId="0" borderId="0" xfId="0" applyFont="1" applyFill="1" applyBorder="1" applyAlignment="1"/>
    <xf numFmtId="0" fontId="46" fillId="2" borderId="18" xfId="1" applyFont="1" applyFill="1" applyBorder="1"/>
    <xf numFmtId="0" fontId="47" fillId="0" borderId="0" xfId="0" applyFont="1" applyFill="1"/>
    <xf numFmtId="0" fontId="48" fillId="0" borderId="0" xfId="0" applyFont="1" applyFill="1"/>
    <xf numFmtId="0" fontId="48" fillId="0" borderId="0" xfId="0" applyFont="1" applyFill="1" applyBorder="1"/>
    <xf numFmtId="3" fontId="32" fillId="0" borderId="30" xfId="0" applyNumberFormat="1" applyFont="1" applyFill="1" applyBorder="1"/>
    <xf numFmtId="3" fontId="32" fillId="0" borderId="25" xfId="0" applyNumberFormat="1" applyFont="1" applyFill="1" applyBorder="1"/>
    <xf numFmtId="3" fontId="32" fillId="0" borderId="9" xfId="0" applyNumberFormat="1" applyFont="1" applyFill="1" applyBorder="1"/>
    <xf numFmtId="3" fontId="32" fillId="0" borderId="10" xfId="0" applyNumberFormat="1" applyFont="1" applyFill="1" applyBorder="1"/>
    <xf numFmtId="3" fontId="32" fillId="0" borderId="13" xfId="0" applyNumberFormat="1" applyFont="1" applyFill="1" applyBorder="1"/>
    <xf numFmtId="3" fontId="32" fillId="0" borderId="14" xfId="0" applyNumberFormat="1" applyFont="1" applyFill="1" applyBorder="1"/>
    <xf numFmtId="9" fontId="32" fillId="0" borderId="26" xfId="0" applyNumberFormat="1" applyFont="1" applyFill="1" applyBorder="1"/>
    <xf numFmtId="9" fontId="32" fillId="0" borderId="11" xfId="0" applyNumberFormat="1" applyFont="1" applyFill="1" applyBorder="1"/>
    <xf numFmtId="9" fontId="32" fillId="0" borderId="15" xfId="0" applyNumberFormat="1" applyFont="1" applyFill="1" applyBorder="1"/>
    <xf numFmtId="9" fontId="28" fillId="2" borderId="21" xfId="81" applyNumberFormat="1" applyFont="1" applyFill="1" applyBorder="1"/>
    <xf numFmtId="9" fontId="28" fillId="4" borderId="21" xfId="81" applyNumberFormat="1" applyFont="1" applyFill="1" applyBorder="1"/>
    <xf numFmtId="9" fontId="28" fillId="3" borderId="21" xfId="81" applyNumberFormat="1" applyFont="1" applyFill="1" applyBorder="1"/>
    <xf numFmtId="0" fontId="31" fillId="2" borderId="22" xfId="81" applyFont="1" applyFill="1" applyBorder="1" applyAlignment="1">
      <alignment horizontal="center"/>
    </xf>
    <xf numFmtId="0" fontId="32" fillId="0" borderId="0" xfId="0" applyFont="1" applyFill="1"/>
    <xf numFmtId="0" fontId="32" fillId="0" borderId="45" xfId="0" applyFont="1" applyFill="1" applyBorder="1" applyAlignment="1"/>
    <xf numFmtId="0" fontId="32" fillId="0" borderId="0" xfId="0" applyFont="1" applyFill="1" applyAlignment="1"/>
    <xf numFmtId="0" fontId="46" fillId="4" borderId="34" xfId="1" applyFont="1" applyFill="1" applyBorder="1"/>
    <xf numFmtId="0" fontId="46" fillId="4" borderId="18" xfId="1" applyFont="1" applyFill="1" applyBorder="1"/>
    <xf numFmtId="0" fontId="46" fillId="3" borderId="19" xfId="1" applyFont="1" applyFill="1" applyBorder="1"/>
    <xf numFmtId="0" fontId="49" fillId="0" borderId="0" xfId="0" applyFont="1" applyFill="1" applyBorder="1" applyAlignment="1">
      <alignment vertical="center"/>
    </xf>
    <xf numFmtId="0" fontId="49" fillId="0" borderId="0" xfId="0" applyFont="1" applyFill="1" applyAlignment="1">
      <alignment vertical="center"/>
    </xf>
    <xf numFmtId="0" fontId="32" fillId="2" borderId="30" xfId="0" applyFont="1" applyFill="1" applyBorder="1" applyAlignment="1">
      <alignment horizontal="center" vertical="center"/>
    </xf>
    <xf numFmtId="0" fontId="37" fillId="2" borderId="10" xfId="0" applyFont="1" applyFill="1" applyBorder="1" applyAlignment="1">
      <alignment horizontal="center" vertical="center"/>
    </xf>
    <xf numFmtId="0" fontId="32" fillId="2" borderId="26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 wrapText="1"/>
    </xf>
    <xf numFmtId="164" fontId="31" fillId="2" borderId="25" xfId="53" applyNumberFormat="1" applyFont="1" applyFill="1" applyBorder="1" applyAlignment="1">
      <alignment horizontal="right"/>
    </xf>
    <xf numFmtId="0" fontId="46" fillId="3" borderId="9" xfId="1" applyFont="1" applyFill="1" applyBorder="1"/>
    <xf numFmtId="0" fontId="46" fillId="3" borderId="5" xfId="1" applyFont="1" applyFill="1" applyBorder="1"/>
    <xf numFmtId="0" fontId="46" fillId="6" borderId="5" xfId="1" applyFont="1" applyFill="1" applyBorder="1"/>
    <xf numFmtId="0" fontId="46" fillId="6" borderId="51" xfId="1" applyFont="1" applyFill="1" applyBorder="1"/>
    <xf numFmtId="0" fontId="46" fillId="2" borderId="5" xfId="1" applyFont="1" applyFill="1" applyBorder="1"/>
    <xf numFmtId="0" fontId="46" fillId="4" borderId="5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8" xfId="0" applyNumberFormat="1" applyFont="1" applyFill="1" applyBorder="1"/>
    <xf numFmtId="3" fontId="39" fillId="2" borderId="49" xfId="0" applyNumberFormat="1" applyFont="1" applyFill="1" applyBorder="1"/>
    <xf numFmtId="9" fontId="39" fillId="2" borderId="52" xfId="0" applyNumberFormat="1" applyFont="1" applyFill="1" applyBorder="1"/>
    <xf numFmtId="0" fontId="50" fillId="2" borderId="19" xfId="1" applyFont="1" applyFill="1" applyBorder="1" applyAlignment="1"/>
    <xf numFmtId="0" fontId="32" fillId="2" borderId="29" xfId="0" applyFont="1" applyFill="1" applyBorder="1" applyAlignment="1"/>
    <xf numFmtId="3" fontId="32" fillId="2" borderId="28" xfId="0" applyNumberFormat="1" applyFont="1" applyFill="1" applyBorder="1" applyAlignment="1"/>
    <xf numFmtId="9" fontId="32" fillId="2" borderId="21" xfId="0" applyNumberFormat="1" applyFont="1" applyFill="1" applyBorder="1" applyAlignment="1"/>
    <xf numFmtId="0" fontId="39" fillId="2" borderId="50" xfId="0" applyFont="1" applyFill="1" applyBorder="1" applyAlignment="1"/>
    <xf numFmtId="0" fontId="32" fillId="0" borderId="8" xfId="0" applyFont="1" applyBorder="1" applyAlignment="1"/>
    <xf numFmtId="3" fontId="32" fillId="0" borderId="6" xfId="0" applyNumberFormat="1" applyFont="1" applyBorder="1" applyAlignment="1"/>
    <xf numFmtId="9" fontId="32" fillId="0" borderId="11" xfId="0" applyNumberFormat="1" applyFont="1" applyBorder="1" applyAlignment="1"/>
    <xf numFmtId="0" fontId="29" fillId="2" borderId="35" xfId="1" applyFont="1" applyFill="1" applyBorder="1" applyAlignment="1">
      <alignment horizontal="left" indent="2"/>
    </xf>
    <xf numFmtId="0" fontId="32" fillId="0" borderId="12" xfId="0" applyFont="1" applyBorder="1" applyAlignment="1"/>
    <xf numFmtId="3" fontId="32" fillId="0" borderId="10" xfId="0" applyNumberFormat="1" applyFont="1" applyBorder="1" applyAlignment="1"/>
    <xf numFmtId="9" fontId="32" fillId="0" borderId="10" xfId="0" applyNumberFormat="1" applyFont="1" applyBorder="1" applyAlignment="1"/>
    <xf numFmtId="0" fontId="32" fillId="2" borderId="35" xfId="0" applyFont="1" applyFill="1" applyBorder="1" applyAlignment="1">
      <alignment horizontal="left" indent="2"/>
    </xf>
    <xf numFmtId="0" fontId="31" fillId="2" borderId="35" xfId="1" applyFont="1" applyFill="1" applyBorder="1" applyAlignment="1"/>
    <xf numFmtId="0" fontId="46" fillId="2" borderId="35" xfId="1" applyFont="1" applyFill="1" applyBorder="1" applyAlignment="1">
      <alignment horizontal="left" indent="2"/>
    </xf>
    <xf numFmtId="0" fontId="50" fillId="2" borderId="35" xfId="1" applyFont="1" applyFill="1" applyBorder="1" applyAlignment="1"/>
    <xf numFmtId="0" fontId="32" fillId="0" borderId="33" xfId="0" applyFont="1" applyBorder="1" applyAlignment="1"/>
    <xf numFmtId="3" fontId="32" fillId="0" borderId="24" xfId="0" applyNumberFormat="1" applyFont="1" applyBorder="1" applyAlignment="1"/>
    <xf numFmtId="9" fontId="32" fillId="0" borderId="23" xfId="0" applyNumberFormat="1" applyFont="1" applyBorder="1" applyAlignment="1"/>
    <xf numFmtId="0" fontId="39" fillId="0" borderId="37" xfId="0" applyFont="1" applyFill="1" applyBorder="1" applyAlignment="1">
      <alignment horizontal="left" indent="2"/>
    </xf>
    <xf numFmtId="0" fontId="32" fillId="0" borderId="37" xfId="0" applyFont="1" applyBorder="1" applyAlignment="1"/>
    <xf numFmtId="3" fontId="32" fillId="0" borderId="37" xfId="0" applyNumberFormat="1" applyFont="1" applyBorder="1" applyAlignment="1"/>
    <xf numFmtId="9" fontId="32" fillId="0" borderId="37" xfId="0" applyNumberFormat="1" applyFont="1" applyBorder="1" applyAlignment="1"/>
    <xf numFmtId="0" fontId="50" fillId="4" borderId="19" xfId="1" applyFont="1" applyFill="1" applyBorder="1" applyAlignment="1">
      <alignment horizontal="left"/>
    </xf>
    <xf numFmtId="0" fontId="32" fillId="4" borderId="29" xfId="0" applyFont="1" applyFill="1" applyBorder="1" applyAlignment="1"/>
    <xf numFmtId="3" fontId="32" fillId="4" borderId="28" xfId="0" applyNumberFormat="1" applyFont="1" applyFill="1" applyBorder="1" applyAlignment="1"/>
    <xf numFmtId="9" fontId="32" fillId="4" borderId="21" xfId="0" applyNumberFormat="1" applyFont="1" applyFill="1" applyBorder="1" applyAlignment="1"/>
    <xf numFmtId="0" fontId="50" fillId="4" borderId="50" xfId="1" applyFont="1" applyFill="1" applyBorder="1" applyAlignment="1">
      <alignment horizontal="left"/>
    </xf>
    <xf numFmtId="0" fontId="46" fillId="4" borderId="35" xfId="1" applyFont="1" applyFill="1" applyBorder="1" applyAlignment="1">
      <alignment horizontal="left" indent="2"/>
    </xf>
    <xf numFmtId="0" fontId="50" fillId="4" borderId="35" xfId="1" applyFont="1" applyFill="1" applyBorder="1" applyAlignment="1">
      <alignment horizontal="left"/>
    </xf>
    <xf numFmtId="0" fontId="32" fillId="4" borderId="36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5" xfId="0" applyNumberFormat="1" applyFont="1" applyBorder="1" applyAlignment="1"/>
    <xf numFmtId="0" fontId="39" fillId="3" borderId="19" xfId="0" applyFont="1" applyFill="1" applyBorder="1" applyAlignment="1"/>
    <xf numFmtId="0" fontId="32" fillId="3" borderId="29" xfId="0" applyFont="1" applyFill="1" applyBorder="1" applyAlignment="1"/>
    <xf numFmtId="3" fontId="32" fillId="3" borderId="28" xfId="0" applyNumberFormat="1" applyFont="1" applyFill="1" applyBorder="1" applyAlignment="1"/>
    <xf numFmtId="9" fontId="32" fillId="3" borderId="21" xfId="0" applyNumberFormat="1" applyFont="1" applyFill="1" applyBorder="1" applyAlignment="1"/>
    <xf numFmtId="0" fontId="40" fillId="0" borderId="0" xfId="0" applyFont="1" applyFill="1" applyBorder="1" applyAlignment="1"/>
    <xf numFmtId="0" fontId="41" fillId="0" borderId="0" xfId="0" applyFont="1" applyFill="1"/>
    <xf numFmtId="16" fontId="41" fillId="0" borderId="0" xfId="0" quotePrefix="1" applyNumberFormat="1" applyFont="1" applyFill="1"/>
    <xf numFmtId="0" fontId="41" fillId="0" borderId="0" xfId="0" quotePrefix="1" applyFont="1" applyFill="1"/>
    <xf numFmtId="171" fontId="41" fillId="0" borderId="0" xfId="0" applyNumberFormat="1" applyFont="1" applyFill="1"/>
    <xf numFmtId="172" fontId="41" fillId="0" borderId="0" xfId="0" applyNumberFormat="1" applyFont="1" applyFill="1"/>
    <xf numFmtId="3" fontId="41" fillId="0" borderId="0" xfId="0" applyNumberFormat="1" applyFont="1" applyFill="1"/>
    <xf numFmtId="0" fontId="7" fillId="0" borderId="0" xfId="81" applyFont="1" applyFill="1"/>
    <xf numFmtId="0" fontId="51" fillId="0" borderId="37" xfId="81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4" fontId="32" fillId="0" borderId="0" xfId="0" applyNumberFormat="1" applyFont="1" applyFill="1"/>
    <xf numFmtId="9" fontId="32" fillId="0" borderId="0" xfId="0" applyNumberFormat="1" applyFont="1" applyFill="1"/>
    <xf numFmtId="164" fontId="27" fillId="0" borderId="0" xfId="78" applyNumberFormat="1" applyFont="1" applyFill="1" applyBorder="1" applyAlignment="1"/>
    <xf numFmtId="3" fontId="27" fillId="0" borderId="0" xfId="78" applyNumberFormat="1" applyFont="1" applyFill="1" applyBorder="1" applyAlignment="1"/>
    <xf numFmtId="164" fontId="32" fillId="0" borderId="0" xfId="0" applyNumberFormat="1" applyFont="1" applyFill="1" applyAlignment="1">
      <alignment horizontal="right"/>
    </xf>
    <xf numFmtId="3" fontId="6" fillId="0" borderId="0" xfId="78" applyNumberFormat="1" applyFont="1" applyFill="1" applyBorder="1" applyAlignment="1"/>
    <xf numFmtId="0" fontId="39" fillId="2" borderId="27" xfId="0" applyFont="1" applyFill="1" applyBorder="1" applyAlignment="1">
      <alignment horizontal="right"/>
    </xf>
    <xf numFmtId="169" fontId="39" fillId="0" borderId="20" xfId="0" applyNumberFormat="1" applyFont="1" applyFill="1" applyBorder="1" applyAlignment="1"/>
    <xf numFmtId="169" fontId="39" fillId="0" borderId="28" xfId="0" applyNumberFormat="1" applyFont="1" applyFill="1" applyBorder="1" applyAlignment="1"/>
    <xf numFmtId="9" fontId="39" fillId="0" borderId="21" xfId="0" applyNumberFormat="1" applyFont="1" applyFill="1" applyBorder="1" applyAlignment="1"/>
    <xf numFmtId="169" fontId="39" fillId="0" borderId="29" xfId="0" applyNumberFormat="1" applyFont="1" applyFill="1" applyBorder="1" applyAlignment="1"/>
    <xf numFmtId="9" fontId="39" fillId="0" borderId="47" xfId="0" applyNumberFormat="1" applyFont="1" applyFill="1" applyBorder="1" applyAlignment="1"/>
    <xf numFmtId="169" fontId="32" fillId="0" borderId="0" xfId="0" applyNumberFormat="1" applyFont="1" applyFill="1" applyBorder="1" applyAlignment="1"/>
    <xf numFmtId="9" fontId="32" fillId="0" borderId="0" xfId="0" applyNumberFormat="1" applyFont="1" applyFill="1" applyBorder="1" applyAlignment="1"/>
    <xf numFmtId="3" fontId="32" fillId="0" borderId="45" xfId="0" applyNumberFormat="1" applyFont="1" applyFill="1" applyBorder="1" applyAlignment="1"/>
    <xf numFmtId="9" fontId="32" fillId="0" borderId="45" xfId="0" applyNumberFormat="1" applyFont="1" applyFill="1" applyBorder="1" applyAlignment="1"/>
    <xf numFmtId="3" fontId="32" fillId="0" borderId="0" xfId="0" applyNumberFormat="1" applyFont="1" applyFill="1" applyBorder="1" applyAlignment="1"/>
    <xf numFmtId="3" fontId="0" fillId="0" borderId="0" xfId="0" applyNumberFormat="1"/>
    <xf numFmtId="0" fontId="54" fillId="0" borderId="0" xfId="1" applyFont="1" applyFill="1"/>
    <xf numFmtId="3" fontId="52" fillId="0" borderId="0" xfId="26" applyNumberFormat="1" applyFont="1" applyFill="1" applyBorder="1" applyAlignment="1"/>
    <xf numFmtId="0" fontId="57" fillId="0" borderId="0" xfId="0" applyFont="1" applyAlignment="1">
      <alignment horizontal="left" vertical="center" indent="1"/>
    </xf>
    <xf numFmtId="0" fontId="57" fillId="0" borderId="0" xfId="0" applyFont="1" applyAlignment="1">
      <alignment vertical="center"/>
    </xf>
    <xf numFmtId="0" fontId="0" fillId="0" borderId="0" xfId="0" applyAlignment="1"/>
    <xf numFmtId="0" fontId="58" fillId="0" borderId="0" xfId="0" applyFont="1"/>
    <xf numFmtId="0" fontId="31" fillId="2" borderId="85" xfId="74" applyFont="1" applyFill="1" applyBorder="1" applyAlignment="1">
      <alignment horizontal="center"/>
    </xf>
    <xf numFmtId="0" fontId="31" fillId="2" borderId="67" xfId="81" applyFont="1" applyFill="1" applyBorder="1" applyAlignment="1">
      <alignment horizontal="center"/>
    </xf>
    <xf numFmtId="0" fontId="31" fillId="2" borderId="68" xfId="81" applyFont="1" applyFill="1" applyBorder="1" applyAlignment="1">
      <alignment horizontal="center"/>
    </xf>
    <xf numFmtId="0" fontId="31" fillId="2" borderId="69" xfId="81" applyFont="1" applyFill="1" applyBorder="1" applyAlignment="1">
      <alignment horizontal="center"/>
    </xf>
    <xf numFmtId="0" fontId="31" fillId="2" borderId="70" xfId="81" applyFont="1" applyFill="1" applyBorder="1" applyAlignment="1">
      <alignment horizontal="center"/>
    </xf>
    <xf numFmtId="0" fontId="3" fillId="2" borderId="20" xfId="79" applyFont="1" applyFill="1" applyBorder="1" applyAlignment="1"/>
    <xf numFmtId="0" fontId="3" fillId="2" borderId="28" xfId="79" applyFont="1" applyFill="1" applyBorder="1" applyAlignment="1"/>
    <xf numFmtId="0" fontId="29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7" xfId="79" applyFont="1" applyFill="1" applyBorder="1" applyAlignment="1">
      <alignment horizontal="right"/>
    </xf>
    <xf numFmtId="9" fontId="32" fillId="0" borderId="28" xfId="0" applyNumberFormat="1" applyFont="1" applyFill="1" applyBorder="1"/>
    <xf numFmtId="9" fontId="32" fillId="0" borderId="21" xfId="0" applyNumberFormat="1" applyFont="1" applyFill="1" applyBorder="1"/>
    <xf numFmtId="9" fontId="32" fillId="0" borderId="29" xfId="0" applyNumberFormat="1" applyFont="1" applyFill="1" applyBorder="1"/>
    <xf numFmtId="3" fontId="6" fillId="0" borderId="20" xfId="78" applyNumberFormat="1" applyFont="1" applyFill="1" applyBorder="1" applyAlignment="1"/>
    <xf numFmtId="3" fontId="6" fillId="0" borderId="28" xfId="78" applyNumberFormat="1" applyFont="1" applyFill="1" applyBorder="1" applyAlignment="1"/>
    <xf numFmtId="3" fontId="6" fillId="0" borderId="21" xfId="78" applyNumberFormat="1" applyFont="1" applyFill="1" applyBorder="1" applyAlignment="1"/>
    <xf numFmtId="0" fontId="32" fillId="5" borderId="75" xfId="0" applyFont="1" applyFill="1" applyBorder="1"/>
    <xf numFmtId="0" fontId="32" fillId="0" borderId="76" xfId="0" applyFont="1" applyBorder="1" applyAlignment="1"/>
    <xf numFmtId="9" fontId="32" fillId="0" borderId="74" xfId="0" applyNumberFormat="1" applyFont="1" applyBorder="1" applyAlignment="1"/>
    <xf numFmtId="0" fontId="25" fillId="2" borderId="35" xfId="1" applyFill="1" applyBorder="1" applyAlignment="1">
      <alignment horizontal="left" indent="4"/>
    </xf>
    <xf numFmtId="0" fontId="39" fillId="0" borderId="0" xfId="0" applyFont="1" applyFill="1" applyAlignment="1">
      <alignment horizontal="left" indent="1"/>
    </xf>
    <xf numFmtId="3" fontId="39" fillId="0" borderId="20" xfId="0" applyNumberFormat="1" applyFont="1" applyFill="1" applyBorder="1" applyAlignment="1"/>
    <xf numFmtId="3" fontId="39" fillId="0" borderId="28" xfId="0" applyNumberFormat="1" applyFont="1" applyFill="1" applyBorder="1" applyAlignment="1"/>
    <xf numFmtId="169" fontId="39" fillId="0" borderId="21" xfId="0" applyNumberFormat="1" applyFont="1" applyFill="1" applyBorder="1" applyAlignment="1"/>
    <xf numFmtId="49" fontId="37" fillId="2" borderId="74" xfId="0" quotePrefix="1" applyNumberFormat="1" applyFont="1" applyFill="1" applyBorder="1" applyAlignment="1">
      <alignment horizontal="center" vertical="center"/>
    </xf>
    <xf numFmtId="0" fontId="25" fillId="4" borderId="72" xfId="1" applyFill="1" applyBorder="1" applyAlignment="1">
      <alignment horizontal="left" indent="4"/>
    </xf>
    <xf numFmtId="0" fontId="25" fillId="4" borderId="35" xfId="1" applyFill="1" applyBorder="1" applyAlignment="1">
      <alignment horizontal="left" indent="2"/>
    </xf>
    <xf numFmtId="0" fontId="32" fillId="0" borderId="73" xfId="0" applyFont="1" applyBorder="1"/>
    <xf numFmtId="0" fontId="31" fillId="2" borderId="63" xfId="0" applyFont="1" applyFill="1" applyBorder="1" applyAlignment="1">
      <alignment horizontal="center" vertical="top" wrapText="1"/>
    </xf>
    <xf numFmtId="0" fontId="25" fillId="6" borderId="5" xfId="1" applyFill="1" applyBorder="1"/>
    <xf numFmtId="0" fontId="31" fillId="2" borderId="39" xfId="81" applyFont="1" applyFill="1" applyBorder="1" applyAlignment="1">
      <alignment horizontal="center"/>
    </xf>
    <xf numFmtId="0" fontId="31" fillId="2" borderId="40" xfId="81" applyFont="1" applyFill="1" applyBorder="1" applyAlignment="1">
      <alignment horizontal="center"/>
    </xf>
    <xf numFmtId="0" fontId="31" fillId="2" borderId="25" xfId="74" applyFont="1" applyFill="1" applyBorder="1" applyAlignment="1">
      <alignment horizontal="center"/>
    </xf>
    <xf numFmtId="0" fontId="6" fillId="0" borderId="3" xfId="78" applyFont="1" applyFill="1" applyBorder="1" applyAlignment="1"/>
    <xf numFmtId="3" fontId="39" fillId="0" borderId="21" xfId="0" applyNumberFormat="1" applyFont="1" applyFill="1" applyBorder="1" applyAlignment="1"/>
    <xf numFmtId="0" fontId="39" fillId="2" borderId="19" xfId="0" applyFont="1" applyFill="1" applyBorder="1" applyAlignment="1">
      <alignment horizontal="right"/>
    </xf>
    <xf numFmtId="0" fontId="27" fillId="0" borderId="0" xfId="78" applyNumberFormat="1" applyFont="1" applyFill="1" applyBorder="1" applyAlignment="1"/>
    <xf numFmtId="0" fontId="32" fillId="0" borderId="0" xfId="0" applyNumberFormat="1" applyFont="1" applyFill="1"/>
    <xf numFmtId="9" fontId="0" fillId="0" borderId="0" xfId="0" applyNumberFormat="1"/>
    <xf numFmtId="168" fontId="0" fillId="0" borderId="0" xfId="0" applyNumberFormat="1"/>
    <xf numFmtId="0" fontId="48" fillId="0" borderId="0" xfId="0" applyFont="1" applyFill="1" applyAlignment="1">
      <alignment horizontal="left" indent="2"/>
    </xf>
    <xf numFmtId="176" fontId="39" fillId="0" borderId="16" xfId="0" applyNumberFormat="1" applyFont="1" applyBorder="1" applyAlignment="1">
      <alignment vertical="center"/>
    </xf>
    <xf numFmtId="173" fontId="39" fillId="0" borderId="32" xfId="0" applyNumberFormat="1" applyFont="1" applyBorder="1" applyAlignment="1">
      <alignment vertical="center"/>
    </xf>
    <xf numFmtId="173" fontId="32" fillId="0" borderId="17" xfId="0" applyNumberFormat="1" applyFont="1" applyBorder="1" applyAlignment="1">
      <alignment vertical="center"/>
    </xf>
    <xf numFmtId="173" fontId="32" fillId="0" borderId="0" xfId="0" applyNumberFormat="1" applyFont="1" applyBorder="1" applyAlignment="1">
      <alignment vertical="center"/>
    </xf>
    <xf numFmtId="173" fontId="32" fillId="0" borderId="16" xfId="0" applyNumberFormat="1" applyFont="1" applyBorder="1" applyAlignment="1">
      <alignment vertical="center"/>
    </xf>
    <xf numFmtId="174" fontId="32" fillId="0" borderId="0" xfId="0" applyNumberFormat="1" applyFont="1" applyBorder="1" applyAlignment="1">
      <alignment vertical="center"/>
    </xf>
    <xf numFmtId="0" fontId="55" fillId="0" borderId="17" xfId="0" applyFont="1" applyFill="1" applyBorder="1" applyAlignment="1">
      <alignment horizontal="left" vertical="center"/>
    </xf>
    <xf numFmtId="0" fontId="39" fillId="2" borderId="0" xfId="0" applyFont="1" applyFill="1" applyBorder="1" applyAlignment="1">
      <alignment horizontal="center" vertical="center"/>
    </xf>
    <xf numFmtId="173" fontId="32" fillId="0" borderId="0" xfId="0" applyNumberFormat="1" applyFont="1" applyBorder="1" applyAlignment="1">
      <alignment horizontal="right" vertical="center"/>
    </xf>
    <xf numFmtId="175" fontId="32" fillId="0" borderId="0" xfId="0" applyNumberFormat="1" applyFont="1" applyBorder="1" applyAlignment="1">
      <alignment horizontal="right" vertical="center"/>
    </xf>
    <xf numFmtId="3" fontId="39" fillId="0" borderId="55" xfId="0" applyNumberFormat="1" applyFont="1" applyBorder="1" applyAlignment="1">
      <alignment horizontal="right" vertical="center"/>
    </xf>
    <xf numFmtId="9" fontId="39" fillId="0" borderId="92" xfId="0" applyNumberFormat="1" applyFont="1" applyBorder="1" applyAlignment="1">
      <alignment horizontal="right" vertical="center"/>
    </xf>
    <xf numFmtId="173" fontId="39" fillId="0" borderId="92" xfId="0" applyNumberFormat="1" applyFont="1" applyBorder="1" applyAlignment="1">
      <alignment horizontal="right" vertical="center"/>
    </xf>
    <xf numFmtId="173" fontId="39" fillId="0" borderId="61" xfId="0" applyNumberFormat="1" applyFont="1" applyBorder="1" applyAlignment="1">
      <alignment horizontal="right" vertical="center"/>
    </xf>
    <xf numFmtId="173" fontId="39" fillId="0" borderId="63" xfId="0" applyNumberFormat="1" applyFont="1" applyBorder="1" applyAlignment="1">
      <alignment vertical="center"/>
    </xf>
    <xf numFmtId="173" fontId="39" fillId="0" borderId="93" xfId="0" applyNumberFormat="1" applyFont="1" applyBorder="1" applyAlignment="1">
      <alignment vertical="center"/>
    </xf>
    <xf numFmtId="173" fontId="39" fillId="0" borderId="92" xfId="0" applyNumberFormat="1" applyFont="1" applyBorder="1" applyAlignment="1">
      <alignment vertical="center"/>
    </xf>
    <xf numFmtId="173" fontId="39" fillId="0" borderId="61" xfId="0" applyNumberFormat="1" applyFont="1" applyBorder="1" applyAlignment="1">
      <alignment vertical="center"/>
    </xf>
    <xf numFmtId="173" fontId="39" fillId="0" borderId="94" xfId="0" applyNumberFormat="1" applyFont="1" applyBorder="1" applyAlignment="1">
      <alignment vertical="center"/>
    </xf>
    <xf numFmtId="174" fontId="39" fillId="0" borderId="95" xfId="0" applyNumberFormat="1" applyFont="1" applyBorder="1" applyAlignment="1">
      <alignment vertical="center"/>
    </xf>
    <xf numFmtId="174" fontId="39" fillId="0" borderId="92" xfId="0" applyNumberFormat="1" applyFont="1" applyBorder="1" applyAlignment="1">
      <alignment vertical="center"/>
    </xf>
    <xf numFmtId="174" fontId="39" fillId="0" borderId="61" xfId="0" applyNumberFormat="1" applyFont="1" applyBorder="1" applyAlignment="1">
      <alignment vertical="center"/>
    </xf>
    <xf numFmtId="168" fontId="39" fillId="0" borderId="86" xfId="0" applyNumberFormat="1" applyFont="1" applyBorder="1" applyAlignment="1">
      <alignment vertical="center"/>
    </xf>
    <xf numFmtId="0" fontId="32" fillId="0" borderId="93" xfId="0" applyFont="1" applyBorder="1" applyAlignment="1">
      <alignment horizontal="center" vertical="center"/>
    </xf>
    <xf numFmtId="166" fontId="39" fillId="2" borderId="61" xfId="0" applyNumberFormat="1" applyFont="1" applyFill="1" applyBorder="1" applyAlignment="1">
      <alignment horizontal="center" vertical="center"/>
    </xf>
    <xf numFmtId="173" fontId="39" fillId="0" borderId="70" xfId="0" applyNumberFormat="1" applyFont="1" applyBorder="1" applyAlignment="1">
      <alignment horizontal="right" vertical="center"/>
    </xf>
    <xf numFmtId="175" fontId="39" fillId="0" borderId="69" xfId="0" applyNumberFormat="1" applyFont="1" applyBorder="1" applyAlignment="1">
      <alignment horizontal="right" vertical="center"/>
    </xf>
    <xf numFmtId="173" fontId="39" fillId="0" borderId="69" xfId="0" applyNumberFormat="1" applyFont="1" applyBorder="1" applyAlignment="1">
      <alignment horizontal="right" vertical="center"/>
    </xf>
    <xf numFmtId="173" fontId="39" fillId="0" borderId="70" xfId="0" applyNumberFormat="1" applyFont="1" applyBorder="1" applyAlignment="1">
      <alignment vertical="center"/>
    </xf>
    <xf numFmtId="173" fontId="39" fillId="0" borderId="69" xfId="0" applyNumberFormat="1" applyFont="1" applyBorder="1" applyAlignment="1">
      <alignment vertical="center"/>
    </xf>
    <xf numFmtId="173" fontId="39" fillId="0" borderId="68" xfId="0" applyNumberFormat="1" applyFont="1" applyBorder="1" applyAlignment="1">
      <alignment vertical="center"/>
    </xf>
    <xf numFmtId="176" fontId="39" fillId="0" borderId="68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55" fillId="9" borderId="74" xfId="0" quotePrefix="1" applyFont="1" applyFill="1" applyBorder="1" applyAlignment="1">
      <alignment horizontal="center" vertical="center" wrapText="1"/>
    </xf>
    <xf numFmtId="0" fontId="40" fillId="9" borderId="74" xfId="0" quotePrefix="1" applyFont="1" applyFill="1" applyBorder="1" applyAlignment="1">
      <alignment horizontal="center" vertical="center" wrapText="1"/>
    </xf>
    <xf numFmtId="0" fontId="40" fillId="9" borderId="73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7" borderId="101" xfId="0" applyNumberFormat="1" applyFont="1" applyFill="1" applyBorder="1"/>
    <xf numFmtId="3" fontId="0" fillId="7" borderId="62" xfId="0" applyNumberFormat="1" applyFont="1" applyFill="1" applyBorder="1"/>
    <xf numFmtId="0" fontId="0" fillId="0" borderId="102" xfId="0" applyNumberFormat="1" applyFont="1" applyBorder="1"/>
    <xf numFmtId="3" fontId="0" fillId="0" borderId="103" xfId="0" applyNumberFormat="1" applyFont="1" applyBorder="1"/>
    <xf numFmtId="0" fontId="0" fillId="7" borderId="102" xfId="0" applyNumberFormat="1" applyFont="1" applyFill="1" applyBorder="1"/>
    <xf numFmtId="3" fontId="0" fillId="7" borderId="103" xfId="0" applyNumberFormat="1" applyFont="1" applyFill="1" applyBorder="1"/>
    <xf numFmtId="0" fontId="53" fillId="8" borderId="102" xfId="0" applyNumberFormat="1" applyFont="1" applyFill="1" applyBorder="1"/>
    <xf numFmtId="3" fontId="53" fillId="8" borderId="103" xfId="0" applyNumberFormat="1" applyFont="1" applyFill="1" applyBorder="1"/>
    <xf numFmtId="0" fontId="39" fillId="3" borderId="27" xfId="0" applyFont="1" applyFill="1" applyBorder="1" applyAlignment="1"/>
    <xf numFmtId="0" fontId="32" fillId="0" borderId="38" xfId="0" applyFont="1" applyBorder="1" applyAlignment="1"/>
    <xf numFmtId="0" fontId="39" fillId="2" borderId="27" xfId="0" applyFont="1" applyFill="1" applyBorder="1" applyAlignment="1"/>
    <xf numFmtId="0" fontId="39" fillId="4" borderId="27" xfId="0" applyFont="1" applyFill="1" applyBorder="1" applyAlignment="1"/>
    <xf numFmtId="0" fontId="42" fillId="0" borderId="2" xfId="0" applyFont="1" applyFill="1" applyBorder="1" applyAlignment="1"/>
    <xf numFmtId="0" fontId="42" fillId="0" borderId="2" xfId="0" applyFont="1" applyBorder="1" applyAlignment="1"/>
    <xf numFmtId="0" fontId="30" fillId="5" borderId="17" xfId="81" applyFont="1" applyFill="1" applyBorder="1" applyAlignment="1">
      <alignment horizontal="center" vertical="center"/>
    </xf>
    <xf numFmtId="0" fontId="41" fillId="0" borderId="3" xfId="0" applyFont="1" applyBorder="1" applyAlignment="1">
      <alignment horizontal="center" vertical="center"/>
    </xf>
    <xf numFmtId="0" fontId="31" fillId="2" borderId="43" xfId="81" applyFont="1" applyFill="1" applyBorder="1" applyAlignment="1">
      <alignment horizontal="center"/>
    </xf>
    <xf numFmtId="0" fontId="31" fillId="2" borderId="44" xfId="81" applyFont="1" applyFill="1" applyBorder="1" applyAlignment="1">
      <alignment horizontal="center"/>
    </xf>
    <xf numFmtId="0" fontId="31" fillId="2" borderId="41" xfId="81" applyFont="1" applyFill="1" applyBorder="1" applyAlignment="1">
      <alignment horizontal="center"/>
    </xf>
    <xf numFmtId="0" fontId="31" fillId="2" borderId="60" xfId="81" applyFont="1" applyFill="1" applyBorder="1" applyAlignment="1">
      <alignment horizontal="center"/>
    </xf>
    <xf numFmtId="0" fontId="31" fillId="2" borderId="42" xfId="81" applyFont="1" applyFill="1" applyBorder="1" applyAlignment="1">
      <alignment horizontal="center"/>
    </xf>
    <xf numFmtId="0" fontId="31" fillId="2" borderId="85" xfId="81" applyFont="1" applyFill="1" applyBorder="1" applyAlignment="1">
      <alignment horizontal="center"/>
    </xf>
    <xf numFmtId="0" fontId="31" fillId="2" borderId="71" xfId="81" applyFont="1" applyFill="1" applyBorder="1" applyAlignment="1">
      <alignment horizontal="center"/>
    </xf>
    <xf numFmtId="0" fontId="42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38" fillId="2" borderId="25" xfId="0" applyFont="1" applyFill="1" applyBorder="1" applyAlignment="1">
      <alignment horizontal="center" vertical="center"/>
    </xf>
    <xf numFmtId="0" fontId="32" fillId="2" borderId="30" xfId="0" applyFont="1" applyFill="1" applyBorder="1" applyAlignment="1">
      <alignment horizontal="center" vertical="center"/>
    </xf>
    <xf numFmtId="0" fontId="37" fillId="2" borderId="10" xfId="0" applyFont="1" applyFill="1" applyBorder="1" applyAlignment="1">
      <alignment horizontal="center" vertical="center"/>
    </xf>
    <xf numFmtId="0" fontId="32" fillId="2" borderId="11" xfId="0" applyFont="1" applyFill="1" applyBorder="1" applyAlignment="1">
      <alignment horizontal="center" vertical="center"/>
    </xf>
    <xf numFmtId="0" fontId="5" fillId="0" borderId="2" xfId="0" applyFont="1" applyFill="1" applyBorder="1" applyAlignment="1"/>
    <xf numFmtId="0" fontId="32" fillId="2" borderId="9" xfId="0" applyFont="1" applyFill="1" applyBorder="1" applyAlignment="1">
      <alignment horizontal="center" vertical="center"/>
    </xf>
    <xf numFmtId="0" fontId="32" fillId="2" borderId="10" xfId="0" applyFont="1" applyFill="1" applyBorder="1" applyAlignment="1">
      <alignment horizontal="center" vertical="center"/>
    </xf>
    <xf numFmtId="0" fontId="38" fillId="2" borderId="30" xfId="0" applyFont="1" applyFill="1" applyBorder="1" applyAlignment="1">
      <alignment horizontal="center" vertical="center"/>
    </xf>
    <xf numFmtId="0" fontId="32" fillId="2" borderId="26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 wrapText="1"/>
    </xf>
    <xf numFmtId="0" fontId="32" fillId="2" borderId="24" xfId="0" applyFont="1" applyFill="1" applyBorder="1" applyAlignment="1">
      <alignment horizontal="center" vertical="center" wrapText="1"/>
    </xf>
    <xf numFmtId="0" fontId="36" fillId="2" borderId="10" xfId="0" applyFont="1" applyFill="1" applyBorder="1" applyAlignment="1">
      <alignment horizontal="center" vertical="center" wrapText="1"/>
    </xf>
    <xf numFmtId="0" fontId="36" fillId="2" borderId="11" xfId="0" applyFont="1" applyFill="1" applyBorder="1" applyAlignment="1">
      <alignment horizontal="center" vertical="center" wrapText="1"/>
    </xf>
    <xf numFmtId="0" fontId="32" fillId="2" borderId="23" xfId="0" applyFont="1" applyFill="1" applyBorder="1" applyAlignment="1">
      <alignment horizontal="center" vertical="center" wrapText="1"/>
    </xf>
    <xf numFmtId="0" fontId="31" fillId="2" borderId="83" xfId="81" applyFont="1" applyFill="1" applyBorder="1" applyAlignment="1">
      <alignment horizontal="center"/>
    </xf>
    <xf numFmtId="0" fontId="31" fillId="2" borderId="84" xfId="81" applyFont="1" applyFill="1" applyBorder="1" applyAlignment="1">
      <alignment horizontal="center"/>
    </xf>
    <xf numFmtId="0" fontId="31" fillId="2" borderId="79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2" fillId="0" borderId="2" xfId="14" applyFont="1" applyFill="1" applyBorder="1" applyAlignment="1"/>
    <xf numFmtId="0" fontId="0" fillId="0" borderId="2" xfId="0" applyBorder="1" applyAlignment="1"/>
    <xf numFmtId="164" fontId="31" fillId="0" borderId="0" xfId="53" applyNumberFormat="1" applyFont="1" applyFill="1" applyBorder="1" applyAlignment="1">
      <alignment horizontal="center"/>
    </xf>
    <xf numFmtId="164" fontId="29" fillId="0" borderId="0" xfId="79" applyNumberFormat="1" applyFont="1" applyFill="1" applyBorder="1" applyAlignment="1">
      <alignment horizontal="center"/>
    </xf>
    <xf numFmtId="164" fontId="31" fillId="2" borderId="25" xfId="53" applyNumberFormat="1" applyFont="1" applyFill="1" applyBorder="1" applyAlignment="1">
      <alignment horizontal="right"/>
    </xf>
    <xf numFmtId="164" fontId="29" fillId="2" borderId="30" xfId="79" applyNumberFormat="1" applyFont="1" applyFill="1" applyBorder="1" applyAlignment="1">
      <alignment horizontal="right"/>
    </xf>
    <xf numFmtId="164" fontId="43" fillId="0" borderId="2" xfId="14" applyNumberFormat="1" applyFont="1" applyFill="1" applyBorder="1" applyAlignment="1"/>
    <xf numFmtId="0" fontId="5" fillId="0" borderId="2" xfId="14" applyFont="1" applyFill="1" applyBorder="1" applyAlignment="1"/>
    <xf numFmtId="9" fontId="3" fillId="2" borderId="88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87" xfId="80" applyNumberFormat="1" applyFont="1" applyFill="1" applyBorder="1" applyAlignment="1">
      <alignment horizontal="left"/>
    </xf>
    <xf numFmtId="3" fontId="3" fillId="2" borderId="81" xfId="80" applyNumberFormat="1" applyFont="1" applyFill="1" applyBorder="1" applyAlignment="1">
      <alignment horizontal="left"/>
    </xf>
    <xf numFmtId="0" fontId="2" fillId="0" borderId="2" xfId="26" applyFont="1" applyFill="1" applyBorder="1" applyAlignment="1"/>
    <xf numFmtId="3" fontId="55" fillId="4" borderId="77" xfId="0" applyNumberFormat="1" applyFont="1" applyFill="1" applyBorder="1" applyAlignment="1">
      <alignment horizontal="center" vertical="center"/>
    </xf>
    <xf numFmtId="3" fontId="55" fillId="4" borderId="90" xfId="0" applyNumberFormat="1" applyFont="1" applyFill="1" applyBorder="1" applyAlignment="1">
      <alignment horizontal="center" vertical="center"/>
    </xf>
    <xf numFmtId="9" fontId="55" fillId="4" borderId="77" xfId="0" applyNumberFormat="1" applyFont="1" applyFill="1" applyBorder="1" applyAlignment="1">
      <alignment horizontal="center" vertical="center"/>
    </xf>
    <xf numFmtId="9" fontId="55" fillId="4" borderId="90" xfId="0" applyNumberFormat="1" applyFont="1" applyFill="1" applyBorder="1" applyAlignment="1">
      <alignment horizontal="center" vertical="center"/>
    </xf>
    <xf numFmtId="3" fontId="55" fillId="4" borderId="78" xfId="0" applyNumberFormat="1" applyFont="1" applyFill="1" applyBorder="1" applyAlignment="1">
      <alignment horizontal="center" vertical="center" wrapText="1"/>
    </xf>
    <xf numFmtId="3" fontId="55" fillId="4" borderId="91" xfId="0" applyNumberFormat="1" applyFont="1" applyFill="1" applyBorder="1" applyAlignment="1">
      <alignment horizontal="center" vertical="center" wrapText="1"/>
    </xf>
    <xf numFmtId="0" fontId="39" fillId="2" borderId="98" xfId="0" applyFont="1" applyFill="1" applyBorder="1" applyAlignment="1">
      <alignment horizontal="center" vertical="center" wrapText="1"/>
    </xf>
    <xf numFmtId="0" fontId="39" fillId="2" borderId="81" xfId="0" applyFont="1" applyFill="1" applyBorder="1" applyAlignment="1">
      <alignment horizontal="center" vertical="center" wrapText="1"/>
    </xf>
    <xf numFmtId="0" fontId="55" fillId="9" borderId="100" xfId="0" applyFont="1" applyFill="1" applyBorder="1" applyAlignment="1">
      <alignment horizontal="center"/>
    </xf>
    <xf numFmtId="0" fontId="55" fillId="9" borderId="99" xfId="0" applyFont="1" applyFill="1" applyBorder="1" applyAlignment="1">
      <alignment horizontal="center"/>
    </xf>
    <xf numFmtId="0" fontId="55" fillId="9" borderId="76" xfId="0" applyFont="1" applyFill="1" applyBorder="1" applyAlignment="1">
      <alignment horizontal="center"/>
    </xf>
    <xf numFmtId="0" fontId="55" fillId="2" borderId="78" xfId="0" applyFont="1" applyFill="1" applyBorder="1" applyAlignment="1">
      <alignment horizontal="center" vertical="center" wrapText="1"/>
    </xf>
    <xf numFmtId="0" fontId="55" fillId="2" borderId="91" xfId="0" applyFont="1" applyFill="1" applyBorder="1" applyAlignment="1">
      <alignment horizontal="center" vertical="center" wrapText="1"/>
    </xf>
    <xf numFmtId="0" fontId="39" fillId="4" borderId="86" xfId="0" applyFont="1" applyFill="1" applyBorder="1" applyAlignment="1">
      <alignment horizontal="center" vertical="center" wrapText="1"/>
    </xf>
    <xf numFmtId="0" fontId="39" fillId="4" borderId="64" xfId="0" applyFont="1" applyFill="1" applyBorder="1" applyAlignment="1">
      <alignment horizontal="center" vertical="center" wrapText="1"/>
    </xf>
    <xf numFmtId="0" fontId="59" fillId="2" borderId="41" xfId="0" applyFont="1" applyFill="1" applyBorder="1" applyAlignment="1">
      <alignment horizontal="center"/>
    </xf>
    <xf numFmtId="0" fontId="59" fillId="2" borderId="83" xfId="0" applyFont="1" applyFill="1" applyBorder="1" applyAlignment="1">
      <alignment horizontal="center"/>
    </xf>
    <xf numFmtId="0" fontId="59" fillId="2" borderId="71" xfId="0" applyFont="1" applyFill="1" applyBorder="1" applyAlignment="1">
      <alignment horizontal="center"/>
    </xf>
    <xf numFmtId="0" fontId="59" fillId="4" borderId="25" xfId="0" applyFont="1" applyFill="1" applyBorder="1" applyAlignment="1">
      <alignment horizontal="center"/>
    </xf>
    <xf numFmtId="0" fontId="59" fillId="4" borderId="66" xfId="0" applyFont="1" applyFill="1" applyBorder="1" applyAlignment="1">
      <alignment horizontal="center"/>
    </xf>
    <xf numFmtId="0" fontId="59" fillId="4" borderId="67" xfId="0" applyFont="1" applyFill="1" applyBorder="1" applyAlignment="1">
      <alignment horizontal="center"/>
    </xf>
    <xf numFmtId="0" fontId="59" fillId="2" borderId="25" xfId="0" applyFont="1" applyFill="1" applyBorder="1" applyAlignment="1">
      <alignment horizontal="center"/>
    </xf>
    <xf numFmtId="0" fontId="59" fillId="2" borderId="66" xfId="0" applyFont="1" applyFill="1" applyBorder="1" applyAlignment="1">
      <alignment horizontal="center"/>
    </xf>
    <xf numFmtId="0" fontId="59" fillId="2" borderId="67" xfId="0" applyFont="1" applyFill="1" applyBorder="1" applyAlignment="1">
      <alignment horizontal="center"/>
    </xf>
    <xf numFmtId="166" fontId="39" fillId="2" borderId="68" xfId="0" applyNumberFormat="1" applyFont="1" applyFill="1" applyBorder="1" applyAlignment="1">
      <alignment horizontal="center" vertical="center"/>
    </xf>
    <xf numFmtId="0" fontId="32" fillId="0" borderId="96" xfId="0" applyFont="1" applyBorder="1" applyAlignment="1">
      <alignment horizontal="center" vertical="center"/>
    </xf>
    <xf numFmtId="0" fontId="55" fillId="4" borderId="89" xfId="0" applyFont="1" applyFill="1" applyBorder="1" applyAlignment="1">
      <alignment horizontal="center" vertical="center" wrapText="1"/>
    </xf>
    <xf numFmtId="0" fontId="55" fillId="4" borderId="97" xfId="0" applyFont="1" applyFill="1" applyBorder="1" applyAlignment="1">
      <alignment horizontal="center" vertical="center" wrapText="1"/>
    </xf>
    <xf numFmtId="0" fontId="55" fillId="4" borderId="77" xfId="0" applyFont="1" applyFill="1" applyBorder="1" applyAlignment="1">
      <alignment horizontal="center" vertical="center" wrapText="1"/>
    </xf>
    <xf numFmtId="0" fontId="55" fillId="4" borderId="90" xfId="0" applyFont="1" applyFill="1" applyBorder="1" applyAlignment="1">
      <alignment horizontal="center" vertical="center" wrapText="1"/>
    </xf>
    <xf numFmtId="0" fontId="55" fillId="4" borderId="78" xfId="0" applyFont="1" applyFill="1" applyBorder="1" applyAlignment="1">
      <alignment horizontal="center" vertical="center" wrapText="1"/>
    </xf>
    <xf numFmtId="0" fontId="55" fillId="4" borderId="91" xfId="0" applyFont="1" applyFill="1" applyBorder="1" applyAlignment="1">
      <alignment horizontal="center" vertical="center" wrapText="1"/>
    </xf>
    <xf numFmtId="0" fontId="39" fillId="4" borderId="1" xfId="0" applyFont="1" applyFill="1" applyBorder="1" applyAlignment="1">
      <alignment horizontal="center" vertical="center" wrapText="1"/>
    </xf>
    <xf numFmtId="0" fontId="39" fillId="4" borderId="3" xfId="0" applyFont="1" applyFill="1" applyBorder="1" applyAlignment="1">
      <alignment horizontal="center" vertical="center" wrapText="1"/>
    </xf>
    <xf numFmtId="168" fontId="55" fillId="2" borderId="89" xfId="0" applyNumberFormat="1" applyFont="1" applyFill="1" applyBorder="1" applyAlignment="1">
      <alignment horizontal="center" vertical="center" wrapText="1"/>
    </xf>
    <xf numFmtId="168" fontId="55" fillId="2" borderId="97" xfId="0" applyNumberFormat="1" applyFont="1" applyFill="1" applyBorder="1" applyAlignment="1">
      <alignment horizontal="center" vertical="center" wrapText="1"/>
    </xf>
    <xf numFmtId="0" fontId="55" fillId="2" borderId="77" xfId="0" applyFont="1" applyFill="1" applyBorder="1" applyAlignment="1">
      <alignment horizontal="center" vertical="center" wrapText="1"/>
    </xf>
    <xf numFmtId="0" fontId="55" fillId="2" borderId="90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wrapText="1"/>
    </xf>
    <xf numFmtId="0" fontId="39" fillId="2" borderId="52" xfId="0" applyFont="1" applyFill="1" applyBorder="1" applyAlignment="1">
      <alignment vertical="center"/>
    </xf>
    <xf numFmtId="3" fontId="31" fillId="2" borderId="54" xfId="26" applyNumberFormat="1" applyFont="1" applyFill="1" applyBorder="1" applyAlignment="1">
      <alignment horizontal="center"/>
    </xf>
    <xf numFmtId="3" fontId="31" fillId="2" borderId="45" xfId="26" applyNumberFormat="1" applyFont="1" applyFill="1" applyBorder="1" applyAlignment="1">
      <alignment horizontal="center"/>
    </xf>
    <xf numFmtId="3" fontId="31" fillId="2" borderId="82" xfId="26" applyNumberFormat="1" applyFont="1" applyFill="1" applyBorder="1" applyAlignment="1">
      <alignment horizontal="center"/>
    </xf>
    <xf numFmtId="3" fontId="31" fillId="2" borderId="46" xfId="26" applyNumberFormat="1" applyFont="1" applyFill="1" applyBorder="1" applyAlignment="1">
      <alignment horizontal="center"/>
    </xf>
    <xf numFmtId="3" fontId="31" fillId="2" borderId="86" xfId="26" applyNumberFormat="1" applyFont="1" applyFill="1" applyBorder="1" applyAlignment="1">
      <alignment horizontal="center"/>
    </xf>
    <xf numFmtId="3" fontId="31" fillId="2" borderId="64" xfId="26" applyNumberFormat="1" applyFont="1" applyFill="1" applyBorder="1" applyAlignment="1">
      <alignment horizontal="center"/>
    </xf>
    <xf numFmtId="0" fontId="31" fillId="2" borderId="31" xfId="0" applyFont="1" applyFill="1" applyBorder="1" applyAlignment="1">
      <alignment horizontal="center" vertical="top" wrapText="1"/>
    </xf>
    <xf numFmtId="3" fontId="31" fillId="2" borderId="46" xfId="0" applyNumberFormat="1" applyFont="1" applyFill="1" applyBorder="1" applyAlignment="1">
      <alignment horizontal="center" vertical="top"/>
    </xf>
    <xf numFmtId="0" fontId="31" fillId="2" borderId="31" xfId="0" applyFont="1" applyFill="1" applyBorder="1" applyAlignment="1">
      <alignment horizontal="center" vertical="top"/>
    </xf>
    <xf numFmtId="0" fontId="31" fillId="2" borderId="31" xfId="0" applyFont="1" applyFill="1" applyBorder="1" applyAlignment="1">
      <alignment horizontal="center" vertical="center"/>
    </xf>
    <xf numFmtId="0" fontId="31" fillId="2" borderId="54" xfId="0" quotePrefix="1" applyFont="1" applyFill="1" applyBorder="1" applyAlignment="1">
      <alignment horizontal="center"/>
    </xf>
    <xf numFmtId="0" fontId="31" fillId="2" borderId="46" xfId="0" applyFont="1" applyFill="1" applyBorder="1" applyAlignment="1">
      <alignment horizontal="center"/>
    </xf>
    <xf numFmtId="9" fontId="44" fillId="2" borderId="46" xfId="0" applyNumberFormat="1" applyFont="1" applyFill="1" applyBorder="1" applyAlignment="1">
      <alignment horizontal="center" vertical="top"/>
    </xf>
    <xf numFmtId="0" fontId="31" fillId="2" borderId="63" xfId="0" applyNumberFormat="1" applyFont="1" applyFill="1" applyBorder="1" applyAlignment="1">
      <alignment horizontal="center" vertical="top"/>
    </xf>
    <xf numFmtId="0" fontId="31" fillId="2" borderId="63" xfId="0" applyFont="1" applyFill="1" applyBorder="1" applyAlignment="1">
      <alignment horizontal="center" vertical="top" wrapText="1"/>
    </xf>
    <xf numFmtId="0" fontId="31" fillId="2" borderId="54" xfId="0" quotePrefix="1" applyNumberFormat="1" applyFont="1" applyFill="1" applyBorder="1" applyAlignment="1">
      <alignment horizontal="center"/>
    </xf>
    <xf numFmtId="0" fontId="31" fillId="2" borderId="46" xfId="0" applyNumberFormat="1" applyFont="1" applyFill="1" applyBorder="1" applyAlignment="1">
      <alignment horizontal="center"/>
    </xf>
    <xf numFmtId="49" fontId="31" fillId="2" borderId="31" xfId="0" applyNumberFormat="1" applyFont="1" applyFill="1" applyBorder="1" applyAlignment="1">
      <alignment horizontal="center" vertical="top"/>
    </xf>
    <xf numFmtId="0" fontId="44" fillId="2" borderId="46" xfId="0" applyNumberFormat="1" applyFont="1" applyFill="1" applyBorder="1" applyAlignment="1">
      <alignment horizontal="center" vertical="top"/>
    </xf>
    <xf numFmtId="3" fontId="33" fillId="10" borderId="105" xfId="0" applyNumberFormat="1" applyFont="1" applyFill="1" applyBorder="1" applyAlignment="1">
      <alignment horizontal="right" vertical="top"/>
    </xf>
    <xf numFmtId="3" fontId="33" fillId="10" borderId="106" xfId="0" applyNumberFormat="1" applyFont="1" applyFill="1" applyBorder="1" applyAlignment="1">
      <alignment horizontal="right" vertical="top"/>
    </xf>
    <xf numFmtId="177" fontId="33" fillId="10" borderId="107" xfId="0" applyNumberFormat="1" applyFont="1" applyFill="1" applyBorder="1" applyAlignment="1">
      <alignment horizontal="right" vertical="top"/>
    </xf>
    <xf numFmtId="3" fontId="33" fillId="0" borderId="105" xfId="0" applyNumberFormat="1" applyFont="1" applyBorder="1" applyAlignment="1">
      <alignment horizontal="right" vertical="top"/>
    </xf>
    <xf numFmtId="177" fontId="33" fillId="10" borderId="108" xfId="0" applyNumberFormat="1" applyFont="1" applyFill="1" applyBorder="1" applyAlignment="1">
      <alignment horizontal="right" vertical="top"/>
    </xf>
    <xf numFmtId="3" fontId="35" fillId="10" borderId="110" xfId="0" applyNumberFormat="1" applyFont="1" applyFill="1" applyBorder="1" applyAlignment="1">
      <alignment horizontal="right" vertical="top"/>
    </xf>
    <xf numFmtId="3" fontId="35" fillId="10" borderId="111" xfId="0" applyNumberFormat="1" applyFont="1" applyFill="1" applyBorder="1" applyAlignment="1">
      <alignment horizontal="right" vertical="top"/>
    </xf>
    <xf numFmtId="0" fontId="35" fillId="10" borderId="112" xfId="0" applyFont="1" applyFill="1" applyBorder="1" applyAlignment="1">
      <alignment horizontal="right" vertical="top"/>
    </xf>
    <xf numFmtId="3" fontId="35" fillId="0" borderId="110" xfId="0" applyNumberFormat="1" applyFont="1" applyBorder="1" applyAlignment="1">
      <alignment horizontal="right" vertical="top"/>
    </xf>
    <xf numFmtId="0" fontId="35" fillId="10" borderId="113" xfId="0" applyFont="1" applyFill="1" applyBorder="1" applyAlignment="1">
      <alignment horizontal="right" vertical="top"/>
    </xf>
    <xf numFmtId="0" fontId="33" fillId="10" borderId="107" xfId="0" applyFont="1" applyFill="1" applyBorder="1" applyAlignment="1">
      <alignment horizontal="right" vertical="top"/>
    </xf>
    <xf numFmtId="0" fontId="33" fillId="10" borderId="108" xfId="0" applyFont="1" applyFill="1" applyBorder="1" applyAlignment="1">
      <alignment horizontal="right" vertical="top"/>
    </xf>
    <xf numFmtId="177" fontId="35" fillId="10" borderId="112" xfId="0" applyNumberFormat="1" applyFont="1" applyFill="1" applyBorder="1" applyAlignment="1">
      <alignment horizontal="right" vertical="top"/>
    </xf>
    <xf numFmtId="177" fontId="35" fillId="10" borderId="113" xfId="0" applyNumberFormat="1" applyFont="1" applyFill="1" applyBorder="1" applyAlignment="1">
      <alignment horizontal="right" vertical="top"/>
    </xf>
    <xf numFmtId="3" fontId="35" fillId="0" borderId="114" xfId="0" applyNumberFormat="1" applyFont="1" applyBorder="1" applyAlignment="1">
      <alignment horizontal="right" vertical="top"/>
    </xf>
    <xf numFmtId="3" fontId="35" fillId="0" borderId="115" xfId="0" applyNumberFormat="1" applyFont="1" applyBorder="1" applyAlignment="1">
      <alignment horizontal="right" vertical="top"/>
    </xf>
    <xf numFmtId="0" fontId="35" fillId="0" borderId="116" xfId="0" applyFont="1" applyBorder="1" applyAlignment="1">
      <alignment horizontal="right" vertical="top"/>
    </xf>
    <xf numFmtId="177" fontId="35" fillId="10" borderId="117" xfId="0" applyNumberFormat="1" applyFont="1" applyFill="1" applyBorder="1" applyAlignment="1">
      <alignment horizontal="right" vertical="top"/>
    </xf>
    <xf numFmtId="0" fontId="37" fillId="11" borderId="104" xfId="0" applyFont="1" applyFill="1" applyBorder="1" applyAlignment="1">
      <alignment vertical="top"/>
    </xf>
    <xf numFmtId="0" fontId="37" fillId="11" borderId="104" xfId="0" applyFont="1" applyFill="1" applyBorder="1" applyAlignment="1">
      <alignment vertical="top" indent="2"/>
    </xf>
    <xf numFmtId="0" fontId="37" fillId="11" borderId="104" xfId="0" applyFont="1" applyFill="1" applyBorder="1" applyAlignment="1">
      <alignment vertical="top" indent="4"/>
    </xf>
    <xf numFmtId="0" fontId="38" fillId="11" borderId="109" xfId="0" applyFont="1" applyFill="1" applyBorder="1" applyAlignment="1">
      <alignment vertical="top" indent="6"/>
    </xf>
    <xf numFmtId="0" fontId="37" fillId="11" borderId="104" xfId="0" applyFont="1" applyFill="1" applyBorder="1" applyAlignment="1">
      <alignment vertical="top" indent="8"/>
    </xf>
    <xf numFmtId="0" fontId="38" fillId="11" borderId="109" xfId="0" applyFont="1" applyFill="1" applyBorder="1" applyAlignment="1">
      <alignment vertical="top" indent="2"/>
    </xf>
    <xf numFmtId="0" fontId="37" fillId="11" borderId="104" xfId="0" applyFont="1" applyFill="1" applyBorder="1" applyAlignment="1">
      <alignment vertical="top" indent="6"/>
    </xf>
    <xf numFmtId="0" fontId="38" fillId="11" borderId="109" xfId="0" applyFont="1" applyFill="1" applyBorder="1" applyAlignment="1">
      <alignment vertical="top" indent="4"/>
    </xf>
    <xf numFmtId="0" fontId="32" fillId="11" borderId="104" xfId="0" applyFont="1" applyFill="1" applyBorder="1"/>
    <xf numFmtId="0" fontId="38" fillId="11" borderId="19" xfId="0" applyFont="1" applyFill="1" applyBorder="1" applyAlignment="1">
      <alignment vertical="top"/>
    </xf>
    <xf numFmtId="0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right"/>
    </xf>
    <xf numFmtId="9" fontId="29" fillId="0" borderId="0" xfId="0" applyNumberFormat="1" applyFont="1" applyFill="1" applyBorder="1" applyAlignment="1">
      <alignment horizontal="right"/>
    </xf>
    <xf numFmtId="3" fontId="29" fillId="0" borderId="0" xfId="0" applyNumberFormat="1" applyFont="1" applyFill="1" applyBorder="1"/>
    <xf numFmtId="164" fontId="31" fillId="2" borderId="94" xfId="53" applyNumberFormat="1" applyFont="1" applyFill="1" applyBorder="1" applyAlignment="1">
      <alignment horizontal="left"/>
    </xf>
    <xf numFmtId="164" fontId="31" fillId="2" borderId="118" xfId="53" applyNumberFormat="1" applyFont="1" applyFill="1" applyBorder="1" applyAlignment="1">
      <alignment horizontal="left"/>
    </xf>
    <xf numFmtId="0" fontId="31" fillId="2" borderId="118" xfId="53" applyNumberFormat="1" applyFont="1" applyFill="1" applyBorder="1" applyAlignment="1">
      <alignment horizontal="left"/>
    </xf>
    <xf numFmtId="164" fontId="31" fillId="2" borderId="92" xfId="53" applyNumberFormat="1" applyFont="1" applyFill="1" applyBorder="1" applyAlignment="1">
      <alignment horizontal="left"/>
    </xf>
    <xf numFmtId="3" fontId="31" fillId="2" borderId="92" xfId="53" applyNumberFormat="1" applyFont="1" applyFill="1" applyBorder="1" applyAlignment="1">
      <alignment horizontal="left"/>
    </xf>
    <xf numFmtId="3" fontId="31" fillId="2" borderId="55" xfId="53" applyNumberFormat="1" applyFont="1" applyFill="1" applyBorder="1" applyAlignment="1">
      <alignment horizontal="left"/>
    </xf>
    <xf numFmtId="0" fontId="32" fillId="0" borderId="65" xfId="0" applyFont="1" applyFill="1" applyBorder="1"/>
    <xf numFmtId="0" fontId="32" fillId="0" borderId="66" xfId="0" applyFont="1" applyFill="1" applyBorder="1"/>
    <xf numFmtId="164" fontId="32" fillId="0" borderId="66" xfId="0" applyNumberFormat="1" applyFont="1" applyFill="1" applyBorder="1"/>
    <xf numFmtId="164" fontId="32" fillId="0" borderId="66" xfId="0" applyNumberFormat="1" applyFont="1" applyFill="1" applyBorder="1" applyAlignment="1">
      <alignment horizontal="right"/>
    </xf>
    <xf numFmtId="0" fontId="32" fillId="0" borderId="66" xfId="0" applyNumberFormat="1" applyFont="1" applyFill="1" applyBorder="1"/>
    <xf numFmtId="3" fontId="32" fillId="0" borderId="66" xfId="0" applyNumberFormat="1" applyFont="1" applyFill="1" applyBorder="1"/>
    <xf numFmtId="3" fontId="32" fillId="0" borderId="67" xfId="0" applyNumberFormat="1" applyFont="1" applyFill="1" applyBorder="1"/>
    <xf numFmtId="0" fontId="32" fillId="0" borderId="73" xfId="0" applyFont="1" applyFill="1" applyBorder="1"/>
    <xf numFmtId="0" fontId="32" fillId="0" borderId="74" xfId="0" applyFont="1" applyFill="1" applyBorder="1"/>
    <xf numFmtId="164" fontId="32" fillId="0" borderId="74" xfId="0" applyNumberFormat="1" applyFont="1" applyFill="1" applyBorder="1"/>
    <xf numFmtId="164" fontId="32" fillId="0" borderId="74" xfId="0" applyNumberFormat="1" applyFont="1" applyFill="1" applyBorder="1" applyAlignment="1">
      <alignment horizontal="right"/>
    </xf>
    <xf numFmtId="0" fontId="32" fillId="0" borderId="74" xfId="0" applyNumberFormat="1" applyFont="1" applyFill="1" applyBorder="1"/>
    <xf numFmtId="3" fontId="32" fillId="0" borderId="74" xfId="0" applyNumberFormat="1" applyFont="1" applyFill="1" applyBorder="1"/>
    <xf numFmtId="3" fontId="32" fillId="0" borderId="75" xfId="0" applyNumberFormat="1" applyFont="1" applyFill="1" applyBorder="1"/>
    <xf numFmtId="0" fontId="32" fillId="0" borderId="68" xfId="0" applyFont="1" applyFill="1" applyBorder="1"/>
    <xf numFmtId="0" fontId="32" fillId="0" borderId="69" xfId="0" applyFont="1" applyFill="1" applyBorder="1"/>
    <xf numFmtId="164" fontId="32" fillId="0" borderId="69" xfId="0" applyNumberFormat="1" applyFont="1" applyFill="1" applyBorder="1"/>
    <xf numFmtId="164" fontId="32" fillId="0" borderId="69" xfId="0" applyNumberFormat="1" applyFont="1" applyFill="1" applyBorder="1" applyAlignment="1">
      <alignment horizontal="right"/>
    </xf>
    <xf numFmtId="0" fontId="32" fillId="0" borderId="69" xfId="0" applyNumberFormat="1" applyFont="1" applyFill="1" applyBorder="1"/>
    <xf numFmtId="3" fontId="32" fillId="0" borderId="69" xfId="0" applyNumberFormat="1" applyFont="1" applyFill="1" applyBorder="1"/>
    <xf numFmtId="3" fontId="32" fillId="0" borderId="70" xfId="0" applyNumberFormat="1" applyFont="1" applyFill="1" applyBorder="1"/>
    <xf numFmtId="0" fontId="3" fillId="2" borderId="94" xfId="79" applyFont="1" applyFill="1" applyBorder="1" applyAlignment="1">
      <alignment horizontal="left"/>
    </xf>
    <xf numFmtId="3" fontId="3" fillId="2" borderId="77" xfId="80" applyNumberFormat="1" applyFont="1" applyFill="1" applyBorder="1"/>
    <xf numFmtId="3" fontId="3" fillId="2" borderId="78" xfId="80" applyNumberFormat="1" applyFont="1" applyFill="1" applyBorder="1"/>
    <xf numFmtId="9" fontId="3" fillId="2" borderId="119" xfId="80" applyNumberFormat="1" applyFont="1" applyFill="1" applyBorder="1"/>
    <xf numFmtId="9" fontId="3" fillId="2" borderId="77" xfId="80" applyNumberFormat="1" applyFont="1" applyFill="1" applyBorder="1"/>
    <xf numFmtId="9" fontId="3" fillId="2" borderId="78" xfId="80" applyNumberFormat="1" applyFont="1" applyFill="1" applyBorder="1"/>
    <xf numFmtId="0" fontId="39" fillId="0" borderId="65" xfId="0" applyFont="1" applyFill="1" applyBorder="1"/>
    <xf numFmtId="9" fontId="32" fillId="0" borderId="66" xfId="0" applyNumberFormat="1" applyFont="1" applyFill="1" applyBorder="1"/>
    <xf numFmtId="9" fontId="32" fillId="0" borderId="67" xfId="0" applyNumberFormat="1" applyFont="1" applyFill="1" applyBorder="1"/>
    <xf numFmtId="9" fontId="32" fillId="0" borderId="69" xfId="0" applyNumberFormat="1" applyFont="1" applyFill="1" applyBorder="1"/>
    <xf numFmtId="9" fontId="32" fillId="0" borderId="70" xfId="0" applyNumberFormat="1" applyFont="1" applyFill="1" applyBorder="1"/>
    <xf numFmtId="0" fontId="39" fillId="0" borderId="85" xfId="0" applyFont="1" applyFill="1" applyBorder="1"/>
    <xf numFmtId="0" fontId="39" fillId="0" borderId="84" xfId="0" applyFont="1" applyFill="1" applyBorder="1" applyAlignment="1">
      <alignment horizontal="left" indent="1"/>
    </xf>
    <xf numFmtId="9" fontId="32" fillId="0" borderId="120" xfId="0" applyNumberFormat="1" applyFont="1" applyFill="1" applyBorder="1"/>
    <xf numFmtId="9" fontId="32" fillId="0" borderId="80" xfId="0" applyNumberFormat="1" applyFont="1" applyFill="1" applyBorder="1"/>
    <xf numFmtId="3" fontId="32" fillId="0" borderId="65" xfId="0" applyNumberFormat="1" applyFont="1" applyFill="1" applyBorder="1"/>
    <xf numFmtId="3" fontId="32" fillId="0" borderId="68" xfId="0" applyNumberFormat="1" applyFont="1" applyFill="1" applyBorder="1"/>
    <xf numFmtId="9" fontId="32" fillId="0" borderId="121" xfId="0" applyNumberFormat="1" applyFont="1" applyFill="1" applyBorder="1"/>
    <xf numFmtId="9" fontId="32" fillId="0" borderId="96" xfId="0" applyNumberFormat="1" applyFont="1" applyFill="1" applyBorder="1"/>
    <xf numFmtId="0" fontId="32" fillId="2" borderId="55" xfId="0" applyFont="1" applyFill="1" applyBorder="1" applyAlignment="1">
      <alignment vertical="center"/>
    </xf>
    <xf numFmtId="0" fontId="31" fillId="2" borderId="16" xfId="26" applyNumberFormat="1" applyFont="1" applyFill="1" applyBorder="1"/>
    <xf numFmtId="0" fontId="31" fillId="2" borderId="0" xfId="26" applyNumberFormat="1" applyFont="1" applyFill="1" applyBorder="1"/>
    <xf numFmtId="9" fontId="31" fillId="2" borderId="0" xfId="26" quotePrefix="1" applyNumberFormat="1" applyFont="1" applyFill="1" applyBorder="1" applyAlignment="1">
      <alignment horizontal="right"/>
    </xf>
    <xf numFmtId="9" fontId="31" fillId="2" borderId="17" xfId="26" applyNumberFormat="1" applyFont="1" applyFill="1" applyBorder="1" applyAlignment="1">
      <alignment horizontal="right"/>
    </xf>
    <xf numFmtId="0" fontId="59" fillId="4" borderId="65" xfId="0" applyFont="1" applyFill="1" applyBorder="1" applyAlignment="1">
      <alignment horizontal="left"/>
    </xf>
    <xf numFmtId="169" fontId="59" fillId="4" borderId="66" xfId="0" applyNumberFormat="1" applyFont="1" applyFill="1" applyBorder="1"/>
    <xf numFmtId="9" fontId="59" fillId="4" borderId="66" xfId="0" applyNumberFormat="1" applyFont="1" applyFill="1" applyBorder="1"/>
    <xf numFmtId="9" fontId="59" fillId="4" borderId="67" xfId="0" applyNumberFormat="1" applyFont="1" applyFill="1" applyBorder="1"/>
    <xf numFmtId="169" fontId="0" fillId="0" borderId="69" xfId="0" applyNumberFormat="1" applyBorder="1"/>
    <xf numFmtId="9" fontId="0" fillId="0" borderId="69" xfId="0" applyNumberFormat="1" applyBorder="1"/>
    <xf numFmtId="9" fontId="0" fillId="0" borderId="70" xfId="0" applyNumberFormat="1" applyBorder="1"/>
    <xf numFmtId="0" fontId="59" fillId="0" borderId="68" xfId="0" applyFont="1" applyBorder="1" applyAlignment="1">
      <alignment horizontal="left" indent="1"/>
    </xf>
    <xf numFmtId="169" fontId="0" fillId="0" borderId="74" xfId="0" applyNumberFormat="1" applyBorder="1"/>
    <xf numFmtId="9" fontId="0" fillId="0" borderId="74" xfId="0" applyNumberFormat="1" applyBorder="1"/>
    <xf numFmtId="9" fontId="0" fillId="0" borderId="75" xfId="0" applyNumberFormat="1" applyBorder="1"/>
    <xf numFmtId="0" fontId="59" fillId="4" borderId="73" xfId="0" applyFont="1" applyFill="1" applyBorder="1" applyAlignment="1">
      <alignment horizontal="left"/>
    </xf>
    <xf numFmtId="169" fontId="59" fillId="4" borderId="74" xfId="0" applyNumberFormat="1" applyFont="1" applyFill="1" applyBorder="1"/>
    <xf numFmtId="9" fontId="59" fillId="4" borderId="74" xfId="0" applyNumberFormat="1" applyFont="1" applyFill="1" applyBorder="1"/>
    <xf numFmtId="9" fontId="59" fillId="4" borderId="75" xfId="0" applyNumberFormat="1" applyFont="1" applyFill="1" applyBorder="1"/>
    <xf numFmtId="0" fontId="59" fillId="0" borderId="73" xfId="0" applyFont="1" applyBorder="1" applyAlignment="1">
      <alignment horizontal="left" indent="1"/>
    </xf>
    <xf numFmtId="0" fontId="60" fillId="0" borderId="0" xfId="0" applyFont="1" applyFill="1"/>
    <xf numFmtId="0" fontId="61" fillId="0" borderId="0" xfId="0" applyFont="1" applyFill="1"/>
    <xf numFmtId="0" fontId="31" fillId="2" borderId="17" xfId="26" applyNumberFormat="1" applyFont="1" applyFill="1" applyBorder="1"/>
    <xf numFmtId="169" fontId="32" fillId="0" borderId="66" xfId="0" applyNumberFormat="1" applyFont="1" applyFill="1" applyBorder="1"/>
    <xf numFmtId="169" fontId="32" fillId="0" borderId="67" xfId="0" applyNumberFormat="1" applyFont="1" applyFill="1" applyBorder="1"/>
    <xf numFmtId="169" fontId="32" fillId="0" borderId="74" xfId="0" applyNumberFormat="1" applyFont="1" applyFill="1" applyBorder="1"/>
    <xf numFmtId="169" fontId="32" fillId="0" borderId="75" xfId="0" applyNumberFormat="1" applyFont="1" applyFill="1" applyBorder="1"/>
    <xf numFmtId="169" fontId="32" fillId="0" borderId="69" xfId="0" applyNumberFormat="1" applyFont="1" applyFill="1" applyBorder="1"/>
    <xf numFmtId="169" fontId="32" fillId="0" borderId="70" xfId="0" applyNumberFormat="1" applyFont="1" applyFill="1" applyBorder="1"/>
    <xf numFmtId="0" fontId="39" fillId="0" borderId="73" xfId="0" applyFont="1" applyFill="1" applyBorder="1"/>
    <xf numFmtId="0" fontId="39" fillId="0" borderId="68" xfId="0" applyFont="1" applyFill="1" applyBorder="1"/>
    <xf numFmtId="0" fontId="32" fillId="2" borderId="32" xfId="0" applyFont="1" applyFill="1" applyBorder="1" applyAlignment="1">
      <alignment horizontal="center" vertical="top" wrapText="1"/>
    </xf>
    <xf numFmtId="0" fontId="31" fillId="2" borderId="32" xfId="0" applyFont="1" applyFill="1" applyBorder="1" applyAlignment="1">
      <alignment horizontal="center" vertical="top" wrapText="1"/>
    </xf>
    <xf numFmtId="0" fontId="31" fillId="2" borderId="32" xfId="0" applyFont="1" applyFill="1" applyBorder="1" applyAlignment="1">
      <alignment horizontal="center" vertical="top"/>
    </xf>
    <xf numFmtId="0" fontId="0" fillId="0" borderId="32" xfId="0" applyNumberFormat="1" applyBorder="1" applyAlignment="1">
      <alignment horizontal="center" vertical="top"/>
    </xf>
    <xf numFmtId="0" fontId="31" fillId="2" borderId="32" xfId="0" applyFont="1" applyFill="1" applyBorder="1" applyAlignment="1">
      <alignment horizontal="center" vertical="center"/>
    </xf>
    <xf numFmtId="3" fontId="31" fillId="2" borderId="16" xfId="0" applyNumberFormat="1" applyFont="1" applyFill="1" applyBorder="1" applyAlignment="1">
      <alignment horizontal="left"/>
    </xf>
    <xf numFmtId="3" fontId="31" fillId="2" borderId="17" xfId="0" applyNumberFormat="1" applyFont="1" applyFill="1" applyBorder="1" applyAlignment="1">
      <alignment horizontal="center"/>
    </xf>
    <xf numFmtId="3" fontId="31" fillId="2" borderId="0" xfId="0" applyNumberFormat="1" applyFont="1" applyFill="1" applyBorder="1" applyAlignment="1">
      <alignment horizontal="center"/>
    </xf>
    <xf numFmtId="9" fontId="44" fillId="2" borderId="17" xfId="0" applyNumberFormat="1" applyFont="1" applyFill="1" applyBorder="1" applyAlignment="1">
      <alignment horizontal="center" vertical="top"/>
    </xf>
    <xf numFmtId="3" fontId="31" fillId="2" borderId="17" xfId="0" applyNumberFormat="1" applyFont="1" applyFill="1" applyBorder="1" applyAlignment="1">
      <alignment horizontal="center" vertical="top"/>
    </xf>
    <xf numFmtId="9" fontId="32" fillId="0" borderId="74" xfId="0" applyNumberFormat="1" applyFont="1" applyFill="1" applyBorder="1"/>
    <xf numFmtId="0" fontId="31" fillId="2" borderId="32" xfId="0" applyFont="1" applyFill="1" applyBorder="1" applyAlignment="1">
      <alignment horizontal="center" vertical="top" wrapText="1"/>
    </xf>
    <xf numFmtId="0" fontId="31" fillId="2" borderId="17" xfId="26" applyNumberFormat="1" applyFont="1" applyFill="1" applyBorder="1" applyAlignment="1">
      <alignment horizontal="right"/>
    </xf>
    <xf numFmtId="9" fontId="32" fillId="0" borderId="75" xfId="0" applyNumberFormat="1" applyFont="1" applyFill="1" applyBorder="1"/>
    <xf numFmtId="49" fontId="31" fillId="2" borderId="32" xfId="0" applyNumberFormat="1" applyFont="1" applyFill="1" applyBorder="1" applyAlignment="1">
      <alignment horizontal="center" vertical="top"/>
    </xf>
    <xf numFmtId="0" fontId="31" fillId="2" borderId="16" xfId="0" applyNumberFormat="1" applyFont="1" applyFill="1" applyBorder="1" applyAlignment="1">
      <alignment horizontal="left"/>
    </xf>
    <xf numFmtId="0" fontId="31" fillId="2" borderId="17" xfId="0" applyNumberFormat="1" applyFont="1" applyFill="1" applyBorder="1" applyAlignment="1">
      <alignment horizontal="left"/>
    </xf>
    <xf numFmtId="0" fontId="31" fillId="2" borderId="0" xfId="0" applyNumberFormat="1" applyFont="1" applyFill="1" applyBorder="1" applyAlignment="1">
      <alignment horizontal="left"/>
    </xf>
    <xf numFmtId="0" fontId="44" fillId="2" borderId="17" xfId="0" applyNumberFormat="1" applyFont="1" applyFill="1" applyBorder="1" applyAlignment="1">
      <alignment horizontal="center" vertical="top"/>
    </xf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88">
    <dxf>
      <font>
        <b/>
        <i val="0"/>
        <color rgb="FFFF0000"/>
      </font>
    </dxf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>
      <tableStyleElement type="wholeTable" dxfId="87"/>
      <tableStyleElement type="headerRow" dxfId="86"/>
      <tableStyleElement type="totalRow" dxfId="85"/>
      <tableStyleElement type="firstColumn" dxfId="84"/>
      <tableStyleElement type="lastColumn" dxfId="83"/>
      <tableStyleElement type="firstRowStripe" dxfId="82"/>
      <tableStyleElement type="firstColumnStripe" dxfId="81"/>
    </tableStyle>
    <tableStyle name="TableStyleMedium2 2" pivot="0" count="7">
      <tableStyleElement type="wholeTable" dxfId="80"/>
      <tableStyleElement type="headerRow" dxfId="79"/>
      <tableStyleElement type="totalRow" dxfId="78"/>
      <tableStyleElement type="firstColumn" dxfId="77"/>
      <tableStyleElement type="lastColumn" dxfId="76"/>
      <tableStyleElement type="firstRowStripe" dxfId="75"/>
      <tableStyleElement type="firstColumnStripe" dxfId="74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Graf'!$B$4:$E$4</c:f>
              <c:numCache>
                <c:formatCode>General</c:formatCode>
                <c:ptCount val="4"/>
                <c:pt idx="0">
                  <c:v>0.84346188985078319</c:v>
                </c:pt>
                <c:pt idx="1">
                  <c:v>0.90061927519168361</c:v>
                </c:pt>
                <c:pt idx="2">
                  <c:v>0.87185396713611374</c:v>
                </c:pt>
                <c:pt idx="3">
                  <c:v>0.85171064021088005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94702656"/>
        <c:axId val="-694696128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0.98604139914078937</c:v>
                </c:pt>
                <c:pt idx="1">
                  <c:v>0.98604139914078937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694704832"/>
        <c:axId val="-694703200"/>
      </c:scatterChart>
      <c:catAx>
        <c:axId val="-6947026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6946961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69469612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694702656"/>
        <c:crosses val="autoZero"/>
        <c:crossBetween val="between"/>
      </c:valAx>
      <c:valAx>
        <c:axId val="-694704832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694703200"/>
        <c:crosses val="max"/>
        <c:crossBetween val="midCat"/>
      </c:valAx>
      <c:valAx>
        <c:axId val="-694703200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694704832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6" name="Tabulka" displayName="Tabulka" ref="A7:S21" totalsRowShown="0" headerRowDxfId="73" tableBorderDxfId="72">
  <autoFilter ref="A7:S21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name="kat" dataDxfId="71"/>
    <tableColumn id="2" name="popis" dataDxfId="70"/>
    <tableColumn id="3" name="01 uv_sk" dataDxfId="6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name="02 uv_pla" dataDxfId="6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name="03 uv_pln" dataDxfId="6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name="04 uv_rozd" dataDxfId="6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name="05 h_vram" dataDxfId="6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name="06 h_naduv" dataDxfId="6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name="07 h_nadzk" dataDxfId="6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name="08 h_oon" dataDxfId="6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name="09 m_kl" dataDxfId="6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name="10 m_gr" dataDxfId="6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name="11 m_jo" dataDxfId="5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name="12 m_oc" dataDxfId="5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name="13 m_sk" dataDxfId="5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name="14_vzsk" dataDxfId="5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name="15_vzpl" dataDxfId="5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name="16_vzpln" dataDxfId="54">
      <calculatedColumnFormula>IF(Tabulka[[#This Row],[15_vzpl]]=0,"",Tabulka[[#This Row],[14_vzsk]]/Tabulka[[#This Row],[15_vzpl]])</calculatedColumnFormula>
    </tableColumn>
    <tableColumn id="20" name="17_vzroz" dataDxfId="53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id="7" name="ONData" displayName="ONData" ref="C3:S63" totalsRowShown="0">
  <autoFilter ref="C3:S63"/>
  <tableColumns count="17">
    <tableColumn id="1" name="mesic"/>
    <tableColumn id="2" name="kat"/>
    <tableColumn id="3" name="01 uv_sk"/>
    <tableColumn id="4" name="02 uv_pla"/>
    <tableColumn id="5" name="03 uv_pln"/>
    <tableColumn id="6" name="04 uv_rozd"/>
    <tableColumn id="7" name="05 h_vram"/>
    <tableColumn id="8" name="06 h_naduv"/>
    <tableColumn id="9" name="07 h_nadzk"/>
    <tableColumn id="10" name="08 h_oon"/>
    <tableColumn id="11" name="09 m_kl"/>
    <tableColumn id="12" name="10 m_gr"/>
    <tableColumn id="13" name="11 m_jo"/>
    <tableColumn id="14" name="12 m_oc"/>
    <tableColumn id="15" name="13 m_sk"/>
    <tableColumn id="16" name="14_vzsk"/>
    <tableColumn id="17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2.bin"/><Relationship Id="rId4" Type="http://schemas.openxmlformats.org/officeDocument/2006/relationships/comments" Target="../comments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24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04" bestFit="1" customWidth="1"/>
    <col min="2" max="2" width="102.21875" style="104" bestFit="1" customWidth="1"/>
    <col min="3" max="3" width="16.109375" style="42" hidden="1" customWidth="1"/>
    <col min="4" max="16384" width="8.88671875" style="104"/>
  </cols>
  <sheetData>
    <row r="1" spans="1:3" ht="18.600000000000001" customHeight="1" thickBot="1" x14ac:dyDescent="0.4">
      <c r="A1" s="297" t="s">
        <v>93</v>
      </c>
      <c r="B1" s="297"/>
    </row>
    <row r="2" spans="1:3" ht="14.4" customHeight="1" thickBot="1" x14ac:dyDescent="0.35">
      <c r="A2" s="200" t="s">
        <v>235</v>
      </c>
      <c r="B2" s="41"/>
    </row>
    <row r="3" spans="1:3" ht="14.4" customHeight="1" thickBot="1" x14ac:dyDescent="0.35">
      <c r="A3" s="293" t="s">
        <v>116</v>
      </c>
      <c r="B3" s="294"/>
    </row>
    <row r="4" spans="1:3" ht="14.4" customHeight="1" x14ac:dyDescent="0.3">
      <c r="A4" s="117" t="str">
        <f t="shared" ref="A4:A8" si="0">HYPERLINK("#'"&amp;C4&amp;"'!A1",C4)</f>
        <v>Motivace</v>
      </c>
      <c r="B4" s="64" t="s">
        <v>104</v>
      </c>
      <c r="C4" s="42" t="s">
        <v>105</v>
      </c>
    </row>
    <row r="5" spans="1:3" ht="14.4" customHeight="1" x14ac:dyDescent="0.3">
      <c r="A5" s="118" t="str">
        <f t="shared" si="0"/>
        <v>HI</v>
      </c>
      <c r="B5" s="65" t="s">
        <v>113</v>
      </c>
      <c r="C5" s="42" t="s">
        <v>96</v>
      </c>
    </row>
    <row r="6" spans="1:3" ht="14.4" customHeight="1" x14ac:dyDescent="0.3">
      <c r="A6" s="119" t="str">
        <f t="shared" si="0"/>
        <v>HI Graf</v>
      </c>
      <c r="B6" s="66" t="s">
        <v>89</v>
      </c>
      <c r="C6" s="42" t="s">
        <v>97</v>
      </c>
    </row>
    <row r="7" spans="1:3" ht="14.4" customHeight="1" x14ac:dyDescent="0.3">
      <c r="A7" s="119" t="str">
        <f t="shared" si="0"/>
        <v>Man Tab</v>
      </c>
      <c r="B7" s="66" t="s">
        <v>237</v>
      </c>
      <c r="C7" s="42" t="s">
        <v>98</v>
      </c>
    </row>
    <row r="8" spans="1:3" ht="14.4" customHeight="1" thickBot="1" x14ac:dyDescent="0.35">
      <c r="A8" s="120" t="str">
        <f t="shared" si="0"/>
        <v>HV</v>
      </c>
      <c r="B8" s="67" t="s">
        <v>47</v>
      </c>
      <c r="C8" s="42" t="s">
        <v>52</v>
      </c>
    </row>
    <row r="9" spans="1:3" ht="14.4" customHeight="1" thickBot="1" x14ac:dyDescent="0.35">
      <c r="A9" s="68"/>
      <c r="B9" s="68"/>
    </row>
    <row r="10" spans="1:3" ht="14.4" customHeight="1" thickBot="1" x14ac:dyDescent="0.35">
      <c r="A10" s="295" t="s">
        <v>94</v>
      </c>
      <c r="B10" s="294"/>
    </row>
    <row r="11" spans="1:3" ht="14.4" customHeight="1" x14ac:dyDescent="0.3">
      <c r="A11" s="121" t="str">
        <f t="shared" ref="A11" si="1">HYPERLINK("#'"&amp;C11&amp;"'!A1",C11)</f>
        <v>Léky Žádanky</v>
      </c>
      <c r="B11" s="65" t="s">
        <v>114</v>
      </c>
      <c r="C11" s="42" t="s">
        <v>99</v>
      </c>
    </row>
    <row r="12" spans="1:3" ht="14.4" customHeight="1" x14ac:dyDescent="0.3">
      <c r="A12" s="119" t="str">
        <f t="shared" ref="A12:A16" si="2">HYPERLINK("#'"&amp;C12&amp;"'!A1",C12)</f>
        <v>LŽ Detail</v>
      </c>
      <c r="B12" s="66" t="s">
        <v>130</v>
      </c>
      <c r="C12" s="42" t="s">
        <v>100</v>
      </c>
    </row>
    <row r="13" spans="1:3" ht="14.4" customHeight="1" x14ac:dyDescent="0.3">
      <c r="A13" s="119" t="str">
        <f t="shared" si="2"/>
        <v>LŽ Statim</v>
      </c>
      <c r="B13" s="222" t="s">
        <v>161</v>
      </c>
      <c r="C13" s="42" t="s">
        <v>171</v>
      </c>
    </row>
    <row r="14" spans="1:3" ht="14.4" customHeight="1" x14ac:dyDescent="0.3">
      <c r="A14" s="121" t="str">
        <f t="shared" ref="A14" si="3">HYPERLINK("#'"&amp;C14&amp;"'!A1",C14)</f>
        <v>Materiál Žádanky</v>
      </c>
      <c r="B14" s="66" t="s">
        <v>115</v>
      </c>
      <c r="C14" s="42" t="s">
        <v>101</v>
      </c>
    </row>
    <row r="15" spans="1:3" ht="14.4" customHeight="1" x14ac:dyDescent="0.3">
      <c r="A15" s="119" t="str">
        <f t="shared" si="2"/>
        <v>MŽ Detail</v>
      </c>
      <c r="B15" s="66" t="s">
        <v>696</v>
      </c>
      <c r="C15" s="42" t="s">
        <v>102</v>
      </c>
    </row>
    <row r="16" spans="1:3" ht="14.4" customHeight="1" thickBot="1" x14ac:dyDescent="0.35">
      <c r="A16" s="121" t="str">
        <f t="shared" si="2"/>
        <v>Osobní náklady</v>
      </c>
      <c r="B16" s="66" t="s">
        <v>91</v>
      </c>
      <c r="C16" s="42" t="s">
        <v>103</v>
      </c>
    </row>
    <row r="17" spans="1:3" ht="14.4" customHeight="1" thickBot="1" x14ac:dyDescent="0.35">
      <c r="A17" s="69"/>
      <c r="B17" s="69"/>
    </row>
    <row r="18" spans="1:3" ht="14.4" customHeight="1" thickBot="1" x14ac:dyDescent="0.35">
      <c r="A18" s="296" t="s">
        <v>95</v>
      </c>
      <c r="B18" s="294"/>
    </row>
    <row r="19" spans="1:3" ht="14.4" customHeight="1" x14ac:dyDescent="0.3">
      <c r="A19" s="122" t="str">
        <f t="shared" ref="A19:A24" si="4">HYPERLINK("#'"&amp;C19&amp;"'!A1",C19)</f>
        <v>ZV Vykáz.-A</v>
      </c>
      <c r="B19" s="65" t="s">
        <v>717</v>
      </c>
      <c r="C19" s="42" t="s">
        <v>106</v>
      </c>
    </row>
    <row r="20" spans="1:3" ht="14.4" customHeight="1" x14ac:dyDescent="0.3">
      <c r="A20" s="119" t="str">
        <f t="shared" ref="A20" si="5">HYPERLINK("#'"&amp;C20&amp;"'!A1",C20)</f>
        <v>ZV Vykáz.-A Lékaři</v>
      </c>
      <c r="B20" s="66" t="s">
        <v>745</v>
      </c>
      <c r="C20" s="42" t="s">
        <v>174</v>
      </c>
    </row>
    <row r="21" spans="1:3" ht="14.4" customHeight="1" x14ac:dyDescent="0.3">
      <c r="A21" s="119" t="str">
        <f t="shared" si="4"/>
        <v>ZV Vykáz.-A Detail</v>
      </c>
      <c r="B21" s="66" t="s">
        <v>876</v>
      </c>
      <c r="C21" s="42" t="s">
        <v>107</v>
      </c>
    </row>
    <row r="22" spans="1:3" ht="14.4" customHeight="1" x14ac:dyDescent="0.3">
      <c r="A22" s="235" t="str">
        <f>HYPERLINK("#'"&amp;C22&amp;"'!A1",C22)</f>
        <v>ZV Vykáz.-A Det.Lék.</v>
      </c>
      <c r="B22" s="66" t="s">
        <v>877</v>
      </c>
      <c r="C22" s="42" t="s">
        <v>178</v>
      </c>
    </row>
    <row r="23" spans="1:3" ht="14.4" customHeight="1" x14ac:dyDescent="0.3">
      <c r="A23" s="119" t="str">
        <f t="shared" si="4"/>
        <v>ZV Vykáz.-H</v>
      </c>
      <c r="B23" s="66" t="s">
        <v>110</v>
      </c>
      <c r="C23" s="42" t="s">
        <v>108</v>
      </c>
    </row>
    <row r="24" spans="1:3" ht="14.4" customHeight="1" x14ac:dyDescent="0.3">
      <c r="A24" s="119" t="str">
        <f t="shared" si="4"/>
        <v>ZV Vykáz.-H Detail</v>
      </c>
      <c r="B24" s="66" t="s">
        <v>941</v>
      </c>
      <c r="C24" s="42" t="s">
        <v>109</v>
      </c>
    </row>
  </sheetData>
  <mergeCells count="4">
    <mergeCell ref="A3:B3"/>
    <mergeCell ref="A10:B10"/>
    <mergeCell ref="A18:B18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30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181" customWidth="1"/>
    <col min="2" max="2" width="61.109375" style="181" customWidth="1"/>
    <col min="3" max="3" width="9.5546875" style="104" hidden="1" customWidth="1" outlineLevel="1"/>
    <col min="4" max="4" width="9.5546875" style="182" customWidth="1" collapsed="1"/>
    <col min="5" max="5" width="2.21875" style="182" customWidth="1"/>
    <col min="6" max="6" width="9.5546875" style="183" customWidth="1"/>
    <col min="7" max="7" width="9.5546875" style="180" customWidth="1"/>
    <col min="8" max="9" width="9.5546875" style="104" customWidth="1"/>
    <col min="10" max="10" width="0" style="104" hidden="1" customWidth="1"/>
    <col min="11" max="16384" width="8.88671875" style="104"/>
  </cols>
  <sheetData>
    <row r="1" spans="1:10" ht="18.600000000000001" customHeight="1" thickBot="1" x14ac:dyDescent="0.4">
      <c r="A1" s="327" t="s">
        <v>115</v>
      </c>
      <c r="B1" s="328"/>
      <c r="C1" s="328"/>
      <c r="D1" s="328"/>
      <c r="E1" s="328"/>
      <c r="F1" s="328"/>
      <c r="G1" s="298"/>
      <c r="H1" s="329"/>
      <c r="I1" s="329"/>
    </row>
    <row r="2" spans="1:10" ht="14.4" customHeight="1" thickBot="1" x14ac:dyDescent="0.35">
      <c r="A2" s="200" t="s">
        <v>235</v>
      </c>
      <c r="B2" s="179"/>
      <c r="C2" s="179"/>
      <c r="D2" s="179"/>
      <c r="E2" s="179"/>
      <c r="F2" s="179"/>
    </row>
    <row r="3" spans="1:10" ht="14.4" customHeight="1" thickBot="1" x14ac:dyDescent="0.35">
      <c r="A3" s="200"/>
      <c r="B3" s="239"/>
      <c r="C3" s="206">
        <v>2015</v>
      </c>
      <c r="D3" s="207">
        <v>2017</v>
      </c>
      <c r="E3" s="7"/>
      <c r="F3" s="306">
        <v>2018</v>
      </c>
      <c r="G3" s="324"/>
      <c r="H3" s="324"/>
      <c r="I3" s="307"/>
    </row>
    <row r="4" spans="1:10" ht="14.4" customHeight="1" thickBot="1" x14ac:dyDescent="0.35">
      <c r="A4" s="211" t="s">
        <v>0</v>
      </c>
      <c r="B4" s="212" t="s">
        <v>160</v>
      </c>
      <c r="C4" s="325" t="s">
        <v>58</v>
      </c>
      <c r="D4" s="326"/>
      <c r="E4" s="213"/>
      <c r="F4" s="208" t="s">
        <v>58</v>
      </c>
      <c r="G4" s="209" t="s">
        <v>59</v>
      </c>
      <c r="H4" s="209" t="s">
        <v>53</v>
      </c>
      <c r="I4" s="210" t="s">
        <v>60</v>
      </c>
    </row>
    <row r="5" spans="1:10" ht="14.4" customHeight="1" x14ac:dyDescent="0.3">
      <c r="A5" s="430" t="s">
        <v>390</v>
      </c>
      <c r="B5" s="431" t="s">
        <v>391</v>
      </c>
      <c r="C5" s="432" t="s">
        <v>392</v>
      </c>
      <c r="D5" s="432" t="s">
        <v>392</v>
      </c>
      <c r="E5" s="432"/>
      <c r="F5" s="432" t="s">
        <v>392</v>
      </c>
      <c r="G5" s="432" t="s">
        <v>392</v>
      </c>
      <c r="H5" s="432" t="s">
        <v>392</v>
      </c>
      <c r="I5" s="433" t="s">
        <v>392</v>
      </c>
      <c r="J5" s="434" t="s">
        <v>54</v>
      </c>
    </row>
    <row r="6" spans="1:10" ht="14.4" customHeight="1" x14ac:dyDescent="0.3">
      <c r="A6" s="430" t="s">
        <v>390</v>
      </c>
      <c r="B6" s="431" t="s">
        <v>435</v>
      </c>
      <c r="C6" s="432">
        <v>1185.0502800000006</v>
      </c>
      <c r="D6" s="432">
        <v>1763.2679799999996</v>
      </c>
      <c r="E6" s="432"/>
      <c r="F6" s="432">
        <v>1642.33888</v>
      </c>
      <c r="G6" s="432">
        <v>1521.6665976562501</v>
      </c>
      <c r="H6" s="432">
        <v>120.67228234374988</v>
      </c>
      <c r="I6" s="433">
        <v>1.079302708313119</v>
      </c>
      <c r="J6" s="434" t="s">
        <v>1</v>
      </c>
    </row>
    <row r="7" spans="1:10" ht="14.4" customHeight="1" x14ac:dyDescent="0.3">
      <c r="A7" s="430" t="s">
        <v>390</v>
      </c>
      <c r="B7" s="431" t="s">
        <v>436</v>
      </c>
      <c r="C7" s="432">
        <v>205.86375999999996</v>
      </c>
      <c r="D7" s="432">
        <v>202.29944999999998</v>
      </c>
      <c r="E7" s="432"/>
      <c r="F7" s="432">
        <v>190.99379999999996</v>
      </c>
      <c r="G7" s="432">
        <v>206.66667187499999</v>
      </c>
      <c r="H7" s="432">
        <v>-15.672871875000027</v>
      </c>
      <c r="I7" s="433">
        <v>0.9241635250966852</v>
      </c>
      <c r="J7" s="434" t="s">
        <v>1</v>
      </c>
    </row>
    <row r="8" spans="1:10" ht="14.4" customHeight="1" x14ac:dyDescent="0.3">
      <c r="A8" s="430" t="s">
        <v>390</v>
      </c>
      <c r="B8" s="431" t="s">
        <v>437</v>
      </c>
      <c r="C8" s="432">
        <v>4.9169999999999998</v>
      </c>
      <c r="D8" s="432">
        <v>5.9941399999999998</v>
      </c>
      <c r="E8" s="432"/>
      <c r="F8" s="432">
        <v>3.4566999999999997</v>
      </c>
      <c r="G8" s="432">
        <v>6.6666666870117188</v>
      </c>
      <c r="H8" s="432">
        <v>-3.2099666870117192</v>
      </c>
      <c r="I8" s="433">
        <v>0.5185049984176483</v>
      </c>
      <c r="J8" s="434" t="s">
        <v>1</v>
      </c>
    </row>
    <row r="9" spans="1:10" ht="14.4" customHeight="1" x14ac:dyDescent="0.3">
      <c r="A9" s="430" t="s">
        <v>390</v>
      </c>
      <c r="B9" s="431" t="s">
        <v>438</v>
      </c>
      <c r="C9" s="432">
        <v>87.15576999999999</v>
      </c>
      <c r="D9" s="432">
        <v>83.909329999999983</v>
      </c>
      <c r="E9" s="432"/>
      <c r="F9" s="432">
        <v>96.457870000000028</v>
      </c>
      <c r="G9" s="432">
        <v>86.666664062500004</v>
      </c>
      <c r="H9" s="432">
        <v>9.791205937500024</v>
      </c>
      <c r="I9" s="433">
        <v>1.1129754565196954</v>
      </c>
      <c r="J9" s="434" t="s">
        <v>1</v>
      </c>
    </row>
    <row r="10" spans="1:10" ht="14.4" customHeight="1" x14ac:dyDescent="0.3">
      <c r="A10" s="430" t="s">
        <v>390</v>
      </c>
      <c r="B10" s="431" t="s">
        <v>439</v>
      </c>
      <c r="C10" s="432">
        <v>0</v>
      </c>
      <c r="D10" s="432">
        <v>0</v>
      </c>
      <c r="E10" s="432"/>
      <c r="F10" s="432">
        <v>0</v>
      </c>
      <c r="G10" s="432">
        <v>7.3209609985351559E-2</v>
      </c>
      <c r="H10" s="432">
        <v>-7.3209609985351559E-2</v>
      </c>
      <c r="I10" s="433">
        <v>0</v>
      </c>
      <c r="J10" s="434" t="s">
        <v>1</v>
      </c>
    </row>
    <row r="11" spans="1:10" ht="14.4" customHeight="1" x14ac:dyDescent="0.3">
      <c r="A11" s="430" t="s">
        <v>390</v>
      </c>
      <c r="B11" s="431" t="s">
        <v>440</v>
      </c>
      <c r="C11" s="432">
        <v>9.4329999999999998</v>
      </c>
      <c r="D11" s="432">
        <v>12.658899999999999</v>
      </c>
      <c r="E11" s="432"/>
      <c r="F11" s="432">
        <v>2.1901999999999999</v>
      </c>
      <c r="G11" s="432">
        <v>10.000000427246093</v>
      </c>
      <c r="H11" s="432">
        <v>-7.8098004272460928</v>
      </c>
      <c r="I11" s="433">
        <v>0.21901999064245647</v>
      </c>
      <c r="J11" s="434" t="s">
        <v>1</v>
      </c>
    </row>
    <row r="12" spans="1:10" ht="14.4" customHeight="1" x14ac:dyDescent="0.3">
      <c r="A12" s="430" t="s">
        <v>390</v>
      </c>
      <c r="B12" s="431" t="s">
        <v>395</v>
      </c>
      <c r="C12" s="432">
        <v>1492.4198100000006</v>
      </c>
      <c r="D12" s="432">
        <v>2068.1297999999997</v>
      </c>
      <c r="E12" s="432"/>
      <c r="F12" s="432">
        <v>1935.4374499999999</v>
      </c>
      <c r="G12" s="432">
        <v>1831.7398103179933</v>
      </c>
      <c r="H12" s="432">
        <v>103.69763968200664</v>
      </c>
      <c r="I12" s="433">
        <v>1.05661155536277</v>
      </c>
      <c r="J12" s="434" t="s">
        <v>396</v>
      </c>
    </row>
    <row r="14" spans="1:10" ht="14.4" customHeight="1" x14ac:dyDescent="0.3">
      <c r="A14" s="430" t="s">
        <v>390</v>
      </c>
      <c r="B14" s="431" t="s">
        <v>391</v>
      </c>
      <c r="C14" s="432" t="s">
        <v>392</v>
      </c>
      <c r="D14" s="432" t="s">
        <v>392</v>
      </c>
      <c r="E14" s="432"/>
      <c r="F14" s="432" t="s">
        <v>392</v>
      </c>
      <c r="G14" s="432" t="s">
        <v>392</v>
      </c>
      <c r="H14" s="432" t="s">
        <v>392</v>
      </c>
      <c r="I14" s="433" t="s">
        <v>392</v>
      </c>
      <c r="J14" s="434" t="s">
        <v>54</v>
      </c>
    </row>
    <row r="15" spans="1:10" ht="14.4" customHeight="1" x14ac:dyDescent="0.3">
      <c r="A15" s="430" t="s">
        <v>397</v>
      </c>
      <c r="B15" s="431" t="s">
        <v>398</v>
      </c>
      <c r="C15" s="432" t="s">
        <v>392</v>
      </c>
      <c r="D15" s="432" t="s">
        <v>392</v>
      </c>
      <c r="E15" s="432"/>
      <c r="F15" s="432" t="s">
        <v>392</v>
      </c>
      <c r="G15" s="432" t="s">
        <v>392</v>
      </c>
      <c r="H15" s="432" t="s">
        <v>392</v>
      </c>
      <c r="I15" s="433" t="s">
        <v>392</v>
      </c>
      <c r="J15" s="434" t="s">
        <v>0</v>
      </c>
    </row>
    <row r="16" spans="1:10" ht="14.4" customHeight="1" x14ac:dyDescent="0.3">
      <c r="A16" s="430" t="s">
        <v>397</v>
      </c>
      <c r="B16" s="431" t="s">
        <v>435</v>
      </c>
      <c r="C16" s="432">
        <v>1115.3146500000007</v>
      </c>
      <c r="D16" s="432">
        <v>1687.7500299999997</v>
      </c>
      <c r="E16" s="432"/>
      <c r="F16" s="432">
        <v>1582.65275</v>
      </c>
      <c r="G16" s="432">
        <v>1457</v>
      </c>
      <c r="H16" s="432">
        <v>125.65274999999997</v>
      </c>
      <c r="I16" s="433">
        <v>1.0862407343857241</v>
      </c>
      <c r="J16" s="434" t="s">
        <v>1</v>
      </c>
    </row>
    <row r="17" spans="1:10" ht="14.4" customHeight="1" x14ac:dyDescent="0.3">
      <c r="A17" s="430" t="s">
        <v>397</v>
      </c>
      <c r="B17" s="431" t="s">
        <v>436</v>
      </c>
      <c r="C17" s="432">
        <v>205.86375999999996</v>
      </c>
      <c r="D17" s="432">
        <v>202.29944999999998</v>
      </c>
      <c r="E17" s="432"/>
      <c r="F17" s="432">
        <v>190.99379999999996</v>
      </c>
      <c r="G17" s="432">
        <v>207</v>
      </c>
      <c r="H17" s="432">
        <v>-16.006200000000035</v>
      </c>
      <c r="I17" s="433">
        <v>0.9226753623188404</v>
      </c>
      <c r="J17" s="434" t="s">
        <v>1</v>
      </c>
    </row>
    <row r="18" spans="1:10" ht="14.4" customHeight="1" x14ac:dyDescent="0.3">
      <c r="A18" s="430" t="s">
        <v>397</v>
      </c>
      <c r="B18" s="431" t="s">
        <v>437</v>
      </c>
      <c r="C18" s="432">
        <v>4.9169999999999998</v>
      </c>
      <c r="D18" s="432">
        <v>3.39114</v>
      </c>
      <c r="E18" s="432"/>
      <c r="F18" s="432">
        <v>3.4566999999999997</v>
      </c>
      <c r="G18" s="432">
        <v>6</v>
      </c>
      <c r="H18" s="432">
        <v>-2.5433000000000003</v>
      </c>
      <c r="I18" s="433">
        <v>0.57611666666666661</v>
      </c>
      <c r="J18" s="434" t="s">
        <v>1</v>
      </c>
    </row>
    <row r="19" spans="1:10" ht="14.4" customHeight="1" x14ac:dyDescent="0.3">
      <c r="A19" s="430" t="s">
        <v>397</v>
      </c>
      <c r="B19" s="431" t="s">
        <v>438</v>
      </c>
      <c r="C19" s="432">
        <v>87.15576999999999</v>
      </c>
      <c r="D19" s="432">
        <v>83.909329999999983</v>
      </c>
      <c r="E19" s="432"/>
      <c r="F19" s="432">
        <v>96.457870000000028</v>
      </c>
      <c r="G19" s="432">
        <v>87</v>
      </c>
      <c r="H19" s="432">
        <v>9.4578700000000282</v>
      </c>
      <c r="I19" s="433">
        <v>1.1087111494252877</v>
      </c>
      <c r="J19" s="434" t="s">
        <v>1</v>
      </c>
    </row>
    <row r="20" spans="1:10" ht="14.4" customHeight="1" x14ac:dyDescent="0.3">
      <c r="A20" s="430" t="s">
        <v>397</v>
      </c>
      <c r="B20" s="431" t="s">
        <v>439</v>
      </c>
      <c r="C20" s="432">
        <v>0</v>
      </c>
      <c r="D20" s="432">
        <v>0</v>
      </c>
      <c r="E20" s="432"/>
      <c r="F20" s="432">
        <v>0</v>
      </c>
      <c r="G20" s="432">
        <v>0</v>
      </c>
      <c r="H20" s="432">
        <v>0</v>
      </c>
      <c r="I20" s="433" t="s">
        <v>392</v>
      </c>
      <c r="J20" s="434" t="s">
        <v>1</v>
      </c>
    </row>
    <row r="21" spans="1:10" ht="14.4" customHeight="1" x14ac:dyDescent="0.3">
      <c r="A21" s="430" t="s">
        <v>397</v>
      </c>
      <c r="B21" s="431" t="s">
        <v>440</v>
      </c>
      <c r="C21" s="432">
        <v>8.8650000000000002</v>
      </c>
      <c r="D21" s="432">
        <v>9.8988999999999994</v>
      </c>
      <c r="E21" s="432"/>
      <c r="F21" s="432">
        <v>2.1901999999999999</v>
      </c>
      <c r="G21" s="432">
        <v>9</v>
      </c>
      <c r="H21" s="432">
        <v>-6.8098000000000001</v>
      </c>
      <c r="I21" s="433">
        <v>0.24335555555555555</v>
      </c>
      <c r="J21" s="434" t="s">
        <v>1</v>
      </c>
    </row>
    <row r="22" spans="1:10" ht="14.4" customHeight="1" x14ac:dyDescent="0.3">
      <c r="A22" s="430" t="s">
        <v>397</v>
      </c>
      <c r="B22" s="431" t="s">
        <v>399</v>
      </c>
      <c r="C22" s="432">
        <v>1422.1161800000007</v>
      </c>
      <c r="D22" s="432">
        <v>1987.2488499999995</v>
      </c>
      <c r="E22" s="432"/>
      <c r="F22" s="432">
        <v>1875.7513199999999</v>
      </c>
      <c r="G22" s="432">
        <v>1765</v>
      </c>
      <c r="H22" s="432">
        <v>110.75131999999985</v>
      </c>
      <c r="I22" s="433">
        <v>1.0627486232294616</v>
      </c>
      <c r="J22" s="434" t="s">
        <v>400</v>
      </c>
    </row>
    <row r="23" spans="1:10" ht="14.4" customHeight="1" x14ac:dyDescent="0.3">
      <c r="A23" s="430" t="s">
        <v>392</v>
      </c>
      <c r="B23" s="431" t="s">
        <v>392</v>
      </c>
      <c r="C23" s="432" t="s">
        <v>392</v>
      </c>
      <c r="D23" s="432" t="s">
        <v>392</v>
      </c>
      <c r="E23" s="432"/>
      <c r="F23" s="432" t="s">
        <v>392</v>
      </c>
      <c r="G23" s="432" t="s">
        <v>392</v>
      </c>
      <c r="H23" s="432" t="s">
        <v>392</v>
      </c>
      <c r="I23" s="433" t="s">
        <v>392</v>
      </c>
      <c r="J23" s="434" t="s">
        <v>401</v>
      </c>
    </row>
    <row r="24" spans="1:10" ht="14.4" customHeight="1" x14ac:dyDescent="0.3">
      <c r="A24" s="430" t="s">
        <v>441</v>
      </c>
      <c r="B24" s="431" t="s">
        <v>442</v>
      </c>
      <c r="C24" s="432" t="s">
        <v>392</v>
      </c>
      <c r="D24" s="432" t="s">
        <v>392</v>
      </c>
      <c r="E24" s="432"/>
      <c r="F24" s="432" t="s">
        <v>392</v>
      </c>
      <c r="G24" s="432" t="s">
        <v>392</v>
      </c>
      <c r="H24" s="432" t="s">
        <v>392</v>
      </c>
      <c r="I24" s="433" t="s">
        <v>392</v>
      </c>
      <c r="J24" s="434" t="s">
        <v>0</v>
      </c>
    </row>
    <row r="25" spans="1:10" ht="14.4" customHeight="1" x14ac:dyDescent="0.3">
      <c r="A25" s="430" t="s">
        <v>441</v>
      </c>
      <c r="B25" s="431" t="s">
        <v>435</v>
      </c>
      <c r="C25" s="432">
        <v>69.73563</v>
      </c>
      <c r="D25" s="432">
        <v>75.517949999999985</v>
      </c>
      <c r="E25" s="432"/>
      <c r="F25" s="432">
        <v>59.686130000000006</v>
      </c>
      <c r="G25" s="432">
        <v>65</v>
      </c>
      <c r="H25" s="432">
        <v>-5.3138699999999943</v>
      </c>
      <c r="I25" s="433">
        <v>0.91824815384615388</v>
      </c>
      <c r="J25" s="434" t="s">
        <v>1</v>
      </c>
    </row>
    <row r="26" spans="1:10" ht="14.4" customHeight="1" x14ac:dyDescent="0.3">
      <c r="A26" s="430" t="s">
        <v>441</v>
      </c>
      <c r="B26" s="431" t="s">
        <v>437</v>
      </c>
      <c r="C26" s="432">
        <v>0</v>
      </c>
      <c r="D26" s="432">
        <v>2.6030000000000002</v>
      </c>
      <c r="E26" s="432"/>
      <c r="F26" s="432">
        <v>0</v>
      </c>
      <c r="G26" s="432">
        <v>1</v>
      </c>
      <c r="H26" s="432">
        <v>-1</v>
      </c>
      <c r="I26" s="433">
        <v>0</v>
      </c>
      <c r="J26" s="434" t="s">
        <v>1</v>
      </c>
    </row>
    <row r="27" spans="1:10" ht="14.4" customHeight="1" x14ac:dyDescent="0.3">
      <c r="A27" s="430" t="s">
        <v>441</v>
      </c>
      <c r="B27" s="431" t="s">
        <v>440</v>
      </c>
      <c r="C27" s="432">
        <v>0.56799999999999995</v>
      </c>
      <c r="D27" s="432">
        <v>2.76</v>
      </c>
      <c r="E27" s="432"/>
      <c r="F27" s="432">
        <v>0</v>
      </c>
      <c r="G27" s="432">
        <v>1</v>
      </c>
      <c r="H27" s="432">
        <v>-1</v>
      </c>
      <c r="I27" s="433">
        <v>0</v>
      </c>
      <c r="J27" s="434" t="s">
        <v>1</v>
      </c>
    </row>
    <row r="28" spans="1:10" ht="14.4" customHeight="1" x14ac:dyDescent="0.3">
      <c r="A28" s="430" t="s">
        <v>441</v>
      </c>
      <c r="B28" s="431" t="s">
        <v>443</v>
      </c>
      <c r="C28" s="432">
        <v>70.303629999999998</v>
      </c>
      <c r="D28" s="432">
        <v>80.880949999999984</v>
      </c>
      <c r="E28" s="432"/>
      <c r="F28" s="432">
        <v>59.686130000000006</v>
      </c>
      <c r="G28" s="432">
        <v>67</v>
      </c>
      <c r="H28" s="432">
        <v>-7.3138699999999943</v>
      </c>
      <c r="I28" s="433">
        <v>0.89083776119402991</v>
      </c>
      <c r="J28" s="434" t="s">
        <v>400</v>
      </c>
    </row>
    <row r="29" spans="1:10" ht="14.4" customHeight="1" x14ac:dyDescent="0.3">
      <c r="A29" s="430" t="s">
        <v>392</v>
      </c>
      <c r="B29" s="431" t="s">
        <v>392</v>
      </c>
      <c r="C29" s="432" t="s">
        <v>392</v>
      </c>
      <c r="D29" s="432" t="s">
        <v>392</v>
      </c>
      <c r="E29" s="432"/>
      <c r="F29" s="432" t="s">
        <v>392</v>
      </c>
      <c r="G29" s="432" t="s">
        <v>392</v>
      </c>
      <c r="H29" s="432" t="s">
        <v>392</v>
      </c>
      <c r="I29" s="433" t="s">
        <v>392</v>
      </c>
      <c r="J29" s="434" t="s">
        <v>401</v>
      </c>
    </row>
    <row r="30" spans="1:10" ht="14.4" customHeight="1" x14ac:dyDescent="0.3">
      <c r="A30" s="430" t="s">
        <v>390</v>
      </c>
      <c r="B30" s="431" t="s">
        <v>395</v>
      </c>
      <c r="C30" s="432">
        <v>1492.4198100000006</v>
      </c>
      <c r="D30" s="432">
        <v>2068.1297999999997</v>
      </c>
      <c r="E30" s="432"/>
      <c r="F30" s="432">
        <v>1935.4374499999999</v>
      </c>
      <c r="G30" s="432">
        <v>1832</v>
      </c>
      <c r="H30" s="432">
        <v>103.4374499999999</v>
      </c>
      <c r="I30" s="433">
        <v>1.0564614901746725</v>
      </c>
      <c r="J30" s="434" t="s">
        <v>396</v>
      </c>
    </row>
  </sheetData>
  <mergeCells count="3">
    <mergeCell ref="A1:I1"/>
    <mergeCell ref="F3:I3"/>
    <mergeCell ref="C4:D4"/>
  </mergeCells>
  <conditionalFormatting sqref="F13 F31:F65537">
    <cfRule type="cellIs" dxfId="20" priority="18" stopIfTrue="1" operator="greaterThan">
      <formula>1</formula>
    </cfRule>
  </conditionalFormatting>
  <conditionalFormatting sqref="H5:H12">
    <cfRule type="expression" dxfId="19" priority="14">
      <formula>$H5&gt;0</formula>
    </cfRule>
  </conditionalFormatting>
  <conditionalFormatting sqref="I5:I12">
    <cfRule type="expression" dxfId="18" priority="15">
      <formula>$I5&gt;1</formula>
    </cfRule>
  </conditionalFormatting>
  <conditionalFormatting sqref="B5:B12">
    <cfRule type="expression" dxfId="17" priority="11">
      <formula>OR($J5="NS",$J5="SumaNS",$J5="Účet")</formula>
    </cfRule>
  </conditionalFormatting>
  <conditionalFormatting sqref="F5:I12 B5:D12">
    <cfRule type="expression" dxfId="16" priority="17">
      <formula>AND($J5&lt;&gt;"",$J5&lt;&gt;"mezeraKL")</formula>
    </cfRule>
  </conditionalFormatting>
  <conditionalFormatting sqref="B5:D12 F5:I12">
    <cfRule type="expression" dxfId="15" priority="12">
      <formula>OR($J5="KL",$J5="SumaKL")</formula>
    </cfRule>
    <cfRule type="expression" priority="16" stopIfTrue="1">
      <formula>OR($J5="mezeraNS",$J5="mezeraKL")</formula>
    </cfRule>
  </conditionalFormatting>
  <conditionalFormatting sqref="B5:D12 F5:I12">
    <cfRule type="expression" dxfId="14" priority="13">
      <formula>OR($J5="SumaNS",$J5="NS")</formula>
    </cfRule>
  </conditionalFormatting>
  <conditionalFormatting sqref="A5:A12">
    <cfRule type="expression" dxfId="13" priority="9">
      <formula>AND($J5&lt;&gt;"mezeraKL",$J5&lt;&gt;"")</formula>
    </cfRule>
  </conditionalFormatting>
  <conditionalFormatting sqref="A5:A12">
    <cfRule type="expression" dxfId="12" priority="10">
      <formula>AND($J5&lt;&gt;"",$J5&lt;&gt;"mezeraKL")</formula>
    </cfRule>
  </conditionalFormatting>
  <conditionalFormatting sqref="H14:H30">
    <cfRule type="expression" dxfId="11" priority="6">
      <formula>$H14&gt;0</formula>
    </cfRule>
  </conditionalFormatting>
  <conditionalFormatting sqref="A14:A30">
    <cfRule type="expression" dxfId="10" priority="5">
      <formula>AND($J14&lt;&gt;"mezeraKL",$J14&lt;&gt;"")</formula>
    </cfRule>
  </conditionalFormatting>
  <conditionalFormatting sqref="I14:I30">
    <cfRule type="expression" dxfId="9" priority="7">
      <formula>$I14&gt;1</formula>
    </cfRule>
  </conditionalFormatting>
  <conditionalFormatting sqref="B14:B30">
    <cfRule type="expression" dxfId="8" priority="4">
      <formula>OR($J14="NS",$J14="SumaNS",$J14="Účet")</formula>
    </cfRule>
  </conditionalFormatting>
  <conditionalFormatting sqref="A14:D30 F14:I30">
    <cfRule type="expression" dxfId="7" priority="8">
      <formula>AND($J14&lt;&gt;"",$J14&lt;&gt;"mezeraKL")</formula>
    </cfRule>
  </conditionalFormatting>
  <conditionalFormatting sqref="B14:D30 F14:I30">
    <cfRule type="expression" dxfId="6" priority="1">
      <formula>OR($J14="KL",$J14="SumaKL")</formula>
    </cfRule>
    <cfRule type="expression" priority="3" stopIfTrue="1">
      <formula>OR($J14="mezeraNS",$J14="mezeraKL")</formula>
    </cfRule>
  </conditionalFormatting>
  <conditionalFormatting sqref="B14:D30 F14:I30">
    <cfRule type="expression" dxfId="5" priority="2">
      <formula>OR($J14="SumaNS",$J14="NS")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132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104" hidden="1" customWidth="1" outlineLevel="1"/>
    <col min="2" max="2" width="28.33203125" style="104" hidden="1" customWidth="1" outlineLevel="1"/>
    <col min="3" max="3" width="5.33203125" style="182" bestFit="1" customWidth="1" collapsed="1"/>
    <col min="4" max="4" width="18.77734375" style="186" customWidth="1"/>
    <col min="5" max="5" width="9" style="182" bestFit="1" customWidth="1"/>
    <col min="6" max="6" width="18.77734375" style="186" customWidth="1"/>
    <col min="7" max="7" width="12.44140625" style="182" hidden="1" customWidth="1" outlineLevel="1"/>
    <col min="8" max="8" width="25.77734375" style="182" customWidth="1" collapsed="1"/>
    <col min="9" max="9" width="7.77734375" style="180" customWidth="1"/>
    <col min="10" max="10" width="10" style="180" customWidth="1"/>
    <col min="11" max="11" width="11.109375" style="180" customWidth="1"/>
    <col min="12" max="16384" width="8.88671875" style="104"/>
  </cols>
  <sheetData>
    <row r="1" spans="1:11" ht="18.600000000000001" customHeight="1" thickBot="1" x14ac:dyDescent="0.4">
      <c r="A1" s="334" t="s">
        <v>696</v>
      </c>
      <c r="B1" s="298"/>
      <c r="C1" s="298"/>
      <c r="D1" s="298"/>
      <c r="E1" s="298"/>
      <c r="F1" s="298"/>
      <c r="G1" s="298"/>
      <c r="H1" s="298"/>
      <c r="I1" s="298"/>
      <c r="J1" s="298"/>
      <c r="K1" s="298"/>
    </row>
    <row r="2" spans="1:11" ht="14.4" customHeight="1" thickBot="1" x14ac:dyDescent="0.35">
      <c r="A2" s="200" t="s">
        <v>235</v>
      </c>
      <c r="B2" s="57"/>
      <c r="C2" s="184"/>
      <c r="D2" s="184"/>
      <c r="E2" s="184"/>
      <c r="F2" s="184"/>
      <c r="G2" s="184"/>
      <c r="H2" s="184"/>
      <c r="I2" s="185"/>
      <c r="J2" s="185"/>
      <c r="K2" s="185"/>
    </row>
    <row r="3" spans="1:11" ht="14.4" customHeight="1" thickBot="1" x14ac:dyDescent="0.35">
      <c r="A3" s="57"/>
      <c r="B3" s="57"/>
      <c r="C3" s="330"/>
      <c r="D3" s="331"/>
      <c r="E3" s="331"/>
      <c r="F3" s="331"/>
      <c r="G3" s="331"/>
      <c r="H3" s="116" t="s">
        <v>111</v>
      </c>
      <c r="I3" s="74">
        <f>IF(J3&lt;&gt;0,K3/J3,0)</f>
        <v>14.152848781635138</v>
      </c>
      <c r="J3" s="74">
        <f>SUBTOTAL(9,J5:J1048576)</f>
        <v>136752.5</v>
      </c>
      <c r="K3" s="75">
        <f>SUBTOTAL(9,K5:K1048576)</f>
        <v>1935437.4530105591</v>
      </c>
    </row>
    <row r="4" spans="1:11" s="181" customFormat="1" ht="14.4" customHeight="1" thickBot="1" x14ac:dyDescent="0.35">
      <c r="A4" s="435" t="s">
        <v>4</v>
      </c>
      <c r="B4" s="436" t="s">
        <v>5</v>
      </c>
      <c r="C4" s="436" t="s">
        <v>0</v>
      </c>
      <c r="D4" s="436" t="s">
        <v>6</v>
      </c>
      <c r="E4" s="436" t="s">
        <v>7</v>
      </c>
      <c r="F4" s="436" t="s">
        <v>1</v>
      </c>
      <c r="G4" s="436" t="s">
        <v>56</v>
      </c>
      <c r="H4" s="438" t="s">
        <v>11</v>
      </c>
      <c r="I4" s="439" t="s">
        <v>118</v>
      </c>
      <c r="J4" s="439" t="s">
        <v>13</v>
      </c>
      <c r="K4" s="440" t="s">
        <v>126</v>
      </c>
    </row>
    <row r="5" spans="1:11" ht="14.4" customHeight="1" x14ac:dyDescent="0.3">
      <c r="A5" s="441" t="s">
        <v>390</v>
      </c>
      <c r="B5" s="442" t="s">
        <v>391</v>
      </c>
      <c r="C5" s="443" t="s">
        <v>397</v>
      </c>
      <c r="D5" s="444" t="s">
        <v>398</v>
      </c>
      <c r="E5" s="443" t="s">
        <v>444</v>
      </c>
      <c r="F5" s="444" t="s">
        <v>445</v>
      </c>
      <c r="G5" s="443" t="s">
        <v>446</v>
      </c>
      <c r="H5" s="443" t="s">
        <v>447</v>
      </c>
      <c r="I5" s="446">
        <v>30632.599609375</v>
      </c>
      <c r="J5" s="446">
        <v>1</v>
      </c>
      <c r="K5" s="447">
        <v>30632.599609375</v>
      </c>
    </row>
    <row r="6" spans="1:11" ht="14.4" customHeight="1" x14ac:dyDescent="0.3">
      <c r="A6" s="448" t="s">
        <v>390</v>
      </c>
      <c r="B6" s="449" t="s">
        <v>391</v>
      </c>
      <c r="C6" s="450" t="s">
        <v>397</v>
      </c>
      <c r="D6" s="451" t="s">
        <v>398</v>
      </c>
      <c r="E6" s="450" t="s">
        <v>444</v>
      </c>
      <c r="F6" s="451" t="s">
        <v>445</v>
      </c>
      <c r="G6" s="450" t="s">
        <v>448</v>
      </c>
      <c r="H6" s="450" t="s">
        <v>449</v>
      </c>
      <c r="I6" s="453">
        <v>107.47000122070312</v>
      </c>
      <c r="J6" s="453">
        <v>5</v>
      </c>
      <c r="K6" s="454">
        <v>537.3599853515625</v>
      </c>
    </row>
    <row r="7" spans="1:11" ht="14.4" customHeight="1" x14ac:dyDescent="0.3">
      <c r="A7" s="448" t="s">
        <v>390</v>
      </c>
      <c r="B7" s="449" t="s">
        <v>391</v>
      </c>
      <c r="C7" s="450" t="s">
        <v>397</v>
      </c>
      <c r="D7" s="451" t="s">
        <v>398</v>
      </c>
      <c r="E7" s="450" t="s">
        <v>444</v>
      </c>
      <c r="F7" s="451" t="s">
        <v>445</v>
      </c>
      <c r="G7" s="450" t="s">
        <v>450</v>
      </c>
      <c r="H7" s="450" t="s">
        <v>451</v>
      </c>
      <c r="I7" s="453">
        <v>14270.4404296875</v>
      </c>
      <c r="J7" s="453">
        <v>1</v>
      </c>
      <c r="K7" s="454">
        <v>14270.4404296875</v>
      </c>
    </row>
    <row r="8" spans="1:11" ht="14.4" customHeight="1" x14ac:dyDescent="0.3">
      <c r="A8" s="448" t="s">
        <v>390</v>
      </c>
      <c r="B8" s="449" t="s">
        <v>391</v>
      </c>
      <c r="C8" s="450" t="s">
        <v>397</v>
      </c>
      <c r="D8" s="451" t="s">
        <v>398</v>
      </c>
      <c r="E8" s="450" t="s">
        <v>444</v>
      </c>
      <c r="F8" s="451" t="s">
        <v>445</v>
      </c>
      <c r="G8" s="450" t="s">
        <v>452</v>
      </c>
      <c r="H8" s="450" t="s">
        <v>453</v>
      </c>
      <c r="I8" s="453">
        <v>9326.6904296875</v>
      </c>
      <c r="J8" s="453">
        <v>1</v>
      </c>
      <c r="K8" s="454">
        <v>9326.6904296875</v>
      </c>
    </row>
    <row r="9" spans="1:11" ht="14.4" customHeight="1" x14ac:dyDescent="0.3">
      <c r="A9" s="448" t="s">
        <v>390</v>
      </c>
      <c r="B9" s="449" t="s">
        <v>391</v>
      </c>
      <c r="C9" s="450" t="s">
        <v>397</v>
      </c>
      <c r="D9" s="451" t="s">
        <v>398</v>
      </c>
      <c r="E9" s="450" t="s">
        <v>444</v>
      </c>
      <c r="F9" s="451" t="s">
        <v>445</v>
      </c>
      <c r="G9" s="450" t="s">
        <v>454</v>
      </c>
      <c r="H9" s="450" t="s">
        <v>455</v>
      </c>
      <c r="I9" s="453">
        <v>3731.639892578125</v>
      </c>
      <c r="J9" s="453">
        <v>1</v>
      </c>
      <c r="K9" s="454">
        <v>3731.639892578125</v>
      </c>
    </row>
    <row r="10" spans="1:11" ht="14.4" customHeight="1" x14ac:dyDescent="0.3">
      <c r="A10" s="448" t="s">
        <v>390</v>
      </c>
      <c r="B10" s="449" t="s">
        <v>391</v>
      </c>
      <c r="C10" s="450" t="s">
        <v>397</v>
      </c>
      <c r="D10" s="451" t="s">
        <v>398</v>
      </c>
      <c r="E10" s="450" t="s">
        <v>444</v>
      </c>
      <c r="F10" s="451" t="s">
        <v>445</v>
      </c>
      <c r="G10" s="450" t="s">
        <v>456</v>
      </c>
      <c r="H10" s="450" t="s">
        <v>457</v>
      </c>
      <c r="I10" s="453">
        <v>22240</v>
      </c>
      <c r="J10" s="453">
        <v>2</v>
      </c>
      <c r="K10" s="454">
        <v>44480</v>
      </c>
    </row>
    <row r="11" spans="1:11" ht="14.4" customHeight="1" x14ac:dyDescent="0.3">
      <c r="A11" s="448" t="s">
        <v>390</v>
      </c>
      <c r="B11" s="449" t="s">
        <v>391</v>
      </c>
      <c r="C11" s="450" t="s">
        <v>397</v>
      </c>
      <c r="D11" s="451" t="s">
        <v>398</v>
      </c>
      <c r="E11" s="450" t="s">
        <v>444</v>
      </c>
      <c r="F11" s="451" t="s">
        <v>445</v>
      </c>
      <c r="G11" s="450" t="s">
        <v>458</v>
      </c>
      <c r="H11" s="450" t="s">
        <v>459</v>
      </c>
      <c r="I11" s="453">
        <v>20942</v>
      </c>
      <c r="J11" s="453">
        <v>1</v>
      </c>
      <c r="K11" s="454">
        <v>20942</v>
      </c>
    </row>
    <row r="12" spans="1:11" ht="14.4" customHeight="1" x14ac:dyDescent="0.3">
      <c r="A12" s="448" t="s">
        <v>390</v>
      </c>
      <c r="B12" s="449" t="s">
        <v>391</v>
      </c>
      <c r="C12" s="450" t="s">
        <v>397</v>
      </c>
      <c r="D12" s="451" t="s">
        <v>398</v>
      </c>
      <c r="E12" s="450" t="s">
        <v>444</v>
      </c>
      <c r="F12" s="451" t="s">
        <v>445</v>
      </c>
      <c r="G12" s="450" t="s">
        <v>460</v>
      </c>
      <c r="H12" s="450" t="s">
        <v>461</v>
      </c>
      <c r="I12" s="453">
        <v>15109.8798828125</v>
      </c>
      <c r="J12" s="453">
        <v>1</v>
      </c>
      <c r="K12" s="454">
        <v>15109.8798828125</v>
      </c>
    </row>
    <row r="13" spans="1:11" ht="14.4" customHeight="1" x14ac:dyDescent="0.3">
      <c r="A13" s="448" t="s">
        <v>390</v>
      </c>
      <c r="B13" s="449" t="s">
        <v>391</v>
      </c>
      <c r="C13" s="450" t="s">
        <v>397</v>
      </c>
      <c r="D13" s="451" t="s">
        <v>398</v>
      </c>
      <c r="E13" s="450" t="s">
        <v>444</v>
      </c>
      <c r="F13" s="451" t="s">
        <v>445</v>
      </c>
      <c r="G13" s="450" t="s">
        <v>462</v>
      </c>
      <c r="H13" s="450" t="s">
        <v>463</v>
      </c>
      <c r="I13" s="453">
        <v>9922</v>
      </c>
      <c r="J13" s="453">
        <v>2</v>
      </c>
      <c r="K13" s="454">
        <v>19844</v>
      </c>
    </row>
    <row r="14" spans="1:11" ht="14.4" customHeight="1" x14ac:dyDescent="0.3">
      <c r="A14" s="448" t="s">
        <v>390</v>
      </c>
      <c r="B14" s="449" t="s">
        <v>391</v>
      </c>
      <c r="C14" s="450" t="s">
        <v>397</v>
      </c>
      <c r="D14" s="451" t="s">
        <v>398</v>
      </c>
      <c r="E14" s="450" t="s">
        <v>444</v>
      </c>
      <c r="F14" s="451" t="s">
        <v>445</v>
      </c>
      <c r="G14" s="450" t="s">
        <v>464</v>
      </c>
      <c r="H14" s="450" t="s">
        <v>465</v>
      </c>
      <c r="I14" s="453">
        <v>11058.9697265625</v>
      </c>
      <c r="J14" s="453">
        <v>1</v>
      </c>
      <c r="K14" s="454">
        <v>11058.9697265625</v>
      </c>
    </row>
    <row r="15" spans="1:11" ht="14.4" customHeight="1" x14ac:dyDescent="0.3">
      <c r="A15" s="448" t="s">
        <v>390</v>
      </c>
      <c r="B15" s="449" t="s">
        <v>391</v>
      </c>
      <c r="C15" s="450" t="s">
        <v>397</v>
      </c>
      <c r="D15" s="451" t="s">
        <v>398</v>
      </c>
      <c r="E15" s="450" t="s">
        <v>444</v>
      </c>
      <c r="F15" s="451" t="s">
        <v>445</v>
      </c>
      <c r="G15" s="450" t="s">
        <v>466</v>
      </c>
      <c r="H15" s="450" t="s">
        <v>467</v>
      </c>
      <c r="I15" s="453">
        <v>7393.10009765625</v>
      </c>
      <c r="J15" s="453">
        <v>1</v>
      </c>
      <c r="K15" s="454">
        <v>7393.10009765625</v>
      </c>
    </row>
    <row r="16" spans="1:11" ht="14.4" customHeight="1" x14ac:dyDescent="0.3">
      <c r="A16" s="448" t="s">
        <v>390</v>
      </c>
      <c r="B16" s="449" t="s">
        <v>391</v>
      </c>
      <c r="C16" s="450" t="s">
        <v>397</v>
      </c>
      <c r="D16" s="451" t="s">
        <v>398</v>
      </c>
      <c r="E16" s="450" t="s">
        <v>444</v>
      </c>
      <c r="F16" s="451" t="s">
        <v>445</v>
      </c>
      <c r="G16" s="450" t="s">
        <v>468</v>
      </c>
      <c r="H16" s="450" t="s">
        <v>469</v>
      </c>
      <c r="I16" s="453">
        <v>23986</v>
      </c>
      <c r="J16" s="453">
        <v>1</v>
      </c>
      <c r="K16" s="454">
        <v>23986</v>
      </c>
    </row>
    <row r="17" spans="1:11" ht="14.4" customHeight="1" x14ac:dyDescent="0.3">
      <c r="A17" s="448" t="s">
        <v>390</v>
      </c>
      <c r="B17" s="449" t="s">
        <v>391</v>
      </c>
      <c r="C17" s="450" t="s">
        <v>397</v>
      </c>
      <c r="D17" s="451" t="s">
        <v>398</v>
      </c>
      <c r="E17" s="450" t="s">
        <v>444</v>
      </c>
      <c r="F17" s="451" t="s">
        <v>445</v>
      </c>
      <c r="G17" s="450" t="s">
        <v>470</v>
      </c>
      <c r="H17" s="450" t="s">
        <v>471</v>
      </c>
      <c r="I17" s="453">
        <v>8129.990234375</v>
      </c>
      <c r="J17" s="453">
        <v>1</v>
      </c>
      <c r="K17" s="454">
        <v>8129.990234375</v>
      </c>
    </row>
    <row r="18" spans="1:11" ht="14.4" customHeight="1" x14ac:dyDescent="0.3">
      <c r="A18" s="448" t="s">
        <v>390</v>
      </c>
      <c r="B18" s="449" t="s">
        <v>391</v>
      </c>
      <c r="C18" s="450" t="s">
        <v>397</v>
      </c>
      <c r="D18" s="451" t="s">
        <v>398</v>
      </c>
      <c r="E18" s="450" t="s">
        <v>444</v>
      </c>
      <c r="F18" s="451" t="s">
        <v>445</v>
      </c>
      <c r="G18" s="450" t="s">
        <v>472</v>
      </c>
      <c r="H18" s="450" t="s">
        <v>473</v>
      </c>
      <c r="I18" s="453">
        <v>20427.19921875</v>
      </c>
      <c r="J18" s="453">
        <v>1</v>
      </c>
      <c r="K18" s="454">
        <v>20427.19921875</v>
      </c>
    </row>
    <row r="19" spans="1:11" ht="14.4" customHeight="1" x14ac:dyDescent="0.3">
      <c r="A19" s="448" t="s">
        <v>390</v>
      </c>
      <c r="B19" s="449" t="s">
        <v>391</v>
      </c>
      <c r="C19" s="450" t="s">
        <v>397</v>
      </c>
      <c r="D19" s="451" t="s">
        <v>398</v>
      </c>
      <c r="E19" s="450" t="s">
        <v>444</v>
      </c>
      <c r="F19" s="451" t="s">
        <v>445</v>
      </c>
      <c r="G19" s="450" t="s">
        <v>474</v>
      </c>
      <c r="H19" s="450" t="s">
        <v>475</v>
      </c>
      <c r="I19" s="453">
        <v>8129.990234375</v>
      </c>
      <c r="J19" s="453">
        <v>1</v>
      </c>
      <c r="K19" s="454">
        <v>8129.990234375</v>
      </c>
    </row>
    <row r="20" spans="1:11" ht="14.4" customHeight="1" x14ac:dyDescent="0.3">
      <c r="A20" s="448" t="s">
        <v>390</v>
      </c>
      <c r="B20" s="449" t="s">
        <v>391</v>
      </c>
      <c r="C20" s="450" t="s">
        <v>397</v>
      </c>
      <c r="D20" s="451" t="s">
        <v>398</v>
      </c>
      <c r="E20" s="450" t="s">
        <v>444</v>
      </c>
      <c r="F20" s="451" t="s">
        <v>445</v>
      </c>
      <c r="G20" s="450" t="s">
        <v>476</v>
      </c>
      <c r="H20" s="450" t="s">
        <v>477</v>
      </c>
      <c r="I20" s="453">
        <v>22801</v>
      </c>
      <c r="J20" s="453">
        <v>1</v>
      </c>
      <c r="K20" s="454">
        <v>22801</v>
      </c>
    </row>
    <row r="21" spans="1:11" ht="14.4" customHeight="1" x14ac:dyDescent="0.3">
      <c r="A21" s="448" t="s">
        <v>390</v>
      </c>
      <c r="B21" s="449" t="s">
        <v>391</v>
      </c>
      <c r="C21" s="450" t="s">
        <v>397</v>
      </c>
      <c r="D21" s="451" t="s">
        <v>398</v>
      </c>
      <c r="E21" s="450" t="s">
        <v>444</v>
      </c>
      <c r="F21" s="451" t="s">
        <v>445</v>
      </c>
      <c r="G21" s="450" t="s">
        <v>478</v>
      </c>
      <c r="H21" s="450" t="s">
        <v>479</v>
      </c>
      <c r="I21" s="453">
        <v>548</v>
      </c>
      <c r="J21" s="453">
        <v>2</v>
      </c>
      <c r="K21" s="454">
        <v>1096</v>
      </c>
    </row>
    <row r="22" spans="1:11" ht="14.4" customHeight="1" x14ac:dyDescent="0.3">
      <c r="A22" s="448" t="s">
        <v>390</v>
      </c>
      <c r="B22" s="449" t="s">
        <v>391</v>
      </c>
      <c r="C22" s="450" t="s">
        <v>397</v>
      </c>
      <c r="D22" s="451" t="s">
        <v>398</v>
      </c>
      <c r="E22" s="450" t="s">
        <v>444</v>
      </c>
      <c r="F22" s="451" t="s">
        <v>445</v>
      </c>
      <c r="G22" s="450" t="s">
        <v>480</v>
      </c>
      <c r="H22" s="450" t="s">
        <v>481</v>
      </c>
      <c r="I22" s="453">
        <v>21489</v>
      </c>
      <c r="J22" s="453">
        <v>1</v>
      </c>
      <c r="K22" s="454">
        <v>21489</v>
      </c>
    </row>
    <row r="23" spans="1:11" ht="14.4" customHeight="1" x14ac:dyDescent="0.3">
      <c r="A23" s="448" t="s">
        <v>390</v>
      </c>
      <c r="B23" s="449" t="s">
        <v>391</v>
      </c>
      <c r="C23" s="450" t="s">
        <v>397</v>
      </c>
      <c r="D23" s="451" t="s">
        <v>398</v>
      </c>
      <c r="E23" s="450" t="s">
        <v>444</v>
      </c>
      <c r="F23" s="451" t="s">
        <v>445</v>
      </c>
      <c r="G23" s="450" t="s">
        <v>482</v>
      </c>
      <c r="H23" s="450" t="s">
        <v>483</v>
      </c>
      <c r="I23" s="453">
        <v>33221.80078125</v>
      </c>
      <c r="J23" s="453">
        <v>1</v>
      </c>
      <c r="K23" s="454">
        <v>33221.80078125</v>
      </c>
    </row>
    <row r="24" spans="1:11" ht="14.4" customHeight="1" x14ac:dyDescent="0.3">
      <c r="A24" s="448" t="s">
        <v>390</v>
      </c>
      <c r="B24" s="449" t="s">
        <v>391</v>
      </c>
      <c r="C24" s="450" t="s">
        <v>397</v>
      </c>
      <c r="D24" s="451" t="s">
        <v>398</v>
      </c>
      <c r="E24" s="450" t="s">
        <v>444</v>
      </c>
      <c r="F24" s="451" t="s">
        <v>445</v>
      </c>
      <c r="G24" s="450" t="s">
        <v>484</v>
      </c>
      <c r="H24" s="450" t="s">
        <v>485</v>
      </c>
      <c r="I24" s="453">
        <v>742.34002685546875</v>
      </c>
      <c r="J24" s="453">
        <v>4</v>
      </c>
      <c r="K24" s="454">
        <v>2969.340087890625</v>
      </c>
    </row>
    <row r="25" spans="1:11" ht="14.4" customHeight="1" x14ac:dyDescent="0.3">
      <c r="A25" s="448" t="s">
        <v>390</v>
      </c>
      <c r="B25" s="449" t="s">
        <v>391</v>
      </c>
      <c r="C25" s="450" t="s">
        <v>397</v>
      </c>
      <c r="D25" s="451" t="s">
        <v>398</v>
      </c>
      <c r="E25" s="450" t="s">
        <v>444</v>
      </c>
      <c r="F25" s="451" t="s">
        <v>445</v>
      </c>
      <c r="G25" s="450" t="s">
        <v>486</v>
      </c>
      <c r="H25" s="450" t="s">
        <v>487</v>
      </c>
      <c r="I25" s="453">
        <v>2759</v>
      </c>
      <c r="J25" s="453">
        <v>1</v>
      </c>
      <c r="K25" s="454">
        <v>2759</v>
      </c>
    </row>
    <row r="26" spans="1:11" ht="14.4" customHeight="1" x14ac:dyDescent="0.3">
      <c r="A26" s="448" t="s">
        <v>390</v>
      </c>
      <c r="B26" s="449" t="s">
        <v>391</v>
      </c>
      <c r="C26" s="450" t="s">
        <v>397</v>
      </c>
      <c r="D26" s="451" t="s">
        <v>398</v>
      </c>
      <c r="E26" s="450" t="s">
        <v>444</v>
      </c>
      <c r="F26" s="451" t="s">
        <v>445</v>
      </c>
      <c r="G26" s="450" t="s">
        <v>488</v>
      </c>
      <c r="H26" s="450" t="s">
        <v>489</v>
      </c>
      <c r="I26" s="453">
        <v>302.5</v>
      </c>
      <c r="J26" s="453">
        <v>1</v>
      </c>
      <c r="K26" s="454">
        <v>302.5</v>
      </c>
    </row>
    <row r="27" spans="1:11" ht="14.4" customHeight="1" x14ac:dyDescent="0.3">
      <c r="A27" s="448" t="s">
        <v>390</v>
      </c>
      <c r="B27" s="449" t="s">
        <v>391</v>
      </c>
      <c r="C27" s="450" t="s">
        <v>397</v>
      </c>
      <c r="D27" s="451" t="s">
        <v>398</v>
      </c>
      <c r="E27" s="450" t="s">
        <v>444</v>
      </c>
      <c r="F27" s="451" t="s">
        <v>445</v>
      </c>
      <c r="G27" s="450" t="s">
        <v>490</v>
      </c>
      <c r="H27" s="450" t="s">
        <v>491</v>
      </c>
      <c r="I27" s="453">
        <v>43300.227864583336</v>
      </c>
      <c r="J27" s="453">
        <v>3</v>
      </c>
      <c r="K27" s="454">
        <v>129900.68359375</v>
      </c>
    </row>
    <row r="28" spans="1:11" ht="14.4" customHeight="1" x14ac:dyDescent="0.3">
      <c r="A28" s="448" t="s">
        <v>390</v>
      </c>
      <c r="B28" s="449" t="s">
        <v>391</v>
      </c>
      <c r="C28" s="450" t="s">
        <v>397</v>
      </c>
      <c r="D28" s="451" t="s">
        <v>398</v>
      </c>
      <c r="E28" s="450" t="s">
        <v>444</v>
      </c>
      <c r="F28" s="451" t="s">
        <v>445</v>
      </c>
      <c r="G28" s="450" t="s">
        <v>492</v>
      </c>
      <c r="H28" s="450" t="s">
        <v>493</v>
      </c>
      <c r="I28" s="453">
        <v>19734.94921875</v>
      </c>
      <c r="J28" s="453">
        <v>1</v>
      </c>
      <c r="K28" s="454">
        <v>19734.94921875</v>
      </c>
    </row>
    <row r="29" spans="1:11" ht="14.4" customHeight="1" x14ac:dyDescent="0.3">
      <c r="A29" s="448" t="s">
        <v>390</v>
      </c>
      <c r="B29" s="449" t="s">
        <v>391</v>
      </c>
      <c r="C29" s="450" t="s">
        <v>397</v>
      </c>
      <c r="D29" s="451" t="s">
        <v>398</v>
      </c>
      <c r="E29" s="450" t="s">
        <v>444</v>
      </c>
      <c r="F29" s="451" t="s">
        <v>445</v>
      </c>
      <c r="G29" s="450" t="s">
        <v>494</v>
      </c>
      <c r="H29" s="450" t="s">
        <v>495</v>
      </c>
      <c r="I29" s="453">
        <v>1654.60498046875</v>
      </c>
      <c r="J29" s="453">
        <v>2</v>
      </c>
      <c r="K29" s="454">
        <v>3309.2099609375</v>
      </c>
    </row>
    <row r="30" spans="1:11" ht="14.4" customHeight="1" x14ac:dyDescent="0.3">
      <c r="A30" s="448" t="s">
        <v>390</v>
      </c>
      <c r="B30" s="449" t="s">
        <v>391</v>
      </c>
      <c r="C30" s="450" t="s">
        <v>397</v>
      </c>
      <c r="D30" s="451" t="s">
        <v>398</v>
      </c>
      <c r="E30" s="450" t="s">
        <v>444</v>
      </c>
      <c r="F30" s="451" t="s">
        <v>445</v>
      </c>
      <c r="G30" s="450" t="s">
        <v>496</v>
      </c>
      <c r="H30" s="450" t="s">
        <v>497</v>
      </c>
      <c r="I30" s="453">
        <v>21703.76953125</v>
      </c>
      <c r="J30" s="453">
        <v>1</v>
      </c>
      <c r="K30" s="454">
        <v>21703.76953125</v>
      </c>
    </row>
    <row r="31" spans="1:11" ht="14.4" customHeight="1" x14ac:dyDescent="0.3">
      <c r="A31" s="448" t="s">
        <v>390</v>
      </c>
      <c r="B31" s="449" t="s">
        <v>391</v>
      </c>
      <c r="C31" s="450" t="s">
        <v>397</v>
      </c>
      <c r="D31" s="451" t="s">
        <v>398</v>
      </c>
      <c r="E31" s="450" t="s">
        <v>444</v>
      </c>
      <c r="F31" s="451" t="s">
        <v>445</v>
      </c>
      <c r="G31" s="450" t="s">
        <v>498</v>
      </c>
      <c r="H31" s="450" t="s">
        <v>499</v>
      </c>
      <c r="I31" s="453">
        <v>41244.1015625</v>
      </c>
      <c r="J31" s="453">
        <v>1</v>
      </c>
      <c r="K31" s="454">
        <v>41244.1015625</v>
      </c>
    </row>
    <row r="32" spans="1:11" ht="14.4" customHeight="1" x14ac:dyDescent="0.3">
      <c r="A32" s="448" t="s">
        <v>390</v>
      </c>
      <c r="B32" s="449" t="s">
        <v>391</v>
      </c>
      <c r="C32" s="450" t="s">
        <v>397</v>
      </c>
      <c r="D32" s="451" t="s">
        <v>398</v>
      </c>
      <c r="E32" s="450" t="s">
        <v>444</v>
      </c>
      <c r="F32" s="451" t="s">
        <v>445</v>
      </c>
      <c r="G32" s="450" t="s">
        <v>500</v>
      </c>
      <c r="H32" s="450" t="s">
        <v>501</v>
      </c>
      <c r="I32" s="453">
        <v>6670.1298828125</v>
      </c>
      <c r="J32" s="453">
        <v>2</v>
      </c>
      <c r="K32" s="454">
        <v>13340.25</v>
      </c>
    </row>
    <row r="33" spans="1:11" ht="14.4" customHeight="1" x14ac:dyDescent="0.3">
      <c r="A33" s="448" t="s">
        <v>390</v>
      </c>
      <c r="B33" s="449" t="s">
        <v>391</v>
      </c>
      <c r="C33" s="450" t="s">
        <v>397</v>
      </c>
      <c r="D33" s="451" t="s">
        <v>398</v>
      </c>
      <c r="E33" s="450" t="s">
        <v>444</v>
      </c>
      <c r="F33" s="451" t="s">
        <v>445</v>
      </c>
      <c r="G33" s="450" t="s">
        <v>502</v>
      </c>
      <c r="H33" s="450" t="s">
        <v>503</v>
      </c>
      <c r="I33" s="453">
        <v>7723.490234375</v>
      </c>
      <c r="J33" s="453">
        <v>2</v>
      </c>
      <c r="K33" s="454">
        <v>15446.98046875</v>
      </c>
    </row>
    <row r="34" spans="1:11" ht="14.4" customHeight="1" x14ac:dyDescent="0.3">
      <c r="A34" s="448" t="s">
        <v>390</v>
      </c>
      <c r="B34" s="449" t="s">
        <v>391</v>
      </c>
      <c r="C34" s="450" t="s">
        <v>397</v>
      </c>
      <c r="D34" s="451" t="s">
        <v>398</v>
      </c>
      <c r="E34" s="450" t="s">
        <v>444</v>
      </c>
      <c r="F34" s="451" t="s">
        <v>445</v>
      </c>
      <c r="G34" s="450" t="s">
        <v>504</v>
      </c>
      <c r="H34" s="450" t="s">
        <v>505</v>
      </c>
      <c r="I34" s="453">
        <v>461.00200398763019</v>
      </c>
      <c r="J34" s="453">
        <v>30</v>
      </c>
      <c r="K34" s="454">
        <v>13830.06005859375</v>
      </c>
    </row>
    <row r="35" spans="1:11" ht="14.4" customHeight="1" x14ac:dyDescent="0.3">
      <c r="A35" s="448" t="s">
        <v>390</v>
      </c>
      <c r="B35" s="449" t="s">
        <v>391</v>
      </c>
      <c r="C35" s="450" t="s">
        <v>397</v>
      </c>
      <c r="D35" s="451" t="s">
        <v>398</v>
      </c>
      <c r="E35" s="450" t="s">
        <v>444</v>
      </c>
      <c r="F35" s="451" t="s">
        <v>445</v>
      </c>
      <c r="G35" s="450" t="s">
        <v>506</v>
      </c>
      <c r="H35" s="450" t="s">
        <v>507</v>
      </c>
      <c r="I35" s="453">
        <v>4114.18017578125</v>
      </c>
      <c r="J35" s="453">
        <v>1</v>
      </c>
      <c r="K35" s="454">
        <v>4114.18017578125</v>
      </c>
    </row>
    <row r="36" spans="1:11" ht="14.4" customHeight="1" x14ac:dyDescent="0.3">
      <c r="A36" s="448" t="s">
        <v>390</v>
      </c>
      <c r="B36" s="449" t="s">
        <v>391</v>
      </c>
      <c r="C36" s="450" t="s">
        <v>397</v>
      </c>
      <c r="D36" s="451" t="s">
        <v>398</v>
      </c>
      <c r="E36" s="450" t="s">
        <v>444</v>
      </c>
      <c r="F36" s="451" t="s">
        <v>445</v>
      </c>
      <c r="G36" s="450" t="s">
        <v>508</v>
      </c>
      <c r="H36" s="450" t="s">
        <v>509</v>
      </c>
      <c r="I36" s="453">
        <v>10890</v>
      </c>
      <c r="J36" s="453">
        <v>1</v>
      </c>
      <c r="K36" s="454">
        <v>10890</v>
      </c>
    </row>
    <row r="37" spans="1:11" ht="14.4" customHeight="1" x14ac:dyDescent="0.3">
      <c r="A37" s="448" t="s">
        <v>390</v>
      </c>
      <c r="B37" s="449" t="s">
        <v>391</v>
      </c>
      <c r="C37" s="450" t="s">
        <v>397</v>
      </c>
      <c r="D37" s="451" t="s">
        <v>398</v>
      </c>
      <c r="E37" s="450" t="s">
        <v>444</v>
      </c>
      <c r="F37" s="451" t="s">
        <v>445</v>
      </c>
      <c r="G37" s="450" t="s">
        <v>510</v>
      </c>
      <c r="H37" s="450" t="s">
        <v>511</v>
      </c>
      <c r="I37" s="453">
        <v>4129.466796875</v>
      </c>
      <c r="J37" s="453">
        <v>3</v>
      </c>
      <c r="K37" s="454">
        <v>12388.400390625</v>
      </c>
    </row>
    <row r="38" spans="1:11" ht="14.4" customHeight="1" x14ac:dyDescent="0.3">
      <c r="A38" s="448" t="s">
        <v>390</v>
      </c>
      <c r="B38" s="449" t="s">
        <v>391</v>
      </c>
      <c r="C38" s="450" t="s">
        <v>397</v>
      </c>
      <c r="D38" s="451" t="s">
        <v>398</v>
      </c>
      <c r="E38" s="450" t="s">
        <v>444</v>
      </c>
      <c r="F38" s="451" t="s">
        <v>445</v>
      </c>
      <c r="G38" s="450" t="s">
        <v>512</v>
      </c>
      <c r="H38" s="450" t="s">
        <v>513</v>
      </c>
      <c r="I38" s="453">
        <v>47419.30078125</v>
      </c>
      <c r="J38" s="453">
        <v>1</v>
      </c>
      <c r="K38" s="454">
        <v>47419.30078125</v>
      </c>
    </row>
    <row r="39" spans="1:11" ht="14.4" customHeight="1" x14ac:dyDescent="0.3">
      <c r="A39" s="448" t="s">
        <v>390</v>
      </c>
      <c r="B39" s="449" t="s">
        <v>391</v>
      </c>
      <c r="C39" s="450" t="s">
        <v>397</v>
      </c>
      <c r="D39" s="451" t="s">
        <v>398</v>
      </c>
      <c r="E39" s="450" t="s">
        <v>444</v>
      </c>
      <c r="F39" s="451" t="s">
        <v>445</v>
      </c>
      <c r="G39" s="450" t="s">
        <v>514</v>
      </c>
      <c r="H39" s="450" t="s">
        <v>515</v>
      </c>
      <c r="I39" s="453">
        <v>48400</v>
      </c>
      <c r="J39" s="453">
        <v>3</v>
      </c>
      <c r="K39" s="454">
        <v>145200</v>
      </c>
    </row>
    <row r="40" spans="1:11" ht="14.4" customHeight="1" x14ac:dyDescent="0.3">
      <c r="A40" s="448" t="s">
        <v>390</v>
      </c>
      <c r="B40" s="449" t="s">
        <v>391</v>
      </c>
      <c r="C40" s="450" t="s">
        <v>397</v>
      </c>
      <c r="D40" s="451" t="s">
        <v>398</v>
      </c>
      <c r="E40" s="450" t="s">
        <v>444</v>
      </c>
      <c r="F40" s="451" t="s">
        <v>445</v>
      </c>
      <c r="G40" s="450" t="s">
        <v>516</v>
      </c>
      <c r="H40" s="450" t="s">
        <v>517</v>
      </c>
      <c r="I40" s="453">
        <v>97.650001525878906</v>
      </c>
      <c r="J40" s="453">
        <v>1</v>
      </c>
      <c r="K40" s="454">
        <v>97.650001525878906</v>
      </c>
    </row>
    <row r="41" spans="1:11" ht="14.4" customHeight="1" x14ac:dyDescent="0.3">
      <c r="A41" s="448" t="s">
        <v>390</v>
      </c>
      <c r="B41" s="449" t="s">
        <v>391</v>
      </c>
      <c r="C41" s="450" t="s">
        <v>397</v>
      </c>
      <c r="D41" s="451" t="s">
        <v>398</v>
      </c>
      <c r="E41" s="450" t="s">
        <v>444</v>
      </c>
      <c r="F41" s="451" t="s">
        <v>445</v>
      </c>
      <c r="G41" s="450" t="s">
        <v>518</v>
      </c>
      <c r="H41" s="450" t="s">
        <v>519</v>
      </c>
      <c r="I41" s="453">
        <v>4960.193277994792</v>
      </c>
      <c r="J41" s="453">
        <v>5</v>
      </c>
      <c r="K41" s="454">
        <v>23362.6796875</v>
      </c>
    </row>
    <row r="42" spans="1:11" ht="14.4" customHeight="1" x14ac:dyDescent="0.3">
      <c r="A42" s="448" t="s">
        <v>390</v>
      </c>
      <c r="B42" s="449" t="s">
        <v>391</v>
      </c>
      <c r="C42" s="450" t="s">
        <v>397</v>
      </c>
      <c r="D42" s="451" t="s">
        <v>398</v>
      </c>
      <c r="E42" s="450" t="s">
        <v>444</v>
      </c>
      <c r="F42" s="451" t="s">
        <v>445</v>
      </c>
      <c r="G42" s="450" t="s">
        <v>520</v>
      </c>
      <c r="H42" s="450" t="s">
        <v>521</v>
      </c>
      <c r="I42" s="453">
        <v>7199.89990234375</v>
      </c>
      <c r="J42" s="453">
        <v>2</v>
      </c>
      <c r="K42" s="454">
        <v>14399.7998046875</v>
      </c>
    </row>
    <row r="43" spans="1:11" ht="14.4" customHeight="1" x14ac:dyDescent="0.3">
      <c r="A43" s="448" t="s">
        <v>390</v>
      </c>
      <c r="B43" s="449" t="s">
        <v>391</v>
      </c>
      <c r="C43" s="450" t="s">
        <v>397</v>
      </c>
      <c r="D43" s="451" t="s">
        <v>398</v>
      </c>
      <c r="E43" s="450" t="s">
        <v>444</v>
      </c>
      <c r="F43" s="451" t="s">
        <v>445</v>
      </c>
      <c r="G43" s="450" t="s">
        <v>522</v>
      </c>
      <c r="H43" s="450" t="s">
        <v>523</v>
      </c>
      <c r="I43" s="453">
        <v>187.66999816894531</v>
      </c>
      <c r="J43" s="453">
        <v>1</v>
      </c>
      <c r="K43" s="454">
        <v>187.66999816894531</v>
      </c>
    </row>
    <row r="44" spans="1:11" ht="14.4" customHeight="1" x14ac:dyDescent="0.3">
      <c r="A44" s="448" t="s">
        <v>390</v>
      </c>
      <c r="B44" s="449" t="s">
        <v>391</v>
      </c>
      <c r="C44" s="450" t="s">
        <v>397</v>
      </c>
      <c r="D44" s="451" t="s">
        <v>398</v>
      </c>
      <c r="E44" s="450" t="s">
        <v>444</v>
      </c>
      <c r="F44" s="451" t="s">
        <v>445</v>
      </c>
      <c r="G44" s="450" t="s">
        <v>524</v>
      </c>
      <c r="H44" s="450" t="s">
        <v>525</v>
      </c>
      <c r="I44" s="453">
        <v>119.30749893188477</v>
      </c>
      <c r="J44" s="453">
        <v>6</v>
      </c>
      <c r="K44" s="454">
        <v>715.83000183105469</v>
      </c>
    </row>
    <row r="45" spans="1:11" ht="14.4" customHeight="1" x14ac:dyDescent="0.3">
      <c r="A45" s="448" t="s">
        <v>390</v>
      </c>
      <c r="B45" s="449" t="s">
        <v>391</v>
      </c>
      <c r="C45" s="450" t="s">
        <v>397</v>
      </c>
      <c r="D45" s="451" t="s">
        <v>398</v>
      </c>
      <c r="E45" s="450" t="s">
        <v>444</v>
      </c>
      <c r="F45" s="451" t="s">
        <v>445</v>
      </c>
      <c r="G45" s="450" t="s">
        <v>526</v>
      </c>
      <c r="H45" s="450" t="s">
        <v>527</v>
      </c>
      <c r="I45" s="453">
        <v>1055.02001953125</v>
      </c>
      <c r="J45" s="453">
        <v>1</v>
      </c>
      <c r="K45" s="454">
        <v>1055.02001953125</v>
      </c>
    </row>
    <row r="46" spans="1:11" ht="14.4" customHeight="1" x14ac:dyDescent="0.3">
      <c r="A46" s="448" t="s">
        <v>390</v>
      </c>
      <c r="B46" s="449" t="s">
        <v>391</v>
      </c>
      <c r="C46" s="450" t="s">
        <v>397</v>
      </c>
      <c r="D46" s="451" t="s">
        <v>398</v>
      </c>
      <c r="E46" s="450" t="s">
        <v>444</v>
      </c>
      <c r="F46" s="451" t="s">
        <v>445</v>
      </c>
      <c r="G46" s="450" t="s">
        <v>528</v>
      </c>
      <c r="H46" s="450" t="s">
        <v>529</v>
      </c>
      <c r="I46" s="453">
        <v>87.730003356933594</v>
      </c>
      <c r="J46" s="453">
        <v>5</v>
      </c>
      <c r="K46" s="454">
        <v>438.6300048828125</v>
      </c>
    </row>
    <row r="47" spans="1:11" ht="14.4" customHeight="1" x14ac:dyDescent="0.3">
      <c r="A47" s="448" t="s">
        <v>390</v>
      </c>
      <c r="B47" s="449" t="s">
        <v>391</v>
      </c>
      <c r="C47" s="450" t="s">
        <v>397</v>
      </c>
      <c r="D47" s="451" t="s">
        <v>398</v>
      </c>
      <c r="E47" s="450" t="s">
        <v>444</v>
      </c>
      <c r="F47" s="451" t="s">
        <v>445</v>
      </c>
      <c r="G47" s="450" t="s">
        <v>530</v>
      </c>
      <c r="H47" s="450" t="s">
        <v>531</v>
      </c>
      <c r="I47" s="453">
        <v>22503.580078125</v>
      </c>
      <c r="J47" s="453">
        <v>1</v>
      </c>
      <c r="K47" s="454">
        <v>22503.580078125</v>
      </c>
    </row>
    <row r="48" spans="1:11" ht="14.4" customHeight="1" x14ac:dyDescent="0.3">
      <c r="A48" s="448" t="s">
        <v>390</v>
      </c>
      <c r="B48" s="449" t="s">
        <v>391</v>
      </c>
      <c r="C48" s="450" t="s">
        <v>397</v>
      </c>
      <c r="D48" s="451" t="s">
        <v>398</v>
      </c>
      <c r="E48" s="450" t="s">
        <v>444</v>
      </c>
      <c r="F48" s="451" t="s">
        <v>445</v>
      </c>
      <c r="G48" s="450" t="s">
        <v>532</v>
      </c>
      <c r="H48" s="450" t="s">
        <v>533</v>
      </c>
      <c r="I48" s="453">
        <v>9326.6796875</v>
      </c>
      <c r="J48" s="453">
        <v>1</v>
      </c>
      <c r="K48" s="454">
        <v>9326.6796875</v>
      </c>
    </row>
    <row r="49" spans="1:11" ht="14.4" customHeight="1" x14ac:dyDescent="0.3">
      <c r="A49" s="448" t="s">
        <v>390</v>
      </c>
      <c r="B49" s="449" t="s">
        <v>391</v>
      </c>
      <c r="C49" s="450" t="s">
        <v>397</v>
      </c>
      <c r="D49" s="451" t="s">
        <v>398</v>
      </c>
      <c r="E49" s="450" t="s">
        <v>444</v>
      </c>
      <c r="F49" s="451" t="s">
        <v>445</v>
      </c>
      <c r="G49" s="450" t="s">
        <v>534</v>
      </c>
      <c r="H49" s="450" t="s">
        <v>535</v>
      </c>
      <c r="I49" s="453">
        <v>7284</v>
      </c>
      <c r="J49" s="453">
        <v>1</v>
      </c>
      <c r="K49" s="454">
        <v>7284</v>
      </c>
    </row>
    <row r="50" spans="1:11" ht="14.4" customHeight="1" x14ac:dyDescent="0.3">
      <c r="A50" s="448" t="s">
        <v>390</v>
      </c>
      <c r="B50" s="449" t="s">
        <v>391</v>
      </c>
      <c r="C50" s="450" t="s">
        <v>397</v>
      </c>
      <c r="D50" s="451" t="s">
        <v>398</v>
      </c>
      <c r="E50" s="450" t="s">
        <v>444</v>
      </c>
      <c r="F50" s="451" t="s">
        <v>445</v>
      </c>
      <c r="G50" s="450" t="s">
        <v>536</v>
      </c>
      <c r="H50" s="450" t="s">
        <v>537</v>
      </c>
      <c r="I50" s="453">
        <v>7368.85009765625</v>
      </c>
      <c r="J50" s="453">
        <v>1</v>
      </c>
      <c r="K50" s="454">
        <v>7368.85009765625</v>
      </c>
    </row>
    <row r="51" spans="1:11" ht="14.4" customHeight="1" x14ac:dyDescent="0.3">
      <c r="A51" s="448" t="s">
        <v>390</v>
      </c>
      <c r="B51" s="449" t="s">
        <v>391</v>
      </c>
      <c r="C51" s="450" t="s">
        <v>397</v>
      </c>
      <c r="D51" s="451" t="s">
        <v>398</v>
      </c>
      <c r="E51" s="450" t="s">
        <v>444</v>
      </c>
      <c r="F51" s="451" t="s">
        <v>445</v>
      </c>
      <c r="G51" s="450" t="s">
        <v>538</v>
      </c>
      <c r="H51" s="450" t="s">
        <v>539</v>
      </c>
      <c r="I51" s="453">
        <v>8130</v>
      </c>
      <c r="J51" s="453">
        <v>1</v>
      </c>
      <c r="K51" s="454">
        <v>8130</v>
      </c>
    </row>
    <row r="52" spans="1:11" ht="14.4" customHeight="1" x14ac:dyDescent="0.3">
      <c r="A52" s="448" t="s">
        <v>390</v>
      </c>
      <c r="B52" s="449" t="s">
        <v>391</v>
      </c>
      <c r="C52" s="450" t="s">
        <v>397</v>
      </c>
      <c r="D52" s="451" t="s">
        <v>398</v>
      </c>
      <c r="E52" s="450" t="s">
        <v>444</v>
      </c>
      <c r="F52" s="451" t="s">
        <v>445</v>
      </c>
      <c r="G52" s="450" t="s">
        <v>540</v>
      </c>
      <c r="H52" s="450" t="s">
        <v>541</v>
      </c>
      <c r="I52" s="453">
        <v>16567.19921875</v>
      </c>
      <c r="J52" s="453">
        <v>1</v>
      </c>
      <c r="K52" s="454">
        <v>16567.19921875</v>
      </c>
    </row>
    <row r="53" spans="1:11" ht="14.4" customHeight="1" x14ac:dyDescent="0.3">
      <c r="A53" s="448" t="s">
        <v>390</v>
      </c>
      <c r="B53" s="449" t="s">
        <v>391</v>
      </c>
      <c r="C53" s="450" t="s">
        <v>397</v>
      </c>
      <c r="D53" s="451" t="s">
        <v>398</v>
      </c>
      <c r="E53" s="450" t="s">
        <v>444</v>
      </c>
      <c r="F53" s="451" t="s">
        <v>445</v>
      </c>
      <c r="G53" s="450" t="s">
        <v>542</v>
      </c>
      <c r="H53" s="450" t="s">
        <v>543</v>
      </c>
      <c r="I53" s="453">
        <v>16788.75</v>
      </c>
      <c r="J53" s="453">
        <v>1</v>
      </c>
      <c r="K53" s="454">
        <v>16788.75</v>
      </c>
    </row>
    <row r="54" spans="1:11" ht="14.4" customHeight="1" x14ac:dyDescent="0.3">
      <c r="A54" s="448" t="s">
        <v>390</v>
      </c>
      <c r="B54" s="449" t="s">
        <v>391</v>
      </c>
      <c r="C54" s="450" t="s">
        <v>397</v>
      </c>
      <c r="D54" s="451" t="s">
        <v>398</v>
      </c>
      <c r="E54" s="450" t="s">
        <v>444</v>
      </c>
      <c r="F54" s="451" t="s">
        <v>445</v>
      </c>
      <c r="G54" s="450" t="s">
        <v>544</v>
      </c>
      <c r="H54" s="450" t="s">
        <v>545</v>
      </c>
      <c r="I54" s="453">
        <v>30218.66015625</v>
      </c>
      <c r="J54" s="453">
        <v>1</v>
      </c>
      <c r="K54" s="454">
        <v>30218.66015625</v>
      </c>
    </row>
    <row r="55" spans="1:11" ht="14.4" customHeight="1" x14ac:dyDescent="0.3">
      <c r="A55" s="448" t="s">
        <v>390</v>
      </c>
      <c r="B55" s="449" t="s">
        <v>391</v>
      </c>
      <c r="C55" s="450" t="s">
        <v>397</v>
      </c>
      <c r="D55" s="451" t="s">
        <v>398</v>
      </c>
      <c r="E55" s="450" t="s">
        <v>444</v>
      </c>
      <c r="F55" s="451" t="s">
        <v>445</v>
      </c>
      <c r="G55" s="450" t="s">
        <v>546</v>
      </c>
      <c r="H55" s="450" t="s">
        <v>547</v>
      </c>
      <c r="I55" s="453">
        <v>8129.990234375</v>
      </c>
      <c r="J55" s="453">
        <v>1</v>
      </c>
      <c r="K55" s="454">
        <v>8129.990234375</v>
      </c>
    </row>
    <row r="56" spans="1:11" ht="14.4" customHeight="1" x14ac:dyDescent="0.3">
      <c r="A56" s="448" t="s">
        <v>390</v>
      </c>
      <c r="B56" s="449" t="s">
        <v>391</v>
      </c>
      <c r="C56" s="450" t="s">
        <v>397</v>
      </c>
      <c r="D56" s="451" t="s">
        <v>398</v>
      </c>
      <c r="E56" s="450" t="s">
        <v>444</v>
      </c>
      <c r="F56" s="451" t="s">
        <v>445</v>
      </c>
      <c r="G56" s="450" t="s">
        <v>548</v>
      </c>
      <c r="H56" s="450" t="s">
        <v>549</v>
      </c>
      <c r="I56" s="453">
        <v>9326.6796875</v>
      </c>
      <c r="J56" s="453">
        <v>1</v>
      </c>
      <c r="K56" s="454">
        <v>9326.6796875</v>
      </c>
    </row>
    <row r="57" spans="1:11" ht="14.4" customHeight="1" x14ac:dyDescent="0.3">
      <c r="A57" s="448" t="s">
        <v>390</v>
      </c>
      <c r="B57" s="449" t="s">
        <v>391</v>
      </c>
      <c r="C57" s="450" t="s">
        <v>397</v>
      </c>
      <c r="D57" s="451" t="s">
        <v>398</v>
      </c>
      <c r="E57" s="450" t="s">
        <v>444</v>
      </c>
      <c r="F57" s="451" t="s">
        <v>445</v>
      </c>
      <c r="G57" s="450" t="s">
        <v>550</v>
      </c>
      <c r="H57" s="450" t="s">
        <v>551</v>
      </c>
      <c r="I57" s="453">
        <v>14270.41015625</v>
      </c>
      <c r="J57" s="453">
        <v>1</v>
      </c>
      <c r="K57" s="454">
        <v>14270.41015625</v>
      </c>
    </row>
    <row r="58" spans="1:11" ht="14.4" customHeight="1" x14ac:dyDescent="0.3">
      <c r="A58" s="448" t="s">
        <v>390</v>
      </c>
      <c r="B58" s="449" t="s">
        <v>391</v>
      </c>
      <c r="C58" s="450" t="s">
        <v>397</v>
      </c>
      <c r="D58" s="451" t="s">
        <v>398</v>
      </c>
      <c r="E58" s="450" t="s">
        <v>444</v>
      </c>
      <c r="F58" s="451" t="s">
        <v>445</v>
      </c>
      <c r="G58" s="450" t="s">
        <v>552</v>
      </c>
      <c r="H58" s="450" t="s">
        <v>553</v>
      </c>
      <c r="I58" s="453">
        <v>52976</v>
      </c>
      <c r="J58" s="453">
        <v>3</v>
      </c>
      <c r="K58" s="454">
        <v>158928</v>
      </c>
    </row>
    <row r="59" spans="1:11" ht="14.4" customHeight="1" x14ac:dyDescent="0.3">
      <c r="A59" s="448" t="s">
        <v>390</v>
      </c>
      <c r="B59" s="449" t="s">
        <v>391</v>
      </c>
      <c r="C59" s="450" t="s">
        <v>397</v>
      </c>
      <c r="D59" s="451" t="s">
        <v>398</v>
      </c>
      <c r="E59" s="450" t="s">
        <v>444</v>
      </c>
      <c r="F59" s="451" t="s">
        <v>445</v>
      </c>
      <c r="G59" s="450" t="s">
        <v>554</v>
      </c>
      <c r="H59" s="450" t="s">
        <v>555</v>
      </c>
      <c r="I59" s="453">
        <v>9475.080078125</v>
      </c>
      <c r="J59" s="453">
        <v>1</v>
      </c>
      <c r="K59" s="454">
        <v>9475.080078125</v>
      </c>
    </row>
    <row r="60" spans="1:11" ht="14.4" customHeight="1" x14ac:dyDescent="0.3">
      <c r="A60" s="448" t="s">
        <v>390</v>
      </c>
      <c r="B60" s="449" t="s">
        <v>391</v>
      </c>
      <c r="C60" s="450" t="s">
        <v>397</v>
      </c>
      <c r="D60" s="451" t="s">
        <v>398</v>
      </c>
      <c r="E60" s="450" t="s">
        <v>444</v>
      </c>
      <c r="F60" s="451" t="s">
        <v>445</v>
      </c>
      <c r="G60" s="450" t="s">
        <v>556</v>
      </c>
      <c r="H60" s="450" t="s">
        <v>557</v>
      </c>
      <c r="I60" s="453">
        <v>21289.94921875</v>
      </c>
      <c r="J60" s="453">
        <v>2</v>
      </c>
      <c r="K60" s="454">
        <v>42579.8984375</v>
      </c>
    </row>
    <row r="61" spans="1:11" ht="14.4" customHeight="1" x14ac:dyDescent="0.3">
      <c r="A61" s="448" t="s">
        <v>390</v>
      </c>
      <c r="B61" s="449" t="s">
        <v>391</v>
      </c>
      <c r="C61" s="450" t="s">
        <v>397</v>
      </c>
      <c r="D61" s="451" t="s">
        <v>398</v>
      </c>
      <c r="E61" s="450" t="s">
        <v>444</v>
      </c>
      <c r="F61" s="451" t="s">
        <v>445</v>
      </c>
      <c r="G61" s="450" t="s">
        <v>558</v>
      </c>
      <c r="H61" s="450" t="s">
        <v>559</v>
      </c>
      <c r="I61" s="453">
        <v>24490.400390625</v>
      </c>
      <c r="J61" s="453">
        <v>1</v>
      </c>
      <c r="K61" s="454">
        <v>24490.400390625</v>
      </c>
    </row>
    <row r="62" spans="1:11" ht="14.4" customHeight="1" x14ac:dyDescent="0.3">
      <c r="A62" s="448" t="s">
        <v>390</v>
      </c>
      <c r="B62" s="449" t="s">
        <v>391</v>
      </c>
      <c r="C62" s="450" t="s">
        <v>397</v>
      </c>
      <c r="D62" s="451" t="s">
        <v>398</v>
      </c>
      <c r="E62" s="450" t="s">
        <v>444</v>
      </c>
      <c r="F62" s="451" t="s">
        <v>445</v>
      </c>
      <c r="G62" s="450" t="s">
        <v>560</v>
      </c>
      <c r="H62" s="450" t="s">
        <v>561</v>
      </c>
      <c r="I62" s="453">
        <v>14120.7001953125</v>
      </c>
      <c r="J62" s="453">
        <v>1</v>
      </c>
      <c r="K62" s="454">
        <v>14120.7001953125</v>
      </c>
    </row>
    <row r="63" spans="1:11" ht="14.4" customHeight="1" x14ac:dyDescent="0.3">
      <c r="A63" s="448" t="s">
        <v>390</v>
      </c>
      <c r="B63" s="449" t="s">
        <v>391</v>
      </c>
      <c r="C63" s="450" t="s">
        <v>397</v>
      </c>
      <c r="D63" s="451" t="s">
        <v>398</v>
      </c>
      <c r="E63" s="450" t="s">
        <v>444</v>
      </c>
      <c r="F63" s="451" t="s">
        <v>445</v>
      </c>
      <c r="G63" s="450" t="s">
        <v>562</v>
      </c>
      <c r="H63" s="450" t="s">
        <v>563</v>
      </c>
      <c r="I63" s="453">
        <v>24394</v>
      </c>
      <c r="J63" s="453">
        <v>1</v>
      </c>
      <c r="K63" s="454">
        <v>24394</v>
      </c>
    </row>
    <row r="64" spans="1:11" ht="14.4" customHeight="1" x14ac:dyDescent="0.3">
      <c r="A64" s="448" t="s">
        <v>390</v>
      </c>
      <c r="B64" s="449" t="s">
        <v>391</v>
      </c>
      <c r="C64" s="450" t="s">
        <v>397</v>
      </c>
      <c r="D64" s="451" t="s">
        <v>398</v>
      </c>
      <c r="E64" s="450" t="s">
        <v>444</v>
      </c>
      <c r="F64" s="451" t="s">
        <v>445</v>
      </c>
      <c r="G64" s="450" t="s">
        <v>564</v>
      </c>
      <c r="H64" s="450" t="s">
        <v>565</v>
      </c>
      <c r="I64" s="453">
        <v>8129.9951171875</v>
      </c>
      <c r="J64" s="453">
        <v>2</v>
      </c>
      <c r="K64" s="454">
        <v>16259.990234375</v>
      </c>
    </row>
    <row r="65" spans="1:11" ht="14.4" customHeight="1" x14ac:dyDescent="0.3">
      <c r="A65" s="448" t="s">
        <v>390</v>
      </c>
      <c r="B65" s="449" t="s">
        <v>391</v>
      </c>
      <c r="C65" s="450" t="s">
        <v>397</v>
      </c>
      <c r="D65" s="451" t="s">
        <v>398</v>
      </c>
      <c r="E65" s="450" t="s">
        <v>444</v>
      </c>
      <c r="F65" s="451" t="s">
        <v>445</v>
      </c>
      <c r="G65" s="450" t="s">
        <v>566</v>
      </c>
      <c r="H65" s="450" t="s">
        <v>567</v>
      </c>
      <c r="I65" s="453">
        <v>617.09698486328125</v>
      </c>
      <c r="J65" s="453">
        <v>20</v>
      </c>
      <c r="K65" s="454">
        <v>12341.93994140625</v>
      </c>
    </row>
    <row r="66" spans="1:11" ht="14.4" customHeight="1" x14ac:dyDescent="0.3">
      <c r="A66" s="448" t="s">
        <v>390</v>
      </c>
      <c r="B66" s="449" t="s">
        <v>391</v>
      </c>
      <c r="C66" s="450" t="s">
        <v>397</v>
      </c>
      <c r="D66" s="451" t="s">
        <v>398</v>
      </c>
      <c r="E66" s="450" t="s">
        <v>444</v>
      </c>
      <c r="F66" s="451" t="s">
        <v>445</v>
      </c>
      <c r="G66" s="450" t="s">
        <v>568</v>
      </c>
      <c r="H66" s="450" t="s">
        <v>569</v>
      </c>
      <c r="I66" s="453">
        <v>19361</v>
      </c>
      <c r="J66" s="453">
        <v>1</v>
      </c>
      <c r="K66" s="454">
        <v>19361</v>
      </c>
    </row>
    <row r="67" spans="1:11" ht="14.4" customHeight="1" x14ac:dyDescent="0.3">
      <c r="A67" s="448" t="s">
        <v>390</v>
      </c>
      <c r="B67" s="449" t="s">
        <v>391</v>
      </c>
      <c r="C67" s="450" t="s">
        <v>397</v>
      </c>
      <c r="D67" s="451" t="s">
        <v>398</v>
      </c>
      <c r="E67" s="450" t="s">
        <v>444</v>
      </c>
      <c r="F67" s="451" t="s">
        <v>445</v>
      </c>
      <c r="G67" s="450" t="s">
        <v>570</v>
      </c>
      <c r="H67" s="450" t="s">
        <v>571</v>
      </c>
      <c r="I67" s="453">
        <v>16660</v>
      </c>
      <c r="J67" s="453">
        <v>1</v>
      </c>
      <c r="K67" s="454">
        <v>16660</v>
      </c>
    </row>
    <row r="68" spans="1:11" ht="14.4" customHeight="1" x14ac:dyDescent="0.3">
      <c r="A68" s="448" t="s">
        <v>390</v>
      </c>
      <c r="B68" s="449" t="s">
        <v>391</v>
      </c>
      <c r="C68" s="450" t="s">
        <v>397</v>
      </c>
      <c r="D68" s="451" t="s">
        <v>398</v>
      </c>
      <c r="E68" s="450" t="s">
        <v>444</v>
      </c>
      <c r="F68" s="451" t="s">
        <v>445</v>
      </c>
      <c r="G68" s="450" t="s">
        <v>572</v>
      </c>
      <c r="H68" s="450" t="s">
        <v>573</v>
      </c>
      <c r="I68" s="453">
        <v>8935</v>
      </c>
      <c r="J68" s="453">
        <v>1</v>
      </c>
      <c r="K68" s="454">
        <v>8935</v>
      </c>
    </row>
    <row r="69" spans="1:11" ht="14.4" customHeight="1" x14ac:dyDescent="0.3">
      <c r="A69" s="448" t="s">
        <v>390</v>
      </c>
      <c r="B69" s="449" t="s">
        <v>391</v>
      </c>
      <c r="C69" s="450" t="s">
        <v>397</v>
      </c>
      <c r="D69" s="451" t="s">
        <v>398</v>
      </c>
      <c r="E69" s="450" t="s">
        <v>444</v>
      </c>
      <c r="F69" s="451" t="s">
        <v>445</v>
      </c>
      <c r="G69" s="450" t="s">
        <v>574</v>
      </c>
      <c r="H69" s="450" t="s">
        <v>575</v>
      </c>
      <c r="I69" s="453">
        <v>4065.60009765625</v>
      </c>
      <c r="J69" s="453">
        <v>1</v>
      </c>
      <c r="K69" s="454">
        <v>4065.60009765625</v>
      </c>
    </row>
    <row r="70" spans="1:11" ht="14.4" customHeight="1" x14ac:dyDescent="0.3">
      <c r="A70" s="448" t="s">
        <v>390</v>
      </c>
      <c r="B70" s="449" t="s">
        <v>391</v>
      </c>
      <c r="C70" s="450" t="s">
        <v>397</v>
      </c>
      <c r="D70" s="451" t="s">
        <v>398</v>
      </c>
      <c r="E70" s="450" t="s">
        <v>444</v>
      </c>
      <c r="F70" s="451" t="s">
        <v>445</v>
      </c>
      <c r="G70" s="450" t="s">
        <v>576</v>
      </c>
      <c r="H70" s="450" t="s">
        <v>577</v>
      </c>
      <c r="I70" s="453">
        <v>6689</v>
      </c>
      <c r="J70" s="453">
        <v>1</v>
      </c>
      <c r="K70" s="454">
        <v>6689</v>
      </c>
    </row>
    <row r="71" spans="1:11" ht="14.4" customHeight="1" x14ac:dyDescent="0.3">
      <c r="A71" s="448" t="s">
        <v>390</v>
      </c>
      <c r="B71" s="449" t="s">
        <v>391</v>
      </c>
      <c r="C71" s="450" t="s">
        <v>397</v>
      </c>
      <c r="D71" s="451" t="s">
        <v>398</v>
      </c>
      <c r="E71" s="450" t="s">
        <v>444</v>
      </c>
      <c r="F71" s="451" t="s">
        <v>445</v>
      </c>
      <c r="G71" s="450" t="s">
        <v>578</v>
      </c>
      <c r="H71" s="450" t="s">
        <v>579</v>
      </c>
      <c r="I71" s="453">
        <v>2057</v>
      </c>
      <c r="J71" s="453">
        <v>1</v>
      </c>
      <c r="K71" s="454">
        <v>2057</v>
      </c>
    </row>
    <row r="72" spans="1:11" ht="14.4" customHeight="1" x14ac:dyDescent="0.3">
      <c r="A72" s="448" t="s">
        <v>390</v>
      </c>
      <c r="B72" s="449" t="s">
        <v>391</v>
      </c>
      <c r="C72" s="450" t="s">
        <v>397</v>
      </c>
      <c r="D72" s="451" t="s">
        <v>398</v>
      </c>
      <c r="E72" s="450" t="s">
        <v>444</v>
      </c>
      <c r="F72" s="451" t="s">
        <v>445</v>
      </c>
      <c r="G72" s="450" t="s">
        <v>580</v>
      </c>
      <c r="H72" s="450" t="s">
        <v>581</v>
      </c>
      <c r="I72" s="453">
        <v>7296</v>
      </c>
      <c r="J72" s="453">
        <v>1</v>
      </c>
      <c r="K72" s="454">
        <v>7296</v>
      </c>
    </row>
    <row r="73" spans="1:11" ht="14.4" customHeight="1" x14ac:dyDescent="0.3">
      <c r="A73" s="448" t="s">
        <v>390</v>
      </c>
      <c r="B73" s="449" t="s">
        <v>391</v>
      </c>
      <c r="C73" s="450" t="s">
        <v>397</v>
      </c>
      <c r="D73" s="451" t="s">
        <v>398</v>
      </c>
      <c r="E73" s="450" t="s">
        <v>444</v>
      </c>
      <c r="F73" s="451" t="s">
        <v>445</v>
      </c>
      <c r="G73" s="450" t="s">
        <v>582</v>
      </c>
      <c r="H73" s="450" t="s">
        <v>583</v>
      </c>
      <c r="I73" s="453">
        <v>16788.75</v>
      </c>
      <c r="J73" s="453">
        <v>1</v>
      </c>
      <c r="K73" s="454">
        <v>16788.75</v>
      </c>
    </row>
    <row r="74" spans="1:11" ht="14.4" customHeight="1" x14ac:dyDescent="0.3">
      <c r="A74" s="448" t="s">
        <v>390</v>
      </c>
      <c r="B74" s="449" t="s">
        <v>391</v>
      </c>
      <c r="C74" s="450" t="s">
        <v>397</v>
      </c>
      <c r="D74" s="451" t="s">
        <v>398</v>
      </c>
      <c r="E74" s="450" t="s">
        <v>444</v>
      </c>
      <c r="F74" s="451" t="s">
        <v>445</v>
      </c>
      <c r="G74" s="450" t="s">
        <v>584</v>
      </c>
      <c r="H74" s="450" t="s">
        <v>585</v>
      </c>
      <c r="I74" s="453">
        <v>991.6300048828125</v>
      </c>
      <c r="J74" s="453">
        <v>6</v>
      </c>
      <c r="K74" s="454">
        <v>5949.77978515625</v>
      </c>
    </row>
    <row r="75" spans="1:11" ht="14.4" customHeight="1" x14ac:dyDescent="0.3">
      <c r="A75" s="448" t="s">
        <v>390</v>
      </c>
      <c r="B75" s="449" t="s">
        <v>391</v>
      </c>
      <c r="C75" s="450" t="s">
        <v>397</v>
      </c>
      <c r="D75" s="451" t="s">
        <v>398</v>
      </c>
      <c r="E75" s="450" t="s">
        <v>444</v>
      </c>
      <c r="F75" s="451" t="s">
        <v>445</v>
      </c>
      <c r="G75" s="450" t="s">
        <v>586</v>
      </c>
      <c r="H75" s="450" t="s">
        <v>587</v>
      </c>
      <c r="I75" s="453">
        <v>356.66000366210937</v>
      </c>
      <c r="J75" s="453">
        <v>3</v>
      </c>
      <c r="K75" s="454">
        <v>1069.989990234375</v>
      </c>
    </row>
    <row r="76" spans="1:11" ht="14.4" customHeight="1" x14ac:dyDescent="0.3">
      <c r="A76" s="448" t="s">
        <v>390</v>
      </c>
      <c r="B76" s="449" t="s">
        <v>391</v>
      </c>
      <c r="C76" s="450" t="s">
        <v>397</v>
      </c>
      <c r="D76" s="451" t="s">
        <v>398</v>
      </c>
      <c r="E76" s="450" t="s">
        <v>444</v>
      </c>
      <c r="F76" s="451" t="s">
        <v>445</v>
      </c>
      <c r="G76" s="450" t="s">
        <v>588</v>
      </c>
      <c r="H76" s="450" t="s">
        <v>589</v>
      </c>
      <c r="I76" s="453">
        <v>459.79998779296875</v>
      </c>
      <c r="J76" s="453">
        <v>1</v>
      </c>
      <c r="K76" s="454">
        <v>459.79998779296875</v>
      </c>
    </row>
    <row r="77" spans="1:11" ht="14.4" customHeight="1" x14ac:dyDescent="0.3">
      <c r="A77" s="448" t="s">
        <v>390</v>
      </c>
      <c r="B77" s="449" t="s">
        <v>391</v>
      </c>
      <c r="C77" s="450" t="s">
        <v>397</v>
      </c>
      <c r="D77" s="451" t="s">
        <v>398</v>
      </c>
      <c r="E77" s="450" t="s">
        <v>444</v>
      </c>
      <c r="F77" s="451" t="s">
        <v>445</v>
      </c>
      <c r="G77" s="450" t="s">
        <v>590</v>
      </c>
      <c r="H77" s="450" t="s">
        <v>591</v>
      </c>
      <c r="I77" s="453">
        <v>32107.400390625</v>
      </c>
      <c r="J77" s="453">
        <v>1</v>
      </c>
      <c r="K77" s="454">
        <v>32107.400390625</v>
      </c>
    </row>
    <row r="78" spans="1:11" ht="14.4" customHeight="1" x14ac:dyDescent="0.3">
      <c r="A78" s="448" t="s">
        <v>390</v>
      </c>
      <c r="B78" s="449" t="s">
        <v>391</v>
      </c>
      <c r="C78" s="450" t="s">
        <v>397</v>
      </c>
      <c r="D78" s="451" t="s">
        <v>398</v>
      </c>
      <c r="E78" s="450" t="s">
        <v>444</v>
      </c>
      <c r="F78" s="451" t="s">
        <v>445</v>
      </c>
      <c r="G78" s="450" t="s">
        <v>592</v>
      </c>
      <c r="H78" s="450" t="s">
        <v>593</v>
      </c>
      <c r="I78" s="453">
        <v>9776.7998046875</v>
      </c>
      <c r="J78" s="453">
        <v>3</v>
      </c>
      <c r="K78" s="454">
        <v>29330.3994140625</v>
      </c>
    </row>
    <row r="79" spans="1:11" ht="14.4" customHeight="1" x14ac:dyDescent="0.3">
      <c r="A79" s="448" t="s">
        <v>390</v>
      </c>
      <c r="B79" s="449" t="s">
        <v>391</v>
      </c>
      <c r="C79" s="450" t="s">
        <v>397</v>
      </c>
      <c r="D79" s="451" t="s">
        <v>398</v>
      </c>
      <c r="E79" s="450" t="s">
        <v>444</v>
      </c>
      <c r="F79" s="451" t="s">
        <v>445</v>
      </c>
      <c r="G79" s="450" t="s">
        <v>594</v>
      </c>
      <c r="H79" s="450" t="s">
        <v>595</v>
      </c>
      <c r="I79" s="453">
        <v>0.5</v>
      </c>
      <c r="J79" s="453">
        <v>2000</v>
      </c>
      <c r="K79" s="454">
        <v>991.72000122070313</v>
      </c>
    </row>
    <row r="80" spans="1:11" ht="14.4" customHeight="1" x14ac:dyDescent="0.3">
      <c r="A80" s="448" t="s">
        <v>390</v>
      </c>
      <c r="B80" s="449" t="s">
        <v>391</v>
      </c>
      <c r="C80" s="450" t="s">
        <v>397</v>
      </c>
      <c r="D80" s="451" t="s">
        <v>398</v>
      </c>
      <c r="E80" s="450" t="s">
        <v>444</v>
      </c>
      <c r="F80" s="451" t="s">
        <v>445</v>
      </c>
      <c r="G80" s="450" t="s">
        <v>596</v>
      </c>
      <c r="H80" s="450" t="s">
        <v>597</v>
      </c>
      <c r="I80" s="453">
        <v>7457.2099609375</v>
      </c>
      <c r="J80" s="453">
        <v>6</v>
      </c>
      <c r="K80" s="454">
        <v>44743.2392578125</v>
      </c>
    </row>
    <row r="81" spans="1:11" ht="14.4" customHeight="1" x14ac:dyDescent="0.3">
      <c r="A81" s="448" t="s">
        <v>390</v>
      </c>
      <c r="B81" s="449" t="s">
        <v>391</v>
      </c>
      <c r="C81" s="450" t="s">
        <v>397</v>
      </c>
      <c r="D81" s="451" t="s">
        <v>398</v>
      </c>
      <c r="E81" s="450" t="s">
        <v>444</v>
      </c>
      <c r="F81" s="451" t="s">
        <v>445</v>
      </c>
      <c r="G81" s="450" t="s">
        <v>598</v>
      </c>
      <c r="H81" s="450" t="s">
        <v>599</v>
      </c>
      <c r="I81" s="453">
        <v>1645.300048828125</v>
      </c>
      <c r="J81" s="453">
        <v>18</v>
      </c>
      <c r="K81" s="454">
        <v>29615.3603515625</v>
      </c>
    </row>
    <row r="82" spans="1:11" ht="14.4" customHeight="1" x14ac:dyDescent="0.3">
      <c r="A82" s="448" t="s">
        <v>390</v>
      </c>
      <c r="B82" s="449" t="s">
        <v>391</v>
      </c>
      <c r="C82" s="450" t="s">
        <v>397</v>
      </c>
      <c r="D82" s="451" t="s">
        <v>398</v>
      </c>
      <c r="E82" s="450" t="s">
        <v>444</v>
      </c>
      <c r="F82" s="451" t="s">
        <v>445</v>
      </c>
      <c r="G82" s="450" t="s">
        <v>600</v>
      </c>
      <c r="H82" s="450" t="s">
        <v>601</v>
      </c>
      <c r="I82" s="453">
        <v>15652.5595703125</v>
      </c>
      <c r="J82" s="453">
        <v>4</v>
      </c>
      <c r="K82" s="454">
        <v>62610.23828125</v>
      </c>
    </row>
    <row r="83" spans="1:11" ht="14.4" customHeight="1" x14ac:dyDescent="0.3">
      <c r="A83" s="448" t="s">
        <v>390</v>
      </c>
      <c r="B83" s="449" t="s">
        <v>391</v>
      </c>
      <c r="C83" s="450" t="s">
        <v>397</v>
      </c>
      <c r="D83" s="451" t="s">
        <v>398</v>
      </c>
      <c r="E83" s="450" t="s">
        <v>602</v>
      </c>
      <c r="F83" s="451" t="s">
        <v>603</v>
      </c>
      <c r="G83" s="450" t="s">
        <v>604</v>
      </c>
      <c r="H83" s="450" t="s">
        <v>605</v>
      </c>
      <c r="I83" s="453">
        <v>15717.900390625</v>
      </c>
      <c r="J83" s="453">
        <v>4</v>
      </c>
      <c r="K83" s="454">
        <v>62871.6015625</v>
      </c>
    </row>
    <row r="84" spans="1:11" ht="14.4" customHeight="1" x14ac:dyDescent="0.3">
      <c r="A84" s="448" t="s">
        <v>390</v>
      </c>
      <c r="B84" s="449" t="s">
        <v>391</v>
      </c>
      <c r="C84" s="450" t="s">
        <v>397</v>
      </c>
      <c r="D84" s="451" t="s">
        <v>398</v>
      </c>
      <c r="E84" s="450" t="s">
        <v>602</v>
      </c>
      <c r="F84" s="451" t="s">
        <v>603</v>
      </c>
      <c r="G84" s="450" t="s">
        <v>606</v>
      </c>
      <c r="H84" s="450" t="s">
        <v>607</v>
      </c>
      <c r="I84" s="453">
        <v>1.9700000286102295</v>
      </c>
      <c r="J84" s="453">
        <v>1000</v>
      </c>
      <c r="K84" s="454">
        <v>1972.300048828125</v>
      </c>
    </row>
    <row r="85" spans="1:11" ht="14.4" customHeight="1" x14ac:dyDescent="0.3">
      <c r="A85" s="448" t="s">
        <v>390</v>
      </c>
      <c r="B85" s="449" t="s">
        <v>391</v>
      </c>
      <c r="C85" s="450" t="s">
        <v>397</v>
      </c>
      <c r="D85" s="451" t="s">
        <v>398</v>
      </c>
      <c r="E85" s="450" t="s">
        <v>602</v>
      </c>
      <c r="F85" s="451" t="s">
        <v>603</v>
      </c>
      <c r="G85" s="450" t="s">
        <v>608</v>
      </c>
      <c r="H85" s="450" t="s">
        <v>609</v>
      </c>
      <c r="I85" s="453">
        <v>26.489999771118164</v>
      </c>
      <c r="J85" s="453">
        <v>250</v>
      </c>
      <c r="K85" s="454">
        <v>6621.5400390625</v>
      </c>
    </row>
    <row r="86" spans="1:11" ht="14.4" customHeight="1" x14ac:dyDescent="0.3">
      <c r="A86" s="448" t="s">
        <v>390</v>
      </c>
      <c r="B86" s="449" t="s">
        <v>391</v>
      </c>
      <c r="C86" s="450" t="s">
        <v>397</v>
      </c>
      <c r="D86" s="451" t="s">
        <v>398</v>
      </c>
      <c r="E86" s="450" t="s">
        <v>602</v>
      </c>
      <c r="F86" s="451" t="s">
        <v>603</v>
      </c>
      <c r="G86" s="450" t="s">
        <v>610</v>
      </c>
      <c r="H86" s="450" t="s">
        <v>611</v>
      </c>
      <c r="I86" s="453">
        <v>4342.39990234375</v>
      </c>
      <c r="J86" s="453">
        <v>1</v>
      </c>
      <c r="K86" s="454">
        <v>4342.39990234375</v>
      </c>
    </row>
    <row r="87" spans="1:11" ht="14.4" customHeight="1" x14ac:dyDescent="0.3">
      <c r="A87" s="448" t="s">
        <v>390</v>
      </c>
      <c r="B87" s="449" t="s">
        <v>391</v>
      </c>
      <c r="C87" s="450" t="s">
        <v>397</v>
      </c>
      <c r="D87" s="451" t="s">
        <v>398</v>
      </c>
      <c r="E87" s="450" t="s">
        <v>602</v>
      </c>
      <c r="F87" s="451" t="s">
        <v>603</v>
      </c>
      <c r="G87" s="450" t="s">
        <v>612</v>
      </c>
      <c r="H87" s="450" t="s">
        <v>613</v>
      </c>
      <c r="I87" s="453">
        <v>0.17000000178813934</v>
      </c>
      <c r="J87" s="453">
        <v>6000</v>
      </c>
      <c r="K87" s="454">
        <v>1023.530029296875</v>
      </c>
    </row>
    <row r="88" spans="1:11" ht="14.4" customHeight="1" x14ac:dyDescent="0.3">
      <c r="A88" s="448" t="s">
        <v>390</v>
      </c>
      <c r="B88" s="449" t="s">
        <v>391</v>
      </c>
      <c r="C88" s="450" t="s">
        <v>397</v>
      </c>
      <c r="D88" s="451" t="s">
        <v>398</v>
      </c>
      <c r="E88" s="450" t="s">
        <v>602</v>
      </c>
      <c r="F88" s="451" t="s">
        <v>603</v>
      </c>
      <c r="G88" s="450" t="s">
        <v>614</v>
      </c>
      <c r="H88" s="450" t="s">
        <v>615</v>
      </c>
      <c r="I88" s="453">
        <v>0.27500000596046448</v>
      </c>
      <c r="J88" s="453">
        <v>20000</v>
      </c>
      <c r="K88" s="454">
        <v>5502.4998779296875</v>
      </c>
    </row>
    <row r="89" spans="1:11" ht="14.4" customHeight="1" x14ac:dyDescent="0.3">
      <c r="A89" s="448" t="s">
        <v>390</v>
      </c>
      <c r="B89" s="449" t="s">
        <v>391</v>
      </c>
      <c r="C89" s="450" t="s">
        <v>397</v>
      </c>
      <c r="D89" s="451" t="s">
        <v>398</v>
      </c>
      <c r="E89" s="450" t="s">
        <v>602</v>
      </c>
      <c r="F89" s="451" t="s">
        <v>603</v>
      </c>
      <c r="G89" s="450" t="s">
        <v>616</v>
      </c>
      <c r="H89" s="450" t="s">
        <v>617</v>
      </c>
      <c r="I89" s="453">
        <v>1.5</v>
      </c>
      <c r="J89" s="453">
        <v>1000</v>
      </c>
      <c r="K89" s="454">
        <v>1500.4000244140625</v>
      </c>
    </row>
    <row r="90" spans="1:11" ht="14.4" customHeight="1" x14ac:dyDescent="0.3">
      <c r="A90" s="448" t="s">
        <v>390</v>
      </c>
      <c r="B90" s="449" t="s">
        <v>391</v>
      </c>
      <c r="C90" s="450" t="s">
        <v>397</v>
      </c>
      <c r="D90" s="451" t="s">
        <v>398</v>
      </c>
      <c r="E90" s="450" t="s">
        <v>602</v>
      </c>
      <c r="F90" s="451" t="s">
        <v>603</v>
      </c>
      <c r="G90" s="450" t="s">
        <v>618</v>
      </c>
      <c r="H90" s="450" t="s">
        <v>619</v>
      </c>
      <c r="I90" s="453">
        <v>9.5500001907348633</v>
      </c>
      <c r="J90" s="453">
        <v>1000</v>
      </c>
      <c r="K90" s="454">
        <v>9547.8798828125</v>
      </c>
    </row>
    <row r="91" spans="1:11" ht="14.4" customHeight="1" x14ac:dyDescent="0.3">
      <c r="A91" s="448" t="s">
        <v>390</v>
      </c>
      <c r="B91" s="449" t="s">
        <v>391</v>
      </c>
      <c r="C91" s="450" t="s">
        <v>397</v>
      </c>
      <c r="D91" s="451" t="s">
        <v>398</v>
      </c>
      <c r="E91" s="450" t="s">
        <v>602</v>
      </c>
      <c r="F91" s="451" t="s">
        <v>603</v>
      </c>
      <c r="G91" s="450" t="s">
        <v>620</v>
      </c>
      <c r="H91" s="450" t="s">
        <v>621</v>
      </c>
      <c r="I91" s="453">
        <v>0.68000000715255737</v>
      </c>
      <c r="J91" s="453">
        <v>40000</v>
      </c>
      <c r="K91" s="454">
        <v>27104</v>
      </c>
    </row>
    <row r="92" spans="1:11" ht="14.4" customHeight="1" x14ac:dyDescent="0.3">
      <c r="A92" s="448" t="s">
        <v>390</v>
      </c>
      <c r="B92" s="449" t="s">
        <v>391</v>
      </c>
      <c r="C92" s="450" t="s">
        <v>397</v>
      </c>
      <c r="D92" s="451" t="s">
        <v>398</v>
      </c>
      <c r="E92" s="450" t="s">
        <v>602</v>
      </c>
      <c r="F92" s="451" t="s">
        <v>603</v>
      </c>
      <c r="G92" s="450" t="s">
        <v>622</v>
      </c>
      <c r="H92" s="450" t="s">
        <v>623</v>
      </c>
      <c r="I92" s="453">
        <v>6.0500001907348633</v>
      </c>
      <c r="J92" s="453">
        <v>10000</v>
      </c>
      <c r="K92" s="454">
        <v>60500</v>
      </c>
    </row>
    <row r="93" spans="1:11" ht="14.4" customHeight="1" x14ac:dyDescent="0.3">
      <c r="A93" s="448" t="s">
        <v>390</v>
      </c>
      <c r="B93" s="449" t="s">
        <v>391</v>
      </c>
      <c r="C93" s="450" t="s">
        <v>397</v>
      </c>
      <c r="D93" s="451" t="s">
        <v>398</v>
      </c>
      <c r="E93" s="450" t="s">
        <v>602</v>
      </c>
      <c r="F93" s="451" t="s">
        <v>603</v>
      </c>
      <c r="G93" s="450" t="s">
        <v>624</v>
      </c>
      <c r="H93" s="450" t="s">
        <v>625</v>
      </c>
      <c r="I93" s="453">
        <v>768.3499755859375</v>
      </c>
      <c r="J93" s="453">
        <v>2</v>
      </c>
      <c r="K93" s="454">
        <v>1536.699951171875</v>
      </c>
    </row>
    <row r="94" spans="1:11" ht="14.4" customHeight="1" x14ac:dyDescent="0.3">
      <c r="A94" s="448" t="s">
        <v>390</v>
      </c>
      <c r="B94" s="449" t="s">
        <v>391</v>
      </c>
      <c r="C94" s="450" t="s">
        <v>397</v>
      </c>
      <c r="D94" s="451" t="s">
        <v>398</v>
      </c>
      <c r="E94" s="450" t="s">
        <v>602</v>
      </c>
      <c r="F94" s="451" t="s">
        <v>603</v>
      </c>
      <c r="G94" s="450" t="s">
        <v>626</v>
      </c>
      <c r="H94" s="450" t="s">
        <v>627</v>
      </c>
      <c r="I94" s="453">
        <v>562.6500244140625</v>
      </c>
      <c r="J94" s="453">
        <v>2</v>
      </c>
      <c r="K94" s="454">
        <v>1125.300048828125</v>
      </c>
    </row>
    <row r="95" spans="1:11" ht="14.4" customHeight="1" x14ac:dyDescent="0.3">
      <c r="A95" s="448" t="s">
        <v>390</v>
      </c>
      <c r="B95" s="449" t="s">
        <v>391</v>
      </c>
      <c r="C95" s="450" t="s">
        <v>397</v>
      </c>
      <c r="D95" s="451" t="s">
        <v>398</v>
      </c>
      <c r="E95" s="450" t="s">
        <v>602</v>
      </c>
      <c r="F95" s="451" t="s">
        <v>603</v>
      </c>
      <c r="G95" s="450" t="s">
        <v>628</v>
      </c>
      <c r="H95" s="450" t="s">
        <v>629</v>
      </c>
      <c r="I95" s="453">
        <v>4.4000000953674316</v>
      </c>
      <c r="J95" s="453">
        <v>960</v>
      </c>
      <c r="K95" s="454">
        <v>4228.10009765625</v>
      </c>
    </row>
    <row r="96" spans="1:11" ht="14.4" customHeight="1" x14ac:dyDescent="0.3">
      <c r="A96" s="448" t="s">
        <v>390</v>
      </c>
      <c r="B96" s="449" t="s">
        <v>391</v>
      </c>
      <c r="C96" s="450" t="s">
        <v>397</v>
      </c>
      <c r="D96" s="451" t="s">
        <v>398</v>
      </c>
      <c r="E96" s="450" t="s">
        <v>602</v>
      </c>
      <c r="F96" s="451" t="s">
        <v>603</v>
      </c>
      <c r="G96" s="450" t="s">
        <v>630</v>
      </c>
      <c r="H96" s="450" t="s">
        <v>631</v>
      </c>
      <c r="I96" s="453">
        <v>1.440000057220459</v>
      </c>
      <c r="J96" s="453">
        <v>1000</v>
      </c>
      <c r="K96" s="454">
        <v>1444.739990234375</v>
      </c>
    </row>
    <row r="97" spans="1:11" ht="14.4" customHeight="1" x14ac:dyDescent="0.3">
      <c r="A97" s="448" t="s">
        <v>390</v>
      </c>
      <c r="B97" s="449" t="s">
        <v>391</v>
      </c>
      <c r="C97" s="450" t="s">
        <v>397</v>
      </c>
      <c r="D97" s="451" t="s">
        <v>398</v>
      </c>
      <c r="E97" s="450" t="s">
        <v>602</v>
      </c>
      <c r="F97" s="451" t="s">
        <v>603</v>
      </c>
      <c r="G97" s="450" t="s">
        <v>632</v>
      </c>
      <c r="H97" s="450" t="s">
        <v>633</v>
      </c>
      <c r="I97" s="453">
        <v>0.29999999701976776</v>
      </c>
      <c r="J97" s="453">
        <v>4000</v>
      </c>
      <c r="K97" s="454">
        <v>1234.1999816894531</v>
      </c>
    </row>
    <row r="98" spans="1:11" ht="14.4" customHeight="1" x14ac:dyDescent="0.3">
      <c r="A98" s="448" t="s">
        <v>390</v>
      </c>
      <c r="B98" s="449" t="s">
        <v>391</v>
      </c>
      <c r="C98" s="450" t="s">
        <v>397</v>
      </c>
      <c r="D98" s="451" t="s">
        <v>398</v>
      </c>
      <c r="E98" s="450" t="s">
        <v>602</v>
      </c>
      <c r="F98" s="451" t="s">
        <v>603</v>
      </c>
      <c r="G98" s="450" t="s">
        <v>634</v>
      </c>
      <c r="H98" s="450" t="s">
        <v>635</v>
      </c>
      <c r="I98" s="453">
        <v>172.78999328613281</v>
      </c>
      <c r="J98" s="453">
        <v>1</v>
      </c>
      <c r="K98" s="454">
        <v>172.78999328613281</v>
      </c>
    </row>
    <row r="99" spans="1:11" ht="14.4" customHeight="1" x14ac:dyDescent="0.3">
      <c r="A99" s="448" t="s">
        <v>390</v>
      </c>
      <c r="B99" s="449" t="s">
        <v>391</v>
      </c>
      <c r="C99" s="450" t="s">
        <v>397</v>
      </c>
      <c r="D99" s="451" t="s">
        <v>398</v>
      </c>
      <c r="E99" s="450" t="s">
        <v>602</v>
      </c>
      <c r="F99" s="451" t="s">
        <v>603</v>
      </c>
      <c r="G99" s="450" t="s">
        <v>636</v>
      </c>
      <c r="H99" s="450" t="s">
        <v>637</v>
      </c>
      <c r="I99" s="453">
        <v>88.610000610351563</v>
      </c>
      <c r="J99" s="453">
        <v>3</v>
      </c>
      <c r="K99" s="454">
        <v>265.82000732421875</v>
      </c>
    </row>
    <row r="100" spans="1:11" ht="14.4" customHeight="1" x14ac:dyDescent="0.3">
      <c r="A100" s="448" t="s">
        <v>390</v>
      </c>
      <c r="B100" s="449" t="s">
        <v>391</v>
      </c>
      <c r="C100" s="450" t="s">
        <v>397</v>
      </c>
      <c r="D100" s="451" t="s">
        <v>398</v>
      </c>
      <c r="E100" s="450" t="s">
        <v>638</v>
      </c>
      <c r="F100" s="451" t="s">
        <v>639</v>
      </c>
      <c r="G100" s="450" t="s">
        <v>640</v>
      </c>
      <c r="H100" s="450" t="s">
        <v>641</v>
      </c>
      <c r="I100" s="453">
        <v>13.020000457763672</v>
      </c>
      <c r="J100" s="453">
        <v>10</v>
      </c>
      <c r="K100" s="454">
        <v>130.19999694824219</v>
      </c>
    </row>
    <row r="101" spans="1:11" ht="14.4" customHeight="1" x14ac:dyDescent="0.3">
      <c r="A101" s="448" t="s">
        <v>390</v>
      </c>
      <c r="B101" s="449" t="s">
        <v>391</v>
      </c>
      <c r="C101" s="450" t="s">
        <v>397</v>
      </c>
      <c r="D101" s="451" t="s">
        <v>398</v>
      </c>
      <c r="E101" s="450" t="s">
        <v>638</v>
      </c>
      <c r="F101" s="451" t="s">
        <v>639</v>
      </c>
      <c r="G101" s="450" t="s">
        <v>642</v>
      </c>
      <c r="H101" s="450" t="s">
        <v>643</v>
      </c>
      <c r="I101" s="453">
        <v>46.319999694824219</v>
      </c>
      <c r="J101" s="453">
        <v>10</v>
      </c>
      <c r="K101" s="454">
        <v>463.20001220703125</v>
      </c>
    </row>
    <row r="102" spans="1:11" ht="14.4" customHeight="1" x14ac:dyDescent="0.3">
      <c r="A102" s="448" t="s">
        <v>390</v>
      </c>
      <c r="B102" s="449" t="s">
        <v>391</v>
      </c>
      <c r="C102" s="450" t="s">
        <v>397</v>
      </c>
      <c r="D102" s="451" t="s">
        <v>398</v>
      </c>
      <c r="E102" s="450" t="s">
        <v>638</v>
      </c>
      <c r="F102" s="451" t="s">
        <v>639</v>
      </c>
      <c r="G102" s="450" t="s">
        <v>644</v>
      </c>
      <c r="H102" s="450" t="s">
        <v>645</v>
      </c>
      <c r="I102" s="453">
        <v>260.29998779296875</v>
      </c>
      <c r="J102" s="453">
        <v>11</v>
      </c>
      <c r="K102" s="454">
        <v>2863.300048828125</v>
      </c>
    </row>
    <row r="103" spans="1:11" ht="14.4" customHeight="1" x14ac:dyDescent="0.3">
      <c r="A103" s="448" t="s">
        <v>390</v>
      </c>
      <c r="B103" s="449" t="s">
        <v>391</v>
      </c>
      <c r="C103" s="450" t="s">
        <v>397</v>
      </c>
      <c r="D103" s="451" t="s">
        <v>398</v>
      </c>
      <c r="E103" s="450" t="s">
        <v>646</v>
      </c>
      <c r="F103" s="451" t="s">
        <v>647</v>
      </c>
      <c r="G103" s="450" t="s">
        <v>648</v>
      </c>
      <c r="H103" s="450" t="s">
        <v>649</v>
      </c>
      <c r="I103" s="453">
        <v>180.28999328613281</v>
      </c>
      <c r="J103" s="453">
        <v>2</v>
      </c>
      <c r="K103" s="454">
        <v>360.57998657226562</v>
      </c>
    </row>
    <row r="104" spans="1:11" ht="14.4" customHeight="1" x14ac:dyDescent="0.3">
      <c r="A104" s="448" t="s">
        <v>390</v>
      </c>
      <c r="B104" s="449" t="s">
        <v>391</v>
      </c>
      <c r="C104" s="450" t="s">
        <v>397</v>
      </c>
      <c r="D104" s="451" t="s">
        <v>398</v>
      </c>
      <c r="E104" s="450" t="s">
        <v>646</v>
      </c>
      <c r="F104" s="451" t="s">
        <v>647</v>
      </c>
      <c r="G104" s="450" t="s">
        <v>648</v>
      </c>
      <c r="H104" s="450" t="s">
        <v>650</v>
      </c>
      <c r="I104" s="453">
        <v>181.77000427246094</v>
      </c>
      <c r="J104" s="453">
        <v>3</v>
      </c>
      <c r="K104" s="454">
        <v>545.32000732421875</v>
      </c>
    </row>
    <row r="105" spans="1:11" ht="14.4" customHeight="1" x14ac:dyDescent="0.3">
      <c r="A105" s="448" t="s">
        <v>390</v>
      </c>
      <c r="B105" s="449" t="s">
        <v>391</v>
      </c>
      <c r="C105" s="450" t="s">
        <v>397</v>
      </c>
      <c r="D105" s="451" t="s">
        <v>398</v>
      </c>
      <c r="E105" s="450" t="s">
        <v>646</v>
      </c>
      <c r="F105" s="451" t="s">
        <v>647</v>
      </c>
      <c r="G105" s="450" t="s">
        <v>651</v>
      </c>
      <c r="H105" s="450" t="s">
        <v>652</v>
      </c>
      <c r="I105" s="453">
        <v>0.81000000238418579</v>
      </c>
      <c r="J105" s="453">
        <v>20000</v>
      </c>
      <c r="K105" s="454">
        <v>16197.990234375</v>
      </c>
    </row>
    <row r="106" spans="1:11" ht="14.4" customHeight="1" x14ac:dyDescent="0.3">
      <c r="A106" s="448" t="s">
        <v>390</v>
      </c>
      <c r="B106" s="449" t="s">
        <v>391</v>
      </c>
      <c r="C106" s="450" t="s">
        <v>397</v>
      </c>
      <c r="D106" s="451" t="s">
        <v>398</v>
      </c>
      <c r="E106" s="450" t="s">
        <v>646</v>
      </c>
      <c r="F106" s="451" t="s">
        <v>647</v>
      </c>
      <c r="G106" s="450" t="s">
        <v>651</v>
      </c>
      <c r="H106" s="450" t="s">
        <v>653</v>
      </c>
      <c r="I106" s="453">
        <v>0.81499999761581421</v>
      </c>
      <c r="J106" s="453">
        <v>24000</v>
      </c>
      <c r="K106" s="454">
        <v>19583.2998046875</v>
      </c>
    </row>
    <row r="107" spans="1:11" ht="14.4" customHeight="1" x14ac:dyDescent="0.3">
      <c r="A107" s="448" t="s">
        <v>390</v>
      </c>
      <c r="B107" s="449" t="s">
        <v>391</v>
      </c>
      <c r="C107" s="450" t="s">
        <v>397</v>
      </c>
      <c r="D107" s="451" t="s">
        <v>398</v>
      </c>
      <c r="E107" s="450" t="s">
        <v>646</v>
      </c>
      <c r="F107" s="451" t="s">
        <v>647</v>
      </c>
      <c r="G107" s="450" t="s">
        <v>654</v>
      </c>
      <c r="H107" s="450" t="s">
        <v>655</v>
      </c>
      <c r="I107" s="453">
        <v>0.25</v>
      </c>
      <c r="J107" s="453">
        <v>100</v>
      </c>
      <c r="K107" s="454">
        <v>25</v>
      </c>
    </row>
    <row r="108" spans="1:11" ht="14.4" customHeight="1" x14ac:dyDescent="0.3">
      <c r="A108" s="448" t="s">
        <v>390</v>
      </c>
      <c r="B108" s="449" t="s">
        <v>391</v>
      </c>
      <c r="C108" s="450" t="s">
        <v>397</v>
      </c>
      <c r="D108" s="451" t="s">
        <v>398</v>
      </c>
      <c r="E108" s="450" t="s">
        <v>646</v>
      </c>
      <c r="F108" s="451" t="s">
        <v>647</v>
      </c>
      <c r="G108" s="450" t="s">
        <v>656</v>
      </c>
      <c r="H108" s="450" t="s">
        <v>657</v>
      </c>
      <c r="I108" s="453">
        <v>11.739999771118164</v>
      </c>
      <c r="J108" s="453">
        <v>6</v>
      </c>
      <c r="K108" s="454">
        <v>70.44000244140625</v>
      </c>
    </row>
    <row r="109" spans="1:11" ht="14.4" customHeight="1" x14ac:dyDescent="0.3">
      <c r="A109" s="448" t="s">
        <v>390</v>
      </c>
      <c r="B109" s="449" t="s">
        <v>391</v>
      </c>
      <c r="C109" s="450" t="s">
        <v>397</v>
      </c>
      <c r="D109" s="451" t="s">
        <v>398</v>
      </c>
      <c r="E109" s="450" t="s">
        <v>646</v>
      </c>
      <c r="F109" s="451" t="s">
        <v>647</v>
      </c>
      <c r="G109" s="450" t="s">
        <v>658</v>
      </c>
      <c r="H109" s="450" t="s">
        <v>659</v>
      </c>
      <c r="I109" s="453">
        <v>6.6599998474121094</v>
      </c>
      <c r="J109" s="453">
        <v>800</v>
      </c>
      <c r="K109" s="454">
        <v>5324</v>
      </c>
    </row>
    <row r="110" spans="1:11" ht="14.4" customHeight="1" x14ac:dyDescent="0.3">
      <c r="A110" s="448" t="s">
        <v>390</v>
      </c>
      <c r="B110" s="449" t="s">
        <v>391</v>
      </c>
      <c r="C110" s="450" t="s">
        <v>397</v>
      </c>
      <c r="D110" s="451" t="s">
        <v>398</v>
      </c>
      <c r="E110" s="450" t="s">
        <v>646</v>
      </c>
      <c r="F110" s="451" t="s">
        <v>647</v>
      </c>
      <c r="G110" s="450" t="s">
        <v>660</v>
      </c>
      <c r="H110" s="450" t="s">
        <v>661</v>
      </c>
      <c r="I110" s="453">
        <v>101.05999755859375</v>
      </c>
      <c r="J110" s="453">
        <v>12.5</v>
      </c>
      <c r="K110" s="454">
        <v>1263.239990234375</v>
      </c>
    </row>
    <row r="111" spans="1:11" ht="14.4" customHeight="1" x14ac:dyDescent="0.3">
      <c r="A111" s="448" t="s">
        <v>390</v>
      </c>
      <c r="B111" s="449" t="s">
        <v>391</v>
      </c>
      <c r="C111" s="450" t="s">
        <v>397</v>
      </c>
      <c r="D111" s="451" t="s">
        <v>398</v>
      </c>
      <c r="E111" s="450" t="s">
        <v>646</v>
      </c>
      <c r="F111" s="451" t="s">
        <v>647</v>
      </c>
      <c r="G111" s="450" t="s">
        <v>662</v>
      </c>
      <c r="H111" s="450" t="s">
        <v>663</v>
      </c>
      <c r="I111" s="453">
        <v>31.020000457763672</v>
      </c>
      <c r="J111" s="453">
        <v>250</v>
      </c>
      <c r="K111" s="454">
        <v>7756.10009765625</v>
      </c>
    </row>
    <row r="112" spans="1:11" ht="14.4" customHeight="1" x14ac:dyDescent="0.3">
      <c r="A112" s="448" t="s">
        <v>390</v>
      </c>
      <c r="B112" s="449" t="s">
        <v>391</v>
      </c>
      <c r="C112" s="450" t="s">
        <v>397</v>
      </c>
      <c r="D112" s="451" t="s">
        <v>398</v>
      </c>
      <c r="E112" s="450" t="s">
        <v>646</v>
      </c>
      <c r="F112" s="451" t="s">
        <v>647</v>
      </c>
      <c r="G112" s="450" t="s">
        <v>664</v>
      </c>
      <c r="H112" s="450" t="s">
        <v>665</v>
      </c>
      <c r="I112" s="453">
        <v>1.9700000286102295</v>
      </c>
      <c r="J112" s="453">
        <v>200</v>
      </c>
      <c r="K112" s="454">
        <v>393.3699951171875</v>
      </c>
    </row>
    <row r="113" spans="1:11" ht="14.4" customHeight="1" x14ac:dyDescent="0.3">
      <c r="A113" s="448" t="s">
        <v>390</v>
      </c>
      <c r="B113" s="449" t="s">
        <v>391</v>
      </c>
      <c r="C113" s="450" t="s">
        <v>397</v>
      </c>
      <c r="D113" s="451" t="s">
        <v>398</v>
      </c>
      <c r="E113" s="450" t="s">
        <v>646</v>
      </c>
      <c r="F113" s="451" t="s">
        <v>647</v>
      </c>
      <c r="G113" s="450" t="s">
        <v>666</v>
      </c>
      <c r="H113" s="450" t="s">
        <v>667</v>
      </c>
      <c r="I113" s="453">
        <v>56.17500114440918</v>
      </c>
      <c r="J113" s="453">
        <v>800</v>
      </c>
      <c r="K113" s="454">
        <v>44938.529296875</v>
      </c>
    </row>
    <row r="114" spans="1:11" ht="14.4" customHeight="1" x14ac:dyDescent="0.3">
      <c r="A114" s="448" t="s">
        <v>390</v>
      </c>
      <c r="B114" s="449" t="s">
        <v>391</v>
      </c>
      <c r="C114" s="450" t="s">
        <v>397</v>
      </c>
      <c r="D114" s="451" t="s">
        <v>398</v>
      </c>
      <c r="E114" s="450" t="s">
        <v>668</v>
      </c>
      <c r="F114" s="451" t="s">
        <v>669</v>
      </c>
      <c r="G114" s="450" t="s">
        <v>670</v>
      </c>
      <c r="H114" s="450" t="s">
        <v>671</v>
      </c>
      <c r="I114" s="453">
        <v>0.62999999523162842</v>
      </c>
      <c r="J114" s="453">
        <v>400</v>
      </c>
      <c r="K114" s="454">
        <v>252</v>
      </c>
    </row>
    <row r="115" spans="1:11" ht="14.4" customHeight="1" x14ac:dyDescent="0.3">
      <c r="A115" s="448" t="s">
        <v>390</v>
      </c>
      <c r="B115" s="449" t="s">
        <v>391</v>
      </c>
      <c r="C115" s="450" t="s">
        <v>397</v>
      </c>
      <c r="D115" s="451" t="s">
        <v>398</v>
      </c>
      <c r="E115" s="450" t="s">
        <v>668</v>
      </c>
      <c r="F115" s="451" t="s">
        <v>669</v>
      </c>
      <c r="G115" s="450" t="s">
        <v>672</v>
      </c>
      <c r="H115" s="450" t="s">
        <v>673</v>
      </c>
      <c r="I115" s="453">
        <v>0.62999999523162842</v>
      </c>
      <c r="J115" s="453">
        <v>1800</v>
      </c>
      <c r="K115" s="454">
        <v>1134</v>
      </c>
    </row>
    <row r="116" spans="1:11" ht="14.4" customHeight="1" x14ac:dyDescent="0.3">
      <c r="A116" s="448" t="s">
        <v>390</v>
      </c>
      <c r="B116" s="449" t="s">
        <v>391</v>
      </c>
      <c r="C116" s="450" t="s">
        <v>397</v>
      </c>
      <c r="D116" s="451" t="s">
        <v>398</v>
      </c>
      <c r="E116" s="450" t="s">
        <v>668</v>
      </c>
      <c r="F116" s="451" t="s">
        <v>669</v>
      </c>
      <c r="G116" s="450" t="s">
        <v>674</v>
      </c>
      <c r="H116" s="450" t="s">
        <v>675</v>
      </c>
      <c r="I116" s="453">
        <v>0.62999999523162842</v>
      </c>
      <c r="J116" s="453">
        <v>800</v>
      </c>
      <c r="K116" s="454">
        <v>504</v>
      </c>
    </row>
    <row r="117" spans="1:11" ht="14.4" customHeight="1" x14ac:dyDescent="0.3">
      <c r="A117" s="448" t="s">
        <v>390</v>
      </c>
      <c r="B117" s="449" t="s">
        <v>391</v>
      </c>
      <c r="C117" s="450" t="s">
        <v>397</v>
      </c>
      <c r="D117" s="451" t="s">
        <v>398</v>
      </c>
      <c r="E117" s="450" t="s">
        <v>668</v>
      </c>
      <c r="F117" s="451" t="s">
        <v>669</v>
      </c>
      <c r="G117" s="450" t="s">
        <v>676</v>
      </c>
      <c r="H117" s="450" t="s">
        <v>677</v>
      </c>
      <c r="I117" s="453">
        <v>7.5</v>
      </c>
      <c r="J117" s="453">
        <v>20</v>
      </c>
      <c r="K117" s="454">
        <v>150</v>
      </c>
    </row>
    <row r="118" spans="1:11" ht="14.4" customHeight="1" x14ac:dyDescent="0.3">
      <c r="A118" s="448" t="s">
        <v>390</v>
      </c>
      <c r="B118" s="449" t="s">
        <v>391</v>
      </c>
      <c r="C118" s="450" t="s">
        <v>397</v>
      </c>
      <c r="D118" s="451" t="s">
        <v>398</v>
      </c>
      <c r="E118" s="450" t="s">
        <v>668</v>
      </c>
      <c r="F118" s="451" t="s">
        <v>669</v>
      </c>
      <c r="G118" s="450" t="s">
        <v>678</v>
      </c>
      <c r="H118" s="450" t="s">
        <v>679</v>
      </c>
      <c r="I118" s="453">
        <v>7.5100002288818359</v>
      </c>
      <c r="J118" s="453">
        <v>20</v>
      </c>
      <c r="K118" s="454">
        <v>150.19999694824219</v>
      </c>
    </row>
    <row r="119" spans="1:11" ht="14.4" customHeight="1" x14ac:dyDescent="0.3">
      <c r="A119" s="448" t="s">
        <v>390</v>
      </c>
      <c r="B119" s="449" t="s">
        <v>391</v>
      </c>
      <c r="C119" s="450" t="s">
        <v>441</v>
      </c>
      <c r="D119" s="451" t="s">
        <v>442</v>
      </c>
      <c r="E119" s="450" t="s">
        <v>444</v>
      </c>
      <c r="F119" s="451" t="s">
        <v>445</v>
      </c>
      <c r="G119" s="450" t="s">
        <v>448</v>
      </c>
      <c r="H119" s="450" t="s">
        <v>449</v>
      </c>
      <c r="I119" s="453">
        <v>109.87000274658203</v>
      </c>
      <c r="J119" s="453">
        <v>5</v>
      </c>
      <c r="K119" s="454">
        <v>549.34002685546875</v>
      </c>
    </row>
    <row r="120" spans="1:11" ht="14.4" customHeight="1" x14ac:dyDescent="0.3">
      <c r="A120" s="448" t="s">
        <v>390</v>
      </c>
      <c r="B120" s="449" t="s">
        <v>391</v>
      </c>
      <c r="C120" s="450" t="s">
        <v>441</v>
      </c>
      <c r="D120" s="451" t="s">
        <v>442</v>
      </c>
      <c r="E120" s="450" t="s">
        <v>444</v>
      </c>
      <c r="F120" s="451" t="s">
        <v>445</v>
      </c>
      <c r="G120" s="450" t="s">
        <v>680</v>
      </c>
      <c r="H120" s="450" t="s">
        <v>681</v>
      </c>
      <c r="I120" s="453">
        <v>1394</v>
      </c>
      <c r="J120" s="453">
        <v>1</v>
      </c>
      <c r="K120" s="454">
        <v>1394</v>
      </c>
    </row>
    <row r="121" spans="1:11" ht="14.4" customHeight="1" x14ac:dyDescent="0.3">
      <c r="A121" s="448" t="s">
        <v>390</v>
      </c>
      <c r="B121" s="449" t="s">
        <v>391</v>
      </c>
      <c r="C121" s="450" t="s">
        <v>441</v>
      </c>
      <c r="D121" s="451" t="s">
        <v>442</v>
      </c>
      <c r="E121" s="450" t="s">
        <v>444</v>
      </c>
      <c r="F121" s="451" t="s">
        <v>445</v>
      </c>
      <c r="G121" s="450" t="s">
        <v>484</v>
      </c>
      <c r="H121" s="450" t="s">
        <v>485</v>
      </c>
      <c r="I121" s="453">
        <v>730.24001057942712</v>
      </c>
      <c r="J121" s="453">
        <v>8</v>
      </c>
      <c r="K121" s="454">
        <v>5829.780029296875</v>
      </c>
    </row>
    <row r="122" spans="1:11" ht="14.4" customHeight="1" x14ac:dyDescent="0.3">
      <c r="A122" s="448" t="s">
        <v>390</v>
      </c>
      <c r="B122" s="449" t="s">
        <v>391</v>
      </c>
      <c r="C122" s="450" t="s">
        <v>441</v>
      </c>
      <c r="D122" s="451" t="s">
        <v>442</v>
      </c>
      <c r="E122" s="450" t="s">
        <v>444</v>
      </c>
      <c r="F122" s="451" t="s">
        <v>445</v>
      </c>
      <c r="G122" s="450" t="s">
        <v>682</v>
      </c>
      <c r="H122" s="450" t="s">
        <v>683</v>
      </c>
      <c r="I122" s="453">
        <v>815.75</v>
      </c>
      <c r="J122" s="453">
        <v>2</v>
      </c>
      <c r="K122" s="454">
        <v>1631.5</v>
      </c>
    </row>
    <row r="123" spans="1:11" ht="14.4" customHeight="1" x14ac:dyDescent="0.3">
      <c r="A123" s="448" t="s">
        <v>390</v>
      </c>
      <c r="B123" s="449" t="s">
        <v>391</v>
      </c>
      <c r="C123" s="450" t="s">
        <v>441</v>
      </c>
      <c r="D123" s="451" t="s">
        <v>442</v>
      </c>
      <c r="E123" s="450" t="s">
        <v>444</v>
      </c>
      <c r="F123" s="451" t="s">
        <v>445</v>
      </c>
      <c r="G123" s="450" t="s">
        <v>504</v>
      </c>
      <c r="H123" s="450" t="s">
        <v>505</v>
      </c>
      <c r="I123" s="453">
        <v>461</v>
      </c>
      <c r="J123" s="453">
        <v>10</v>
      </c>
      <c r="K123" s="454">
        <v>4610</v>
      </c>
    </row>
    <row r="124" spans="1:11" ht="14.4" customHeight="1" x14ac:dyDescent="0.3">
      <c r="A124" s="448" t="s">
        <v>390</v>
      </c>
      <c r="B124" s="449" t="s">
        <v>391</v>
      </c>
      <c r="C124" s="450" t="s">
        <v>441</v>
      </c>
      <c r="D124" s="451" t="s">
        <v>442</v>
      </c>
      <c r="E124" s="450" t="s">
        <v>444</v>
      </c>
      <c r="F124" s="451" t="s">
        <v>445</v>
      </c>
      <c r="G124" s="450" t="s">
        <v>684</v>
      </c>
      <c r="H124" s="450" t="s">
        <v>685</v>
      </c>
      <c r="I124" s="453">
        <v>6307.31005859375</v>
      </c>
      <c r="J124" s="453">
        <v>1</v>
      </c>
      <c r="K124" s="454">
        <v>6307.31005859375</v>
      </c>
    </row>
    <row r="125" spans="1:11" ht="14.4" customHeight="1" x14ac:dyDescent="0.3">
      <c r="A125" s="448" t="s">
        <v>390</v>
      </c>
      <c r="B125" s="449" t="s">
        <v>391</v>
      </c>
      <c r="C125" s="450" t="s">
        <v>441</v>
      </c>
      <c r="D125" s="451" t="s">
        <v>442</v>
      </c>
      <c r="E125" s="450" t="s">
        <v>444</v>
      </c>
      <c r="F125" s="451" t="s">
        <v>445</v>
      </c>
      <c r="G125" s="450" t="s">
        <v>686</v>
      </c>
      <c r="H125" s="450" t="s">
        <v>687</v>
      </c>
      <c r="I125" s="453">
        <v>188.75999450683594</v>
      </c>
      <c r="J125" s="453">
        <v>1</v>
      </c>
      <c r="K125" s="454">
        <v>188.75999450683594</v>
      </c>
    </row>
    <row r="126" spans="1:11" ht="14.4" customHeight="1" x14ac:dyDescent="0.3">
      <c r="A126" s="448" t="s">
        <v>390</v>
      </c>
      <c r="B126" s="449" t="s">
        <v>391</v>
      </c>
      <c r="C126" s="450" t="s">
        <v>441</v>
      </c>
      <c r="D126" s="451" t="s">
        <v>442</v>
      </c>
      <c r="E126" s="450" t="s">
        <v>444</v>
      </c>
      <c r="F126" s="451" t="s">
        <v>445</v>
      </c>
      <c r="G126" s="450" t="s">
        <v>524</v>
      </c>
      <c r="H126" s="450" t="s">
        <v>525</v>
      </c>
      <c r="I126" s="453">
        <v>119.30999755859375</v>
      </c>
      <c r="J126" s="453">
        <v>4</v>
      </c>
      <c r="K126" s="454">
        <v>477.22000122070313</v>
      </c>
    </row>
    <row r="127" spans="1:11" ht="14.4" customHeight="1" x14ac:dyDescent="0.3">
      <c r="A127" s="448" t="s">
        <v>390</v>
      </c>
      <c r="B127" s="449" t="s">
        <v>391</v>
      </c>
      <c r="C127" s="450" t="s">
        <v>441</v>
      </c>
      <c r="D127" s="451" t="s">
        <v>442</v>
      </c>
      <c r="E127" s="450" t="s">
        <v>444</v>
      </c>
      <c r="F127" s="451" t="s">
        <v>445</v>
      </c>
      <c r="G127" s="450" t="s">
        <v>688</v>
      </c>
      <c r="H127" s="450" t="s">
        <v>689</v>
      </c>
      <c r="I127" s="453">
        <v>439.19000244140625</v>
      </c>
      <c r="J127" s="453">
        <v>2</v>
      </c>
      <c r="K127" s="454">
        <v>878.3699951171875</v>
      </c>
    </row>
    <row r="128" spans="1:11" ht="14.4" customHeight="1" x14ac:dyDescent="0.3">
      <c r="A128" s="448" t="s">
        <v>390</v>
      </c>
      <c r="B128" s="449" t="s">
        <v>391</v>
      </c>
      <c r="C128" s="450" t="s">
        <v>441</v>
      </c>
      <c r="D128" s="451" t="s">
        <v>442</v>
      </c>
      <c r="E128" s="450" t="s">
        <v>444</v>
      </c>
      <c r="F128" s="451" t="s">
        <v>445</v>
      </c>
      <c r="G128" s="450" t="s">
        <v>690</v>
      </c>
      <c r="H128" s="450" t="s">
        <v>691</v>
      </c>
      <c r="I128" s="453">
        <v>1937.4599609375</v>
      </c>
      <c r="J128" s="453">
        <v>1</v>
      </c>
      <c r="K128" s="454">
        <v>1937.4599609375</v>
      </c>
    </row>
    <row r="129" spans="1:11" ht="14.4" customHeight="1" x14ac:dyDescent="0.3">
      <c r="A129" s="448" t="s">
        <v>390</v>
      </c>
      <c r="B129" s="449" t="s">
        <v>391</v>
      </c>
      <c r="C129" s="450" t="s">
        <v>441</v>
      </c>
      <c r="D129" s="451" t="s">
        <v>442</v>
      </c>
      <c r="E129" s="450" t="s">
        <v>444</v>
      </c>
      <c r="F129" s="451" t="s">
        <v>445</v>
      </c>
      <c r="G129" s="450" t="s">
        <v>566</v>
      </c>
      <c r="H129" s="450" t="s">
        <v>567</v>
      </c>
      <c r="I129" s="453">
        <v>617.09475272042414</v>
      </c>
      <c r="J129" s="453">
        <v>50</v>
      </c>
      <c r="K129" s="454">
        <v>30855</v>
      </c>
    </row>
    <row r="130" spans="1:11" ht="14.4" customHeight="1" x14ac:dyDescent="0.3">
      <c r="A130" s="448" t="s">
        <v>390</v>
      </c>
      <c r="B130" s="449" t="s">
        <v>391</v>
      </c>
      <c r="C130" s="450" t="s">
        <v>441</v>
      </c>
      <c r="D130" s="451" t="s">
        <v>442</v>
      </c>
      <c r="E130" s="450" t="s">
        <v>444</v>
      </c>
      <c r="F130" s="451" t="s">
        <v>445</v>
      </c>
      <c r="G130" s="450" t="s">
        <v>692</v>
      </c>
      <c r="H130" s="450" t="s">
        <v>693</v>
      </c>
      <c r="I130" s="453">
        <v>1568.77001953125</v>
      </c>
      <c r="J130" s="453">
        <v>2</v>
      </c>
      <c r="K130" s="454">
        <v>3137.530029296875</v>
      </c>
    </row>
    <row r="131" spans="1:11" ht="14.4" customHeight="1" x14ac:dyDescent="0.3">
      <c r="A131" s="448" t="s">
        <v>390</v>
      </c>
      <c r="B131" s="449" t="s">
        <v>391</v>
      </c>
      <c r="C131" s="450" t="s">
        <v>441</v>
      </c>
      <c r="D131" s="451" t="s">
        <v>442</v>
      </c>
      <c r="E131" s="450" t="s">
        <v>444</v>
      </c>
      <c r="F131" s="451" t="s">
        <v>445</v>
      </c>
      <c r="G131" s="450" t="s">
        <v>594</v>
      </c>
      <c r="H131" s="450" t="s">
        <v>595</v>
      </c>
      <c r="I131" s="453">
        <v>495.8599853515625</v>
      </c>
      <c r="J131" s="453">
        <v>1</v>
      </c>
      <c r="K131" s="454">
        <v>495.8599853515625</v>
      </c>
    </row>
    <row r="132" spans="1:11" ht="14.4" customHeight="1" thickBot="1" x14ac:dyDescent="0.35">
      <c r="A132" s="455" t="s">
        <v>390</v>
      </c>
      <c r="B132" s="456" t="s">
        <v>391</v>
      </c>
      <c r="C132" s="457" t="s">
        <v>441</v>
      </c>
      <c r="D132" s="458" t="s">
        <v>442</v>
      </c>
      <c r="E132" s="457" t="s">
        <v>444</v>
      </c>
      <c r="F132" s="458" t="s">
        <v>445</v>
      </c>
      <c r="G132" s="457" t="s">
        <v>694</v>
      </c>
      <c r="H132" s="457" t="s">
        <v>695</v>
      </c>
      <c r="I132" s="460">
        <v>1394</v>
      </c>
      <c r="J132" s="460">
        <v>1</v>
      </c>
      <c r="K132" s="461">
        <v>1394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pageSetUpPr fitToPage="1"/>
  </sheetPr>
  <dimension ref="A1:S27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33203125" defaultRowHeight="14.4" outlineLevelCol="1" x14ac:dyDescent="0.3"/>
  <cols>
    <col min="1" max="1" width="8.33203125" customWidth="1"/>
    <col min="2" max="2" width="27.44140625" bestFit="1" customWidth="1" outlineLevel="1"/>
    <col min="3" max="3" width="10.88671875" style="245" bestFit="1" customWidth="1"/>
    <col min="4" max="6" width="10.33203125" hidden="1" customWidth="1" outlineLevel="1"/>
    <col min="7" max="7" width="10" customWidth="1" collapsed="1"/>
    <col min="8" max="10" width="10" customWidth="1"/>
    <col min="11" max="14" width="10.6640625" customWidth="1"/>
    <col min="15" max="15" width="12.21875" customWidth="1"/>
    <col min="16" max="17" width="8.88671875" style="199" customWidth="1"/>
    <col min="18" max="18" width="7.33203125" style="244" customWidth="1"/>
    <col min="19" max="19" width="8" style="199" customWidth="1"/>
    <col min="21" max="21" width="11.21875" bestFit="1" customWidth="1"/>
  </cols>
  <sheetData>
    <row r="1" spans="1:19" ht="18.600000000000001" thickBot="1" x14ac:dyDescent="0.4">
      <c r="A1" s="342" t="s">
        <v>91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  <c r="R1" s="329"/>
      <c r="S1" s="329"/>
    </row>
    <row r="2" spans="1:19" ht="15" thickBot="1" x14ac:dyDescent="0.35">
      <c r="A2" s="200" t="s">
        <v>235</v>
      </c>
      <c r="B2" s="201"/>
    </row>
    <row r="3" spans="1:19" x14ac:dyDescent="0.3">
      <c r="A3" s="356" t="s">
        <v>156</v>
      </c>
      <c r="B3" s="357"/>
      <c r="C3" s="358" t="s">
        <v>145</v>
      </c>
      <c r="D3" s="359"/>
      <c r="E3" s="359"/>
      <c r="F3" s="360"/>
      <c r="G3" s="361" t="s">
        <v>146</v>
      </c>
      <c r="H3" s="362"/>
      <c r="I3" s="362"/>
      <c r="J3" s="363"/>
      <c r="K3" s="364" t="s">
        <v>155</v>
      </c>
      <c r="L3" s="365"/>
      <c r="M3" s="365"/>
      <c r="N3" s="365"/>
      <c r="O3" s="366"/>
      <c r="P3" s="362" t="s">
        <v>210</v>
      </c>
      <c r="Q3" s="362"/>
      <c r="R3" s="362"/>
      <c r="S3" s="363"/>
    </row>
    <row r="4" spans="1:19" ht="15" thickBot="1" x14ac:dyDescent="0.35">
      <c r="A4" s="375">
        <v>2018</v>
      </c>
      <c r="B4" s="376"/>
      <c r="C4" s="377" t="s">
        <v>209</v>
      </c>
      <c r="D4" s="379" t="s">
        <v>92</v>
      </c>
      <c r="E4" s="379" t="s">
        <v>60</v>
      </c>
      <c r="F4" s="354" t="s">
        <v>53</v>
      </c>
      <c r="G4" s="369" t="s">
        <v>147</v>
      </c>
      <c r="H4" s="371" t="s">
        <v>151</v>
      </c>
      <c r="I4" s="371" t="s">
        <v>208</v>
      </c>
      <c r="J4" s="373" t="s">
        <v>148</v>
      </c>
      <c r="K4" s="351" t="s">
        <v>207</v>
      </c>
      <c r="L4" s="352"/>
      <c r="M4" s="352"/>
      <c r="N4" s="353"/>
      <c r="O4" s="354" t="s">
        <v>206</v>
      </c>
      <c r="P4" s="343" t="s">
        <v>205</v>
      </c>
      <c r="Q4" s="343" t="s">
        <v>158</v>
      </c>
      <c r="R4" s="345" t="s">
        <v>60</v>
      </c>
      <c r="S4" s="347" t="s">
        <v>157</v>
      </c>
    </row>
    <row r="5" spans="1:19" s="279" customFormat="1" ht="19.2" customHeight="1" x14ac:dyDescent="0.3">
      <c r="A5" s="349" t="s">
        <v>204</v>
      </c>
      <c r="B5" s="350"/>
      <c r="C5" s="378"/>
      <c r="D5" s="380"/>
      <c r="E5" s="380"/>
      <c r="F5" s="355"/>
      <c r="G5" s="370"/>
      <c r="H5" s="372"/>
      <c r="I5" s="372"/>
      <c r="J5" s="374"/>
      <c r="K5" s="282" t="s">
        <v>149</v>
      </c>
      <c r="L5" s="281" t="s">
        <v>150</v>
      </c>
      <c r="M5" s="281" t="s">
        <v>203</v>
      </c>
      <c r="N5" s="280" t="s">
        <v>3</v>
      </c>
      <c r="O5" s="355"/>
      <c r="P5" s="344"/>
      <c r="Q5" s="344"/>
      <c r="R5" s="346"/>
      <c r="S5" s="348"/>
    </row>
    <row r="6" spans="1:19" ht="15" thickBot="1" x14ac:dyDescent="0.35">
      <c r="A6" s="367" t="s">
        <v>144</v>
      </c>
      <c r="B6" s="368"/>
      <c r="C6" s="278">
        <f ca="1">SUM(Tabulka[01 uv_sk])/2</f>
        <v>46.199999999999996</v>
      </c>
      <c r="D6" s="276"/>
      <c r="E6" s="276"/>
      <c r="F6" s="275"/>
      <c r="G6" s="277">
        <f ca="1">SUM(Tabulka[05 h_vram])/2</f>
        <v>27004.400000000001</v>
      </c>
      <c r="H6" s="276">
        <f ca="1">SUM(Tabulka[06 h_naduv])/2</f>
        <v>8</v>
      </c>
      <c r="I6" s="276">
        <f ca="1">SUM(Tabulka[07 h_nadzk])/2</f>
        <v>11</v>
      </c>
      <c r="J6" s="275">
        <f ca="1">SUM(Tabulka[08 h_oon])/2</f>
        <v>892</v>
      </c>
      <c r="K6" s="277">
        <f ca="1">SUM(Tabulka[09 m_kl])/2</f>
        <v>0</v>
      </c>
      <c r="L6" s="276">
        <f ca="1">SUM(Tabulka[10 m_gr])/2</f>
        <v>0</v>
      </c>
      <c r="M6" s="276">
        <f ca="1">SUM(Tabulka[11 m_jo])/2</f>
        <v>140828</v>
      </c>
      <c r="N6" s="276">
        <f ca="1">SUM(Tabulka[12 m_oc])/2</f>
        <v>140828</v>
      </c>
      <c r="O6" s="275">
        <f ca="1">SUM(Tabulka[13 m_sk])/2</f>
        <v>7808019</v>
      </c>
      <c r="P6" s="274">
        <f ca="1">SUM(Tabulka[14_vzsk])/2</f>
        <v>48870</v>
      </c>
      <c r="Q6" s="274">
        <f ca="1">SUM(Tabulka[15_vzpl])/2</f>
        <v>35834.546093469638</v>
      </c>
      <c r="R6" s="273">
        <f ca="1">IF(Q6=0,0,P6/Q6)</f>
        <v>1.3637677974915356</v>
      </c>
      <c r="S6" s="272">
        <f ca="1">Q6-P6</f>
        <v>-13035.453906530362</v>
      </c>
    </row>
    <row r="7" spans="1:19" hidden="1" x14ac:dyDescent="0.3">
      <c r="A7" s="271" t="s">
        <v>202</v>
      </c>
      <c r="B7" s="270" t="s">
        <v>201</v>
      </c>
      <c r="C7" s="269" t="s">
        <v>200</v>
      </c>
      <c r="D7" s="268" t="s">
        <v>199</v>
      </c>
      <c r="E7" s="267" t="s">
        <v>198</v>
      </c>
      <c r="F7" s="266" t="s">
        <v>197</v>
      </c>
      <c r="G7" s="265" t="s">
        <v>196</v>
      </c>
      <c r="H7" s="263" t="s">
        <v>195</v>
      </c>
      <c r="I7" s="263" t="s">
        <v>194</v>
      </c>
      <c r="J7" s="262" t="s">
        <v>193</v>
      </c>
      <c r="K7" s="264" t="s">
        <v>192</v>
      </c>
      <c r="L7" s="263" t="s">
        <v>191</v>
      </c>
      <c r="M7" s="263" t="s">
        <v>190</v>
      </c>
      <c r="N7" s="262" t="s">
        <v>189</v>
      </c>
      <c r="O7" s="261" t="s">
        <v>188</v>
      </c>
      <c r="P7" s="260" t="s">
        <v>187</v>
      </c>
      <c r="Q7" s="259" t="s">
        <v>186</v>
      </c>
      <c r="R7" s="258" t="s">
        <v>185</v>
      </c>
      <c r="S7" s="257" t="s">
        <v>184</v>
      </c>
    </row>
    <row r="8" spans="1:19" x14ac:dyDescent="0.3">
      <c r="A8" s="254" t="s">
        <v>183</v>
      </c>
      <c r="B8" s="253"/>
      <c r="C8" s="2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14.2</v>
      </c>
      <c r="D8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8669.2000000000007</v>
      </c>
      <c r="H8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</v>
      </c>
      <c r="I8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</v>
      </c>
      <c r="J8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852</v>
      </c>
      <c r="K8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8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25000</v>
      </c>
      <c r="N8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25000</v>
      </c>
      <c r="O8" s="24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3893793</v>
      </c>
      <c r="P8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44860</v>
      </c>
      <c r="Q8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13959.964353795918</v>
      </c>
      <c r="R8" s="256">
        <f ca="1">IF(Tabulka[[#This Row],[15_vzpl]]=0,"",Tabulka[[#This Row],[14_vzsk]]/Tabulka[[#This Row],[15_vzpl]])</f>
        <v>3.2134752541686762</v>
      </c>
      <c r="S8" s="255">
        <f ca="1">IF(Tabulka[[#This Row],[15_vzpl]]-Tabulka[[#This Row],[14_vzsk]]=0,"",Tabulka[[#This Row],[15_vzpl]]-Tabulka[[#This Row],[14_vzsk]])</f>
        <v>-30900.03564620408</v>
      </c>
    </row>
    <row r="9" spans="1:19" x14ac:dyDescent="0.3">
      <c r="A9" s="254">
        <v>99</v>
      </c>
      <c r="B9" s="253" t="s">
        <v>705</v>
      </c>
      <c r="C9" s="2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1.8</v>
      </c>
      <c r="D9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1184</v>
      </c>
      <c r="H9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9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9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9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9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9" s="24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275019</v>
      </c>
      <c r="P9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44860</v>
      </c>
      <c r="Q9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13959.964353795918</v>
      </c>
      <c r="R9" s="256">
        <f ca="1">IF(Tabulka[[#This Row],[15_vzpl]]=0,"",Tabulka[[#This Row],[14_vzsk]]/Tabulka[[#This Row],[15_vzpl]])</f>
        <v>3.2134752541686762</v>
      </c>
      <c r="S9" s="255">
        <f ca="1">IF(Tabulka[[#This Row],[15_vzpl]]-Tabulka[[#This Row],[14_vzsk]]=0,"",Tabulka[[#This Row],[15_vzpl]]-Tabulka[[#This Row],[14_vzsk]])</f>
        <v>-30900.03564620408</v>
      </c>
    </row>
    <row r="10" spans="1:19" x14ac:dyDescent="0.3">
      <c r="A10" s="254">
        <v>100</v>
      </c>
      <c r="B10" s="253" t="s">
        <v>706</v>
      </c>
      <c r="C10" s="2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3.2</v>
      </c>
      <c r="D10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2153.6</v>
      </c>
      <c r="H10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0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0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0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0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0" s="24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656580</v>
      </c>
      <c r="P10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0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0" s="256" t="str">
        <f ca="1">IF(Tabulka[[#This Row],[15_vzpl]]=0,"",Tabulka[[#This Row],[14_vzsk]]/Tabulka[[#This Row],[15_vzpl]])</f>
        <v/>
      </c>
      <c r="S10" s="255" t="str">
        <f ca="1">IF(Tabulka[[#This Row],[15_vzpl]]-Tabulka[[#This Row],[14_vzsk]]=0,"",Tabulka[[#This Row],[15_vzpl]]-Tabulka[[#This Row],[14_vzsk]])</f>
        <v/>
      </c>
    </row>
    <row r="11" spans="1:19" x14ac:dyDescent="0.3">
      <c r="A11" s="254">
        <v>101</v>
      </c>
      <c r="B11" s="253" t="s">
        <v>707</v>
      </c>
      <c r="C11" s="2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9.1999999999999993</v>
      </c>
      <c r="D11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5331.5999999999995</v>
      </c>
      <c r="H11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</v>
      </c>
      <c r="I11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</v>
      </c>
      <c r="J11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852</v>
      </c>
      <c r="K11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1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25000</v>
      </c>
      <c r="N11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25000</v>
      </c>
      <c r="O11" s="24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2962194</v>
      </c>
      <c r="P11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1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1" s="256" t="str">
        <f ca="1">IF(Tabulka[[#This Row],[15_vzpl]]=0,"",Tabulka[[#This Row],[14_vzsk]]/Tabulka[[#This Row],[15_vzpl]])</f>
        <v/>
      </c>
      <c r="S11" s="255" t="str">
        <f ca="1">IF(Tabulka[[#This Row],[15_vzpl]]-Tabulka[[#This Row],[14_vzsk]]=0,"",Tabulka[[#This Row],[15_vzpl]]-Tabulka[[#This Row],[14_vzsk]])</f>
        <v/>
      </c>
    </row>
    <row r="12" spans="1:19" x14ac:dyDescent="0.3">
      <c r="A12" s="254" t="s">
        <v>697</v>
      </c>
      <c r="B12" s="253"/>
      <c r="C12" s="2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4.6999999999999993</v>
      </c>
      <c r="D12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2755.2</v>
      </c>
      <c r="H12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2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2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2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2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2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2" s="24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722830</v>
      </c>
      <c r="P12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800</v>
      </c>
      <c r="Q12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18541.24840634039</v>
      </c>
      <c r="R12" s="256">
        <f ca="1">IF(Tabulka[[#This Row],[15_vzpl]]=0,"",Tabulka[[#This Row],[14_vzsk]]/Tabulka[[#This Row],[15_vzpl]])</f>
        <v>4.3147040720646998E-2</v>
      </c>
      <c r="S12" s="255">
        <f ca="1">IF(Tabulka[[#This Row],[15_vzpl]]-Tabulka[[#This Row],[14_vzsk]]=0,"",Tabulka[[#This Row],[15_vzpl]]-Tabulka[[#This Row],[14_vzsk]])</f>
        <v>17741.24840634039</v>
      </c>
    </row>
    <row r="13" spans="1:19" x14ac:dyDescent="0.3">
      <c r="A13" s="254">
        <v>526</v>
      </c>
      <c r="B13" s="253" t="s">
        <v>708</v>
      </c>
      <c r="C13" s="2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4.5999999999999996</v>
      </c>
      <c r="D13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2686.4</v>
      </c>
      <c r="H13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3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3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3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3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3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3" s="24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716342</v>
      </c>
      <c r="P13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800</v>
      </c>
      <c r="Q13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18541.24840634039</v>
      </c>
      <c r="R13" s="256">
        <f ca="1">IF(Tabulka[[#This Row],[15_vzpl]]=0,"",Tabulka[[#This Row],[14_vzsk]]/Tabulka[[#This Row],[15_vzpl]])</f>
        <v>4.3147040720646998E-2</v>
      </c>
      <c r="S13" s="255">
        <f ca="1">IF(Tabulka[[#This Row],[15_vzpl]]-Tabulka[[#This Row],[14_vzsk]]=0,"",Tabulka[[#This Row],[15_vzpl]]-Tabulka[[#This Row],[14_vzsk]])</f>
        <v>17741.24840634039</v>
      </c>
    </row>
    <row r="14" spans="1:19" x14ac:dyDescent="0.3">
      <c r="A14" s="254">
        <v>746</v>
      </c>
      <c r="B14" s="253" t="s">
        <v>709</v>
      </c>
      <c r="C14" s="2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0.1</v>
      </c>
      <c r="D14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4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4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4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68.8</v>
      </c>
      <c r="H14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4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4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4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4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4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4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4" s="24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6488</v>
      </c>
      <c r="P14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4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4" s="256" t="str">
        <f ca="1">IF(Tabulka[[#This Row],[15_vzpl]]=0,"",Tabulka[[#This Row],[14_vzsk]]/Tabulka[[#This Row],[15_vzpl]])</f>
        <v/>
      </c>
      <c r="S14" s="255" t="str">
        <f ca="1">IF(Tabulka[[#This Row],[15_vzpl]]-Tabulka[[#This Row],[14_vzsk]]=0,"",Tabulka[[#This Row],[15_vzpl]]-Tabulka[[#This Row],[14_vzsk]])</f>
        <v/>
      </c>
    </row>
    <row r="15" spans="1:19" x14ac:dyDescent="0.3">
      <c r="A15" s="254" t="s">
        <v>698</v>
      </c>
      <c r="B15" s="253"/>
      <c r="C15" s="2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23.3</v>
      </c>
      <c r="D15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5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5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5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13228</v>
      </c>
      <c r="H15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5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</v>
      </c>
      <c r="J15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40</v>
      </c>
      <c r="K15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5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5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105736</v>
      </c>
      <c r="N15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105736</v>
      </c>
      <c r="O15" s="24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2745107</v>
      </c>
      <c r="P15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3210</v>
      </c>
      <c r="Q15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3333.3333333333335</v>
      </c>
      <c r="R15" s="256">
        <f ca="1">IF(Tabulka[[#This Row],[15_vzpl]]=0,"",Tabulka[[#This Row],[14_vzsk]]/Tabulka[[#This Row],[15_vzpl]])</f>
        <v>0.96299999999999997</v>
      </c>
      <c r="S15" s="255">
        <f ca="1">IF(Tabulka[[#This Row],[15_vzpl]]-Tabulka[[#This Row],[14_vzsk]]=0,"",Tabulka[[#This Row],[15_vzpl]]-Tabulka[[#This Row],[14_vzsk]])</f>
        <v>123.33333333333348</v>
      </c>
    </row>
    <row r="16" spans="1:19" x14ac:dyDescent="0.3">
      <c r="A16" s="254">
        <v>303</v>
      </c>
      <c r="B16" s="253" t="s">
        <v>710</v>
      </c>
      <c r="C16" s="2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16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6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6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6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16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6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6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6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6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6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6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6" s="24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P16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3210</v>
      </c>
      <c r="Q16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3333.3333333333335</v>
      </c>
      <c r="R16" s="256">
        <f ca="1">IF(Tabulka[[#This Row],[15_vzpl]]=0,"",Tabulka[[#This Row],[14_vzsk]]/Tabulka[[#This Row],[15_vzpl]])</f>
        <v>0.96299999999999997</v>
      </c>
      <c r="S16" s="255">
        <f ca="1">IF(Tabulka[[#This Row],[15_vzpl]]-Tabulka[[#This Row],[14_vzsk]]=0,"",Tabulka[[#This Row],[15_vzpl]]-Tabulka[[#This Row],[14_vzsk]])</f>
        <v>123.33333333333348</v>
      </c>
    </row>
    <row r="17" spans="1:19" x14ac:dyDescent="0.3">
      <c r="A17" s="254">
        <v>409</v>
      </c>
      <c r="B17" s="253" t="s">
        <v>711</v>
      </c>
      <c r="C17" s="2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17.3</v>
      </c>
      <c r="D17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7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7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7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9968</v>
      </c>
      <c r="H17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7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</v>
      </c>
      <c r="J17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40</v>
      </c>
      <c r="K17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7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7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72418</v>
      </c>
      <c r="N17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72418</v>
      </c>
      <c r="O17" s="24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2237457</v>
      </c>
      <c r="P17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7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7" s="256" t="str">
        <f ca="1">IF(Tabulka[[#This Row],[15_vzpl]]=0,"",Tabulka[[#This Row],[14_vzsk]]/Tabulka[[#This Row],[15_vzpl]])</f>
        <v/>
      </c>
      <c r="S17" s="255" t="str">
        <f ca="1">IF(Tabulka[[#This Row],[15_vzpl]]-Tabulka[[#This Row],[14_vzsk]]=0,"",Tabulka[[#This Row],[15_vzpl]]-Tabulka[[#This Row],[14_vzsk]])</f>
        <v/>
      </c>
    </row>
    <row r="18" spans="1:19" x14ac:dyDescent="0.3">
      <c r="A18" s="254">
        <v>630</v>
      </c>
      <c r="B18" s="253" t="s">
        <v>712</v>
      </c>
      <c r="C18" s="2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8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8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8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8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632</v>
      </c>
      <c r="H18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8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8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8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8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8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8966</v>
      </c>
      <c r="N18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8966</v>
      </c>
      <c r="O18" s="24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98093</v>
      </c>
      <c r="P18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8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8" s="256" t="str">
        <f ca="1">IF(Tabulka[[#This Row],[15_vzpl]]=0,"",Tabulka[[#This Row],[14_vzsk]]/Tabulka[[#This Row],[15_vzpl]])</f>
        <v/>
      </c>
      <c r="S18" s="255" t="str">
        <f ca="1">IF(Tabulka[[#This Row],[15_vzpl]]-Tabulka[[#This Row],[14_vzsk]]=0,"",Tabulka[[#This Row],[15_vzpl]]-Tabulka[[#This Row],[14_vzsk]])</f>
        <v/>
      </c>
    </row>
    <row r="19" spans="1:19" x14ac:dyDescent="0.3">
      <c r="A19" s="254">
        <v>642</v>
      </c>
      <c r="B19" s="253" t="s">
        <v>713</v>
      </c>
      <c r="C19" s="2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5</v>
      </c>
      <c r="D19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9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9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9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2628</v>
      </c>
      <c r="H19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9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9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9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9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9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24352</v>
      </c>
      <c r="N19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24352</v>
      </c>
      <c r="O19" s="24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409557</v>
      </c>
      <c r="P19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9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9" s="256" t="str">
        <f ca="1">IF(Tabulka[[#This Row],[15_vzpl]]=0,"",Tabulka[[#This Row],[14_vzsk]]/Tabulka[[#This Row],[15_vzpl]])</f>
        <v/>
      </c>
      <c r="S19" s="255" t="str">
        <f ca="1">IF(Tabulka[[#This Row],[15_vzpl]]-Tabulka[[#This Row],[14_vzsk]]=0,"",Tabulka[[#This Row],[15_vzpl]]-Tabulka[[#This Row],[14_vzsk]])</f>
        <v/>
      </c>
    </row>
    <row r="20" spans="1:19" x14ac:dyDescent="0.3">
      <c r="A20" s="254" t="s">
        <v>699</v>
      </c>
      <c r="B20" s="253"/>
      <c r="C20" s="2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4</v>
      </c>
      <c r="D20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0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0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0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2352</v>
      </c>
      <c r="H20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0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0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0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0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0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10092</v>
      </c>
      <c r="N20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10092</v>
      </c>
      <c r="O20" s="24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446289</v>
      </c>
      <c r="P20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0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0" s="256" t="str">
        <f ca="1">IF(Tabulka[[#This Row],[15_vzpl]]=0,"",Tabulka[[#This Row],[14_vzsk]]/Tabulka[[#This Row],[15_vzpl]])</f>
        <v/>
      </c>
      <c r="S20" s="255" t="str">
        <f ca="1">IF(Tabulka[[#This Row],[15_vzpl]]-Tabulka[[#This Row],[14_vzsk]]=0,"",Tabulka[[#This Row],[15_vzpl]]-Tabulka[[#This Row],[14_vzsk]])</f>
        <v/>
      </c>
    </row>
    <row r="21" spans="1:19" x14ac:dyDescent="0.3">
      <c r="A21" s="254">
        <v>30</v>
      </c>
      <c r="B21" s="253" t="s">
        <v>714</v>
      </c>
      <c r="C21" s="2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4</v>
      </c>
      <c r="D21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1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1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1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2352</v>
      </c>
      <c r="H21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1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1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1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1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1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10092</v>
      </c>
      <c r="N21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10092</v>
      </c>
      <c r="O21" s="24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446289</v>
      </c>
      <c r="P21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1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1" s="256" t="str">
        <f ca="1">IF(Tabulka[[#This Row],[15_vzpl]]=0,"",Tabulka[[#This Row],[14_vzsk]]/Tabulka[[#This Row],[15_vzpl]])</f>
        <v/>
      </c>
      <c r="S21" s="255" t="str">
        <f ca="1">IF(Tabulka[[#This Row],[15_vzpl]]-Tabulka[[#This Row],[14_vzsk]]=0,"",Tabulka[[#This Row],[15_vzpl]]-Tabulka[[#This Row],[14_vzsk]])</f>
        <v/>
      </c>
    </row>
    <row r="22" spans="1:19" x14ac:dyDescent="0.3">
      <c r="A22" t="s">
        <v>212</v>
      </c>
    </row>
    <row r="23" spans="1:19" x14ac:dyDescent="0.3">
      <c r="A23" s="88" t="s">
        <v>127</v>
      </c>
    </row>
    <row r="24" spans="1:19" x14ac:dyDescent="0.3">
      <c r="A24" s="89" t="s">
        <v>182</v>
      </c>
    </row>
    <row r="25" spans="1:19" x14ac:dyDescent="0.3">
      <c r="A25" s="246" t="s">
        <v>181</v>
      </c>
    </row>
    <row r="26" spans="1:19" x14ac:dyDescent="0.3">
      <c r="A26" s="203" t="s">
        <v>154</v>
      </c>
    </row>
    <row r="27" spans="1:19" x14ac:dyDescent="0.3">
      <c r="A27" s="205" t="s">
        <v>159</v>
      </c>
    </row>
  </sheetData>
  <mergeCells count="23"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</mergeCells>
  <conditionalFormatting sqref="S6:S21">
    <cfRule type="cellIs" dxfId="4" priority="3" operator="lessThan">
      <formula>0</formula>
    </cfRule>
  </conditionalFormatting>
  <conditionalFormatting sqref="R6:R21">
    <cfRule type="cellIs" dxfId="3" priority="4" operator="greaterThan">
      <formula>1</formula>
    </cfRule>
  </conditionalFormatting>
  <conditionalFormatting sqref="A8:S21">
    <cfRule type="expression" dxfId="2" priority="2">
      <formula>$B8=""</formula>
    </cfRule>
  </conditionalFormatting>
  <conditionalFormatting sqref="P8:S21">
    <cfRule type="expression" dxfId="1" priority="1">
      <formula>$B8&lt;&gt;""</formula>
    </cfRule>
  </conditionalFormatting>
  <dataValidations count="1">
    <dataValidation type="list" allowBlank="1" showInputMessage="1" showErrorMessage="1" sqref="A4:B4">
      <formula1>Obdobi</formula1>
    </dataValidation>
  </dataValidation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S63"/>
  <sheetViews>
    <sheetView workbookViewId="0"/>
  </sheetViews>
  <sheetFormatPr defaultRowHeight="14.4" x14ac:dyDescent="0.3"/>
  <cols>
    <col min="1" max="1" width="9.44140625" customWidth="1"/>
    <col min="5" max="5" width="10.21875" customWidth="1"/>
    <col min="6" max="6" width="11" customWidth="1"/>
    <col min="7" max="7" width="11.109375" customWidth="1"/>
    <col min="8" max="8" width="12.109375" customWidth="1"/>
    <col min="9" max="9" width="11.77734375" customWidth="1"/>
    <col min="10" max="10" width="12.77734375" customWidth="1"/>
    <col min="11" max="11" width="12.44140625" customWidth="1"/>
    <col min="12" max="12" width="10.77734375" customWidth="1"/>
    <col min="13" max="13" width="9.44140625" customWidth="1"/>
    <col min="14" max="15" width="9.6640625" customWidth="1"/>
    <col min="16" max="16" width="10" customWidth="1"/>
    <col min="17" max="17" width="9.77734375" customWidth="1"/>
    <col min="18" max="18" width="9.44140625" customWidth="1"/>
    <col min="19" max="19" width="9.21875" customWidth="1"/>
  </cols>
  <sheetData>
    <row r="1" spans="1:19" x14ac:dyDescent="0.3">
      <c r="A1" t="s">
        <v>704</v>
      </c>
    </row>
    <row r="2" spans="1:19" x14ac:dyDescent="0.3">
      <c r="A2" s="200" t="s">
        <v>235</v>
      </c>
    </row>
    <row r="3" spans="1:19" x14ac:dyDescent="0.3">
      <c r="A3" s="292" t="s">
        <v>131</v>
      </c>
      <c r="B3" s="291">
        <v>2018</v>
      </c>
      <c r="C3" t="s">
        <v>211</v>
      </c>
      <c r="D3" t="s">
        <v>202</v>
      </c>
      <c r="E3" t="s">
        <v>200</v>
      </c>
      <c r="F3" t="s">
        <v>199</v>
      </c>
      <c r="G3" t="s">
        <v>198</v>
      </c>
      <c r="H3" t="s">
        <v>197</v>
      </c>
      <c r="I3" t="s">
        <v>196</v>
      </c>
      <c r="J3" t="s">
        <v>195</v>
      </c>
      <c r="K3" t="s">
        <v>194</v>
      </c>
      <c r="L3" t="s">
        <v>193</v>
      </c>
      <c r="M3" t="s">
        <v>192</v>
      </c>
      <c r="N3" t="s">
        <v>191</v>
      </c>
      <c r="O3" t="s">
        <v>190</v>
      </c>
      <c r="P3" t="s">
        <v>189</v>
      </c>
      <c r="Q3" t="s">
        <v>188</v>
      </c>
      <c r="R3" t="s">
        <v>187</v>
      </c>
      <c r="S3" t="s">
        <v>186</v>
      </c>
    </row>
    <row r="4" spans="1:19" x14ac:dyDescent="0.3">
      <c r="A4" s="290" t="s">
        <v>132</v>
      </c>
      <c r="B4" s="289">
        <v>1</v>
      </c>
      <c r="C4" s="284">
        <v>1</v>
      </c>
      <c r="D4" s="284" t="s">
        <v>183</v>
      </c>
      <c r="E4" s="283">
        <v>14.2</v>
      </c>
      <c r="F4" s="283"/>
      <c r="G4" s="283"/>
      <c r="H4" s="283"/>
      <c r="I4" s="283">
        <v>2388</v>
      </c>
      <c r="J4" s="283"/>
      <c r="K4" s="283"/>
      <c r="L4" s="283">
        <v>216</v>
      </c>
      <c r="M4" s="283"/>
      <c r="N4" s="283"/>
      <c r="O4" s="283">
        <v>25000</v>
      </c>
      <c r="P4" s="283">
        <v>25000</v>
      </c>
      <c r="Q4" s="283">
        <v>1035304</v>
      </c>
      <c r="R4" s="283"/>
      <c r="S4" s="283">
        <v>3489.9910884489796</v>
      </c>
    </row>
    <row r="5" spans="1:19" x14ac:dyDescent="0.3">
      <c r="A5" s="288" t="s">
        <v>133</v>
      </c>
      <c r="B5" s="287">
        <v>2</v>
      </c>
      <c r="C5">
        <v>1</v>
      </c>
      <c r="D5">
        <v>99</v>
      </c>
      <c r="E5">
        <v>1.8</v>
      </c>
      <c r="I5">
        <v>315.2</v>
      </c>
      <c r="Q5">
        <v>76101</v>
      </c>
      <c r="S5">
        <v>3489.9910884489796</v>
      </c>
    </row>
    <row r="6" spans="1:19" x14ac:dyDescent="0.3">
      <c r="A6" s="290" t="s">
        <v>134</v>
      </c>
      <c r="B6" s="289">
        <v>3</v>
      </c>
      <c r="C6">
        <v>1</v>
      </c>
      <c r="D6">
        <v>100</v>
      </c>
      <c r="E6">
        <v>3.2</v>
      </c>
      <c r="I6">
        <v>588.79999999999995</v>
      </c>
      <c r="Q6">
        <v>164632</v>
      </c>
    </row>
    <row r="7" spans="1:19" x14ac:dyDescent="0.3">
      <c r="A7" s="288" t="s">
        <v>135</v>
      </c>
      <c r="B7" s="287">
        <v>4</v>
      </c>
      <c r="C7">
        <v>1</v>
      </c>
      <c r="D7">
        <v>101</v>
      </c>
      <c r="E7">
        <v>9.1999999999999993</v>
      </c>
      <c r="I7">
        <v>1484</v>
      </c>
      <c r="L7">
        <v>216</v>
      </c>
      <c r="O7">
        <v>25000</v>
      </c>
      <c r="P7">
        <v>25000</v>
      </c>
      <c r="Q7">
        <v>794571</v>
      </c>
    </row>
    <row r="8" spans="1:19" x14ac:dyDescent="0.3">
      <c r="A8" s="290" t="s">
        <v>136</v>
      </c>
      <c r="B8" s="289">
        <v>5</v>
      </c>
      <c r="C8">
        <v>1</v>
      </c>
      <c r="D8" t="s">
        <v>697</v>
      </c>
      <c r="E8">
        <v>4.1999999999999993</v>
      </c>
      <c r="I8">
        <v>716</v>
      </c>
      <c r="Q8">
        <v>175963</v>
      </c>
      <c r="S8">
        <v>4635.3121015850975</v>
      </c>
    </row>
    <row r="9" spans="1:19" x14ac:dyDescent="0.3">
      <c r="A9" s="288" t="s">
        <v>137</v>
      </c>
      <c r="B9" s="287">
        <v>6</v>
      </c>
      <c r="C9">
        <v>1</v>
      </c>
      <c r="D9">
        <v>526</v>
      </c>
      <c r="E9">
        <v>4.0999999999999996</v>
      </c>
      <c r="I9">
        <v>697.6</v>
      </c>
      <c r="Q9">
        <v>171941</v>
      </c>
      <c r="S9">
        <v>4635.3121015850975</v>
      </c>
    </row>
    <row r="10" spans="1:19" x14ac:dyDescent="0.3">
      <c r="A10" s="290" t="s">
        <v>138</v>
      </c>
      <c r="B10" s="289">
        <v>7</v>
      </c>
      <c r="C10">
        <v>1</v>
      </c>
      <c r="D10">
        <v>746</v>
      </c>
      <c r="E10">
        <v>0.1</v>
      </c>
      <c r="I10">
        <v>18.399999999999999</v>
      </c>
      <c r="Q10">
        <v>4022</v>
      </c>
    </row>
    <row r="11" spans="1:19" x14ac:dyDescent="0.3">
      <c r="A11" s="288" t="s">
        <v>139</v>
      </c>
      <c r="B11" s="287">
        <v>8</v>
      </c>
      <c r="C11">
        <v>1</v>
      </c>
      <c r="D11" t="s">
        <v>698</v>
      </c>
      <c r="E11">
        <v>23.3</v>
      </c>
      <c r="I11">
        <v>3691.2</v>
      </c>
      <c r="L11">
        <v>10</v>
      </c>
      <c r="O11">
        <v>750</v>
      </c>
      <c r="P11">
        <v>750</v>
      </c>
      <c r="Q11">
        <v>693586</v>
      </c>
      <c r="S11">
        <v>833.33333333333337</v>
      </c>
    </row>
    <row r="12" spans="1:19" x14ac:dyDescent="0.3">
      <c r="A12" s="290" t="s">
        <v>140</v>
      </c>
      <c r="B12" s="289">
        <v>9</v>
      </c>
      <c r="C12">
        <v>1</v>
      </c>
      <c r="D12">
        <v>303</v>
      </c>
      <c r="S12">
        <v>833.33333333333337</v>
      </c>
    </row>
    <row r="13" spans="1:19" x14ac:dyDescent="0.3">
      <c r="A13" s="288" t="s">
        <v>141</v>
      </c>
      <c r="B13" s="287">
        <v>10</v>
      </c>
      <c r="C13">
        <v>1</v>
      </c>
      <c r="D13">
        <v>409</v>
      </c>
      <c r="E13">
        <v>17.3</v>
      </c>
      <c r="I13">
        <v>2723.2</v>
      </c>
      <c r="L13">
        <v>10</v>
      </c>
      <c r="O13">
        <v>750</v>
      </c>
      <c r="P13">
        <v>750</v>
      </c>
      <c r="Q13">
        <v>556669</v>
      </c>
    </row>
    <row r="14" spans="1:19" x14ac:dyDescent="0.3">
      <c r="A14" s="290" t="s">
        <v>142</v>
      </c>
      <c r="B14" s="289">
        <v>11</v>
      </c>
      <c r="C14">
        <v>1</v>
      </c>
      <c r="D14">
        <v>630</v>
      </c>
      <c r="E14">
        <v>1</v>
      </c>
      <c r="I14">
        <v>160</v>
      </c>
      <c r="Q14">
        <v>22452</v>
      </c>
    </row>
    <row r="15" spans="1:19" x14ac:dyDescent="0.3">
      <c r="A15" s="288" t="s">
        <v>143</v>
      </c>
      <c r="B15" s="287">
        <v>12</v>
      </c>
      <c r="C15">
        <v>1</v>
      </c>
      <c r="D15">
        <v>642</v>
      </c>
      <c r="E15">
        <v>5</v>
      </c>
      <c r="I15">
        <v>808</v>
      </c>
      <c r="Q15">
        <v>114465</v>
      </c>
    </row>
    <row r="16" spans="1:19" x14ac:dyDescent="0.3">
      <c r="A16" s="286" t="s">
        <v>131</v>
      </c>
      <c r="B16" s="285">
        <v>2018</v>
      </c>
      <c r="C16">
        <v>1</v>
      </c>
      <c r="D16" t="s">
        <v>699</v>
      </c>
      <c r="E16">
        <v>4</v>
      </c>
      <c r="I16">
        <v>480</v>
      </c>
      <c r="O16">
        <v>10092</v>
      </c>
      <c r="P16">
        <v>10092</v>
      </c>
      <c r="Q16">
        <v>98840</v>
      </c>
    </row>
    <row r="17" spans="3:19" x14ac:dyDescent="0.3">
      <c r="C17">
        <v>1</v>
      </c>
      <c r="D17">
        <v>30</v>
      </c>
      <c r="E17">
        <v>4</v>
      </c>
      <c r="I17">
        <v>480</v>
      </c>
      <c r="O17">
        <v>10092</v>
      </c>
      <c r="P17">
        <v>10092</v>
      </c>
      <c r="Q17">
        <v>98840</v>
      </c>
    </row>
    <row r="18" spans="3:19" x14ac:dyDescent="0.3">
      <c r="C18" t="s">
        <v>700</v>
      </c>
      <c r="E18">
        <v>45.7</v>
      </c>
      <c r="I18">
        <v>7275.2</v>
      </c>
      <c r="L18">
        <v>226</v>
      </c>
      <c r="O18">
        <v>35842</v>
      </c>
      <c r="P18">
        <v>35842</v>
      </c>
      <c r="Q18">
        <v>2003693</v>
      </c>
      <c r="S18">
        <v>8958.6365233674114</v>
      </c>
    </row>
    <row r="19" spans="3:19" x14ac:dyDescent="0.3">
      <c r="C19">
        <v>2</v>
      </c>
      <c r="D19" t="s">
        <v>183</v>
      </c>
      <c r="E19">
        <v>14.2</v>
      </c>
      <c r="I19">
        <v>1995.6</v>
      </c>
      <c r="L19">
        <v>208</v>
      </c>
      <c r="Q19">
        <v>944797</v>
      </c>
      <c r="R19">
        <v>44560</v>
      </c>
      <c r="S19">
        <v>3489.9910884489796</v>
      </c>
    </row>
    <row r="20" spans="3:19" x14ac:dyDescent="0.3">
      <c r="C20">
        <v>2</v>
      </c>
      <c r="D20">
        <v>99</v>
      </c>
      <c r="E20">
        <v>1.8</v>
      </c>
      <c r="I20">
        <v>264</v>
      </c>
      <c r="Q20">
        <v>66153</v>
      </c>
      <c r="R20">
        <v>44560</v>
      </c>
      <c r="S20">
        <v>3489.9910884489796</v>
      </c>
    </row>
    <row r="21" spans="3:19" x14ac:dyDescent="0.3">
      <c r="C21">
        <v>2</v>
      </c>
      <c r="D21">
        <v>100</v>
      </c>
      <c r="E21">
        <v>3.2</v>
      </c>
      <c r="I21">
        <v>472</v>
      </c>
      <c r="Q21">
        <v>162685</v>
      </c>
    </row>
    <row r="22" spans="3:19" x14ac:dyDescent="0.3">
      <c r="C22">
        <v>2</v>
      </c>
      <c r="D22">
        <v>101</v>
      </c>
      <c r="E22">
        <v>9.1999999999999993</v>
      </c>
      <c r="I22">
        <v>1259.5999999999999</v>
      </c>
      <c r="L22">
        <v>208</v>
      </c>
      <c r="Q22">
        <v>715959</v>
      </c>
    </row>
    <row r="23" spans="3:19" x14ac:dyDescent="0.3">
      <c r="C23">
        <v>2</v>
      </c>
      <c r="D23" t="s">
        <v>697</v>
      </c>
      <c r="E23">
        <v>4.1999999999999993</v>
      </c>
      <c r="I23">
        <v>551.20000000000005</v>
      </c>
      <c r="Q23">
        <v>167471</v>
      </c>
      <c r="R23">
        <v>800</v>
      </c>
      <c r="S23">
        <v>4635.3121015850975</v>
      </c>
    </row>
    <row r="24" spans="3:19" x14ac:dyDescent="0.3">
      <c r="C24">
        <v>2</v>
      </c>
      <c r="D24">
        <v>526</v>
      </c>
      <c r="E24">
        <v>4.0999999999999996</v>
      </c>
      <c r="I24">
        <v>535.20000000000005</v>
      </c>
      <c r="Q24">
        <v>166649</v>
      </c>
      <c r="R24">
        <v>800</v>
      </c>
      <c r="S24">
        <v>4635.3121015850975</v>
      </c>
    </row>
    <row r="25" spans="3:19" x14ac:dyDescent="0.3">
      <c r="C25">
        <v>2</v>
      </c>
      <c r="D25">
        <v>746</v>
      </c>
      <c r="E25">
        <v>0.1</v>
      </c>
      <c r="I25">
        <v>16</v>
      </c>
      <c r="Q25">
        <v>822</v>
      </c>
    </row>
    <row r="26" spans="3:19" x14ac:dyDescent="0.3">
      <c r="C26">
        <v>2</v>
      </c>
      <c r="D26" t="s">
        <v>698</v>
      </c>
      <c r="E26">
        <v>23.3</v>
      </c>
      <c r="I26">
        <v>3136</v>
      </c>
      <c r="L26">
        <v>10</v>
      </c>
      <c r="O26">
        <v>12828</v>
      </c>
      <c r="P26">
        <v>12828</v>
      </c>
      <c r="Q26">
        <v>668554</v>
      </c>
      <c r="S26">
        <v>833.33333333333337</v>
      </c>
    </row>
    <row r="27" spans="3:19" x14ac:dyDescent="0.3">
      <c r="C27">
        <v>2</v>
      </c>
      <c r="D27">
        <v>303</v>
      </c>
      <c r="S27">
        <v>833.33333333333337</v>
      </c>
    </row>
    <row r="28" spans="3:19" x14ac:dyDescent="0.3">
      <c r="C28">
        <v>2</v>
      </c>
      <c r="D28">
        <v>409</v>
      </c>
      <c r="E28">
        <v>17.3</v>
      </c>
      <c r="I28">
        <v>2344</v>
      </c>
      <c r="L28">
        <v>10</v>
      </c>
      <c r="O28">
        <v>10600</v>
      </c>
      <c r="P28">
        <v>10600</v>
      </c>
      <c r="Q28">
        <v>543298</v>
      </c>
    </row>
    <row r="29" spans="3:19" x14ac:dyDescent="0.3">
      <c r="C29">
        <v>2</v>
      </c>
      <c r="D29">
        <v>630</v>
      </c>
      <c r="E29">
        <v>1</v>
      </c>
      <c r="I29">
        <v>152</v>
      </c>
      <c r="O29">
        <v>2228</v>
      </c>
      <c r="P29">
        <v>2228</v>
      </c>
      <c r="Q29">
        <v>24321</v>
      </c>
    </row>
    <row r="30" spans="3:19" x14ac:dyDescent="0.3">
      <c r="C30">
        <v>2</v>
      </c>
      <c r="D30">
        <v>642</v>
      </c>
      <c r="E30">
        <v>5</v>
      </c>
      <c r="I30">
        <v>640</v>
      </c>
      <c r="Q30">
        <v>100935</v>
      </c>
    </row>
    <row r="31" spans="3:19" x14ac:dyDescent="0.3">
      <c r="C31">
        <v>2</v>
      </c>
      <c r="D31" t="s">
        <v>699</v>
      </c>
      <c r="E31">
        <v>4</v>
      </c>
      <c r="I31">
        <v>624</v>
      </c>
      <c r="Q31">
        <v>113611</v>
      </c>
    </row>
    <row r="32" spans="3:19" x14ac:dyDescent="0.3">
      <c r="C32">
        <v>2</v>
      </c>
      <c r="D32">
        <v>30</v>
      </c>
      <c r="E32">
        <v>4</v>
      </c>
      <c r="I32">
        <v>624</v>
      </c>
      <c r="Q32">
        <v>113611</v>
      </c>
    </row>
    <row r="33" spans="3:19" x14ac:dyDescent="0.3">
      <c r="C33" t="s">
        <v>701</v>
      </c>
      <c r="E33">
        <v>45.7</v>
      </c>
      <c r="I33">
        <v>6306.8</v>
      </c>
      <c r="L33">
        <v>218</v>
      </c>
      <c r="O33">
        <v>12828</v>
      </c>
      <c r="P33">
        <v>12828</v>
      </c>
      <c r="Q33">
        <v>1894433</v>
      </c>
      <c r="R33">
        <v>45360</v>
      </c>
      <c r="S33">
        <v>8958.6365233674114</v>
      </c>
    </row>
    <row r="34" spans="3:19" x14ac:dyDescent="0.3">
      <c r="C34">
        <v>3</v>
      </c>
      <c r="D34" t="s">
        <v>183</v>
      </c>
      <c r="E34">
        <v>14.2</v>
      </c>
      <c r="I34">
        <v>2088.8000000000002</v>
      </c>
      <c r="J34">
        <v>4</v>
      </c>
      <c r="K34">
        <v>4</v>
      </c>
      <c r="L34">
        <v>220</v>
      </c>
      <c r="Q34">
        <v>963039</v>
      </c>
      <c r="R34">
        <v>300</v>
      </c>
      <c r="S34">
        <v>3489.9910884489796</v>
      </c>
    </row>
    <row r="35" spans="3:19" x14ac:dyDescent="0.3">
      <c r="C35">
        <v>3</v>
      </c>
      <c r="D35">
        <v>99</v>
      </c>
      <c r="E35">
        <v>1.8</v>
      </c>
      <c r="I35">
        <v>316.8</v>
      </c>
      <c r="Q35">
        <v>66280</v>
      </c>
      <c r="R35">
        <v>300</v>
      </c>
      <c r="S35">
        <v>3489.9910884489796</v>
      </c>
    </row>
    <row r="36" spans="3:19" x14ac:dyDescent="0.3">
      <c r="C36">
        <v>3</v>
      </c>
      <c r="D36">
        <v>100</v>
      </c>
      <c r="E36">
        <v>3.2</v>
      </c>
      <c r="I36">
        <v>563.20000000000005</v>
      </c>
      <c r="Q36">
        <v>164632</v>
      </c>
    </row>
    <row r="37" spans="3:19" x14ac:dyDescent="0.3">
      <c r="C37">
        <v>3</v>
      </c>
      <c r="D37">
        <v>101</v>
      </c>
      <c r="E37">
        <v>9.1999999999999993</v>
      </c>
      <c r="I37">
        <v>1208.8</v>
      </c>
      <c r="J37">
        <v>4</v>
      </c>
      <c r="K37">
        <v>4</v>
      </c>
      <c r="L37">
        <v>220</v>
      </c>
      <c r="Q37">
        <v>732127</v>
      </c>
    </row>
    <row r="38" spans="3:19" x14ac:dyDescent="0.3">
      <c r="C38">
        <v>3</v>
      </c>
      <c r="D38" t="s">
        <v>697</v>
      </c>
      <c r="E38">
        <v>5.1999999999999993</v>
      </c>
      <c r="I38">
        <v>718.4</v>
      </c>
      <c r="Q38">
        <v>187713</v>
      </c>
      <c r="S38">
        <v>4635.3121015850975</v>
      </c>
    </row>
    <row r="39" spans="3:19" x14ac:dyDescent="0.3">
      <c r="C39">
        <v>3</v>
      </c>
      <c r="D39">
        <v>526</v>
      </c>
      <c r="E39">
        <v>5.0999999999999996</v>
      </c>
      <c r="I39">
        <v>700.8</v>
      </c>
      <c r="Q39">
        <v>186891</v>
      </c>
      <c r="S39">
        <v>4635.3121015850975</v>
      </c>
    </row>
    <row r="40" spans="3:19" x14ac:dyDescent="0.3">
      <c r="C40">
        <v>3</v>
      </c>
      <c r="D40">
        <v>746</v>
      </c>
      <c r="E40">
        <v>0.1</v>
      </c>
      <c r="I40">
        <v>17.600000000000001</v>
      </c>
      <c r="Q40">
        <v>822</v>
      </c>
    </row>
    <row r="41" spans="3:19" x14ac:dyDescent="0.3">
      <c r="C41">
        <v>3</v>
      </c>
      <c r="D41" t="s">
        <v>698</v>
      </c>
      <c r="E41">
        <v>23.3</v>
      </c>
      <c r="I41">
        <v>3298.4</v>
      </c>
      <c r="L41">
        <v>10</v>
      </c>
      <c r="O41">
        <v>70704</v>
      </c>
      <c r="P41">
        <v>70704</v>
      </c>
      <c r="Q41">
        <v>719167</v>
      </c>
      <c r="R41">
        <v>3210</v>
      </c>
      <c r="S41">
        <v>833.33333333333337</v>
      </c>
    </row>
    <row r="42" spans="3:19" x14ac:dyDescent="0.3">
      <c r="C42">
        <v>3</v>
      </c>
      <c r="D42">
        <v>303</v>
      </c>
      <c r="R42">
        <v>3210</v>
      </c>
      <c r="S42">
        <v>833.33333333333337</v>
      </c>
    </row>
    <row r="43" spans="3:19" x14ac:dyDescent="0.3">
      <c r="C43">
        <v>3</v>
      </c>
      <c r="D43">
        <v>409</v>
      </c>
      <c r="E43">
        <v>17.3</v>
      </c>
      <c r="I43">
        <v>2474.4</v>
      </c>
      <c r="L43">
        <v>10</v>
      </c>
      <c r="O43">
        <v>49628</v>
      </c>
      <c r="P43">
        <v>49628</v>
      </c>
      <c r="Q43">
        <v>585185</v>
      </c>
    </row>
    <row r="44" spans="3:19" x14ac:dyDescent="0.3">
      <c r="C44">
        <v>3</v>
      </c>
      <c r="D44">
        <v>630</v>
      </c>
      <c r="E44">
        <v>1</v>
      </c>
      <c r="I44">
        <v>168</v>
      </c>
      <c r="O44">
        <v>4600</v>
      </c>
      <c r="P44">
        <v>4600</v>
      </c>
      <c r="Q44">
        <v>26794</v>
      </c>
    </row>
    <row r="45" spans="3:19" x14ac:dyDescent="0.3">
      <c r="C45">
        <v>3</v>
      </c>
      <c r="D45">
        <v>642</v>
      </c>
      <c r="E45">
        <v>5</v>
      </c>
      <c r="I45">
        <v>656</v>
      </c>
      <c r="O45">
        <v>16476</v>
      </c>
      <c r="P45">
        <v>16476</v>
      </c>
      <c r="Q45">
        <v>107188</v>
      </c>
    </row>
    <row r="46" spans="3:19" x14ac:dyDescent="0.3">
      <c r="C46">
        <v>3</v>
      </c>
      <c r="D46" t="s">
        <v>699</v>
      </c>
      <c r="E46">
        <v>4</v>
      </c>
      <c r="I46">
        <v>632</v>
      </c>
      <c r="Q46">
        <v>116890</v>
      </c>
    </row>
    <row r="47" spans="3:19" x14ac:dyDescent="0.3">
      <c r="C47">
        <v>3</v>
      </c>
      <c r="D47">
        <v>30</v>
      </c>
      <c r="E47">
        <v>4</v>
      </c>
      <c r="I47">
        <v>632</v>
      </c>
      <c r="Q47">
        <v>116890</v>
      </c>
    </row>
    <row r="48" spans="3:19" x14ac:dyDescent="0.3">
      <c r="C48" t="s">
        <v>702</v>
      </c>
      <c r="E48">
        <v>46.7</v>
      </c>
      <c r="I48">
        <v>6737.6</v>
      </c>
      <c r="J48">
        <v>4</v>
      </c>
      <c r="K48">
        <v>4</v>
      </c>
      <c r="L48">
        <v>230</v>
      </c>
      <c r="O48">
        <v>70704</v>
      </c>
      <c r="P48">
        <v>70704</v>
      </c>
      <c r="Q48">
        <v>1986809</v>
      </c>
      <c r="R48">
        <v>3510</v>
      </c>
      <c r="S48">
        <v>8958.6365233674114</v>
      </c>
    </row>
    <row r="49" spans="3:19" x14ac:dyDescent="0.3">
      <c r="C49">
        <v>4</v>
      </c>
      <c r="D49" t="s">
        <v>183</v>
      </c>
      <c r="E49">
        <v>14.2</v>
      </c>
      <c r="I49">
        <v>2196.8000000000002</v>
      </c>
      <c r="J49">
        <v>4</v>
      </c>
      <c r="K49">
        <v>2</v>
      </c>
      <c r="L49">
        <v>208</v>
      </c>
      <c r="Q49">
        <v>950653</v>
      </c>
      <c r="S49">
        <v>3489.9910884489796</v>
      </c>
    </row>
    <row r="50" spans="3:19" x14ac:dyDescent="0.3">
      <c r="C50">
        <v>4</v>
      </c>
      <c r="D50">
        <v>99</v>
      </c>
      <c r="E50">
        <v>1.8</v>
      </c>
      <c r="I50">
        <v>288</v>
      </c>
      <c r="Q50">
        <v>66485</v>
      </c>
      <c r="S50">
        <v>3489.9910884489796</v>
      </c>
    </row>
    <row r="51" spans="3:19" x14ac:dyDescent="0.3">
      <c r="C51">
        <v>4</v>
      </c>
      <c r="D51">
        <v>100</v>
      </c>
      <c r="E51">
        <v>3.2</v>
      </c>
      <c r="I51">
        <v>529.6</v>
      </c>
      <c r="Q51">
        <v>164631</v>
      </c>
    </row>
    <row r="52" spans="3:19" x14ac:dyDescent="0.3">
      <c r="C52">
        <v>4</v>
      </c>
      <c r="D52">
        <v>101</v>
      </c>
      <c r="E52">
        <v>9.1999999999999993</v>
      </c>
      <c r="I52">
        <v>1379.2</v>
      </c>
      <c r="J52">
        <v>4</v>
      </c>
      <c r="K52">
        <v>2</v>
      </c>
      <c r="L52">
        <v>208</v>
      </c>
      <c r="Q52">
        <v>719537</v>
      </c>
    </row>
    <row r="53" spans="3:19" x14ac:dyDescent="0.3">
      <c r="C53">
        <v>4</v>
      </c>
      <c r="D53" t="s">
        <v>697</v>
      </c>
      <c r="E53">
        <v>5.1999999999999993</v>
      </c>
      <c r="I53">
        <v>769.59999999999991</v>
      </c>
      <c r="Q53">
        <v>191683</v>
      </c>
      <c r="S53">
        <v>4635.3121015850975</v>
      </c>
    </row>
    <row r="54" spans="3:19" x14ac:dyDescent="0.3">
      <c r="C54">
        <v>4</v>
      </c>
      <c r="D54">
        <v>526</v>
      </c>
      <c r="E54">
        <v>5.0999999999999996</v>
      </c>
      <c r="I54">
        <v>752.8</v>
      </c>
      <c r="Q54">
        <v>190861</v>
      </c>
      <c r="S54">
        <v>4635.3121015850975</v>
      </c>
    </row>
    <row r="55" spans="3:19" x14ac:dyDescent="0.3">
      <c r="C55">
        <v>4</v>
      </c>
      <c r="D55">
        <v>746</v>
      </c>
      <c r="E55">
        <v>0.1</v>
      </c>
      <c r="I55">
        <v>16.8</v>
      </c>
      <c r="Q55">
        <v>822</v>
      </c>
    </row>
    <row r="56" spans="3:19" x14ac:dyDescent="0.3">
      <c r="C56">
        <v>4</v>
      </c>
      <c r="D56" t="s">
        <v>698</v>
      </c>
      <c r="E56">
        <v>23.3</v>
      </c>
      <c r="I56">
        <v>3102.4</v>
      </c>
      <c r="K56">
        <v>5</v>
      </c>
      <c r="L56">
        <v>10</v>
      </c>
      <c r="O56">
        <v>21454</v>
      </c>
      <c r="P56">
        <v>21454</v>
      </c>
      <c r="Q56">
        <v>663800</v>
      </c>
      <c r="S56">
        <v>833.33333333333337</v>
      </c>
    </row>
    <row r="57" spans="3:19" x14ac:dyDescent="0.3">
      <c r="C57">
        <v>4</v>
      </c>
      <c r="D57">
        <v>303</v>
      </c>
      <c r="S57">
        <v>833.33333333333337</v>
      </c>
    </row>
    <row r="58" spans="3:19" x14ac:dyDescent="0.3">
      <c r="C58">
        <v>4</v>
      </c>
      <c r="D58">
        <v>409</v>
      </c>
      <c r="E58">
        <v>17.3</v>
      </c>
      <c r="I58">
        <v>2426.4</v>
      </c>
      <c r="K58">
        <v>5</v>
      </c>
      <c r="L58">
        <v>10</v>
      </c>
      <c r="O58">
        <v>11440</v>
      </c>
      <c r="P58">
        <v>11440</v>
      </c>
      <c r="Q58">
        <v>552305</v>
      </c>
    </row>
    <row r="59" spans="3:19" x14ac:dyDescent="0.3">
      <c r="C59">
        <v>4</v>
      </c>
      <c r="D59">
        <v>630</v>
      </c>
      <c r="E59">
        <v>1</v>
      </c>
      <c r="I59">
        <v>152</v>
      </c>
      <c r="O59">
        <v>2138</v>
      </c>
      <c r="P59">
        <v>2138</v>
      </c>
      <c r="Q59">
        <v>24526</v>
      </c>
    </row>
    <row r="60" spans="3:19" x14ac:dyDescent="0.3">
      <c r="C60">
        <v>4</v>
      </c>
      <c r="D60">
        <v>642</v>
      </c>
      <c r="E60">
        <v>5</v>
      </c>
      <c r="I60">
        <v>524</v>
      </c>
      <c r="O60">
        <v>7876</v>
      </c>
      <c r="P60">
        <v>7876</v>
      </c>
      <c r="Q60">
        <v>86969</v>
      </c>
    </row>
    <row r="61" spans="3:19" x14ac:dyDescent="0.3">
      <c r="C61">
        <v>4</v>
      </c>
      <c r="D61" t="s">
        <v>699</v>
      </c>
      <c r="E61">
        <v>4</v>
      </c>
      <c r="I61">
        <v>616</v>
      </c>
      <c r="Q61">
        <v>116948</v>
      </c>
    </row>
    <row r="62" spans="3:19" x14ac:dyDescent="0.3">
      <c r="C62">
        <v>4</v>
      </c>
      <c r="D62">
        <v>30</v>
      </c>
      <c r="E62">
        <v>4</v>
      </c>
      <c r="I62">
        <v>616</v>
      </c>
      <c r="Q62">
        <v>116948</v>
      </c>
    </row>
    <row r="63" spans="3:19" x14ac:dyDescent="0.3">
      <c r="C63" t="s">
        <v>703</v>
      </c>
      <c r="E63">
        <v>46.7</v>
      </c>
      <c r="I63">
        <v>6684.8000000000011</v>
      </c>
      <c r="J63">
        <v>4</v>
      </c>
      <c r="K63">
        <v>7</v>
      </c>
      <c r="L63">
        <v>218</v>
      </c>
      <c r="O63">
        <v>21454</v>
      </c>
      <c r="P63">
        <v>21454</v>
      </c>
      <c r="Q63">
        <v>1923084</v>
      </c>
      <c r="S63">
        <v>8958.6365233674114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  <tableParts count="1">
    <tablePart r:id="rId1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outlinePr summaryRight="0"/>
    <pageSetUpPr fitToPage="1"/>
  </sheetPr>
  <dimension ref="A1:AB18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RowHeight="14.4" customHeight="1" outlineLevelCol="1" x14ac:dyDescent="0.3"/>
  <cols>
    <col min="1" max="1" width="50" style="104" customWidth="1" collapsed="1"/>
    <col min="2" max="2" width="7.77734375" style="81" hidden="1" customWidth="1" outlineLevel="1"/>
    <col min="3" max="4" width="5.44140625" style="104" hidden="1" customWidth="1"/>
    <col min="5" max="5" width="7.77734375" style="81" customWidth="1"/>
    <col min="6" max="6" width="7.77734375" style="81" hidden="1" customWidth="1"/>
    <col min="7" max="7" width="5.44140625" style="104" hidden="1" customWidth="1"/>
    <col min="8" max="8" width="7.77734375" style="81" customWidth="1" collapsed="1"/>
    <col min="9" max="9" width="7.77734375" style="183" hidden="1" customWidth="1" outlineLevel="1"/>
    <col min="10" max="10" width="7.77734375" style="183" customWidth="1" collapsed="1"/>
    <col min="11" max="12" width="7.77734375" style="81" hidden="1" customWidth="1"/>
    <col min="13" max="13" width="5.44140625" style="104" hidden="1" customWidth="1"/>
    <col min="14" max="14" width="7.77734375" style="81" customWidth="1"/>
    <col min="15" max="15" width="7.77734375" style="81" hidden="1" customWidth="1"/>
    <col min="16" max="16" width="5.44140625" style="104" hidden="1" customWidth="1"/>
    <col min="17" max="17" width="7.77734375" style="81" customWidth="1" collapsed="1"/>
    <col min="18" max="18" width="7.77734375" style="183" hidden="1" customWidth="1" outlineLevel="1"/>
    <col min="19" max="19" width="7.77734375" style="183" customWidth="1" collapsed="1"/>
    <col min="20" max="21" width="7.77734375" style="81" hidden="1" customWidth="1"/>
    <col min="22" max="22" width="5" style="104" hidden="1" customWidth="1"/>
    <col min="23" max="23" width="7.77734375" style="81" customWidth="1"/>
    <col min="24" max="24" width="7.77734375" style="81" hidden="1" customWidth="1"/>
    <col min="25" max="25" width="5" style="104" hidden="1" customWidth="1"/>
    <col min="26" max="26" width="7.77734375" style="81" customWidth="1" collapsed="1"/>
    <col min="27" max="27" width="7.77734375" style="183" hidden="1" customWidth="1" outlineLevel="1"/>
    <col min="28" max="28" width="7.77734375" style="183" customWidth="1" collapsed="1"/>
    <col min="29" max="16384" width="8.88671875" style="104"/>
  </cols>
  <sheetData>
    <row r="1" spans="1:28" ht="18.600000000000001" customHeight="1" thickBot="1" x14ac:dyDescent="0.4">
      <c r="A1" s="381" t="s">
        <v>717</v>
      </c>
      <c r="B1" s="297"/>
      <c r="C1" s="297"/>
      <c r="D1" s="297"/>
      <c r="E1" s="297"/>
      <c r="F1" s="297"/>
      <c r="G1" s="297"/>
      <c r="H1" s="297"/>
      <c r="I1" s="297"/>
      <c r="J1" s="297"/>
      <c r="K1" s="297"/>
      <c r="L1" s="297"/>
      <c r="M1" s="297"/>
      <c r="N1" s="297"/>
      <c r="O1" s="297"/>
      <c r="P1" s="297"/>
      <c r="Q1" s="297"/>
      <c r="R1" s="297"/>
      <c r="S1" s="297"/>
      <c r="T1" s="297"/>
      <c r="U1" s="297"/>
      <c r="V1" s="297"/>
      <c r="W1" s="297"/>
      <c r="X1" s="297"/>
      <c r="Y1" s="297"/>
      <c r="Z1" s="297"/>
      <c r="AA1" s="297"/>
      <c r="AB1" s="297"/>
    </row>
    <row r="2" spans="1:28" ht="14.4" customHeight="1" thickBot="1" x14ac:dyDescent="0.35">
      <c r="A2" s="200" t="s">
        <v>235</v>
      </c>
      <c r="B2" s="86"/>
      <c r="C2" s="86"/>
      <c r="D2" s="86"/>
      <c r="E2" s="86"/>
      <c r="F2" s="86"/>
      <c r="G2" s="86"/>
      <c r="H2" s="86"/>
      <c r="I2" s="195"/>
      <c r="J2" s="195"/>
      <c r="K2" s="86"/>
      <c r="L2" s="86"/>
      <c r="M2" s="86"/>
      <c r="N2" s="86"/>
      <c r="O2" s="86"/>
      <c r="P2" s="86"/>
      <c r="Q2" s="86"/>
      <c r="R2" s="195"/>
      <c r="S2" s="195"/>
      <c r="T2" s="86"/>
      <c r="U2" s="86"/>
      <c r="V2" s="86"/>
      <c r="W2" s="86"/>
      <c r="X2" s="86"/>
      <c r="Y2" s="86"/>
      <c r="Z2" s="86"/>
      <c r="AA2" s="195"/>
      <c r="AB2" s="195"/>
    </row>
    <row r="3" spans="1:28" ht="14.4" customHeight="1" thickBot="1" x14ac:dyDescent="0.35">
      <c r="A3" s="188" t="s">
        <v>111</v>
      </c>
      <c r="B3" s="189">
        <f>SUBTOTAL(9,B6:B1048576)/4</f>
        <v>10778099</v>
      </c>
      <c r="C3" s="190">
        <f t="shared" ref="C3:Z3" si="0">SUBTOTAL(9,C6:C1048576)</f>
        <v>6</v>
      </c>
      <c r="D3" s="190"/>
      <c r="E3" s="190">
        <f>SUBTOTAL(9,E6:E1048576)/4</f>
        <v>13258104</v>
      </c>
      <c r="F3" s="190"/>
      <c r="G3" s="190">
        <f t="shared" si="0"/>
        <v>8</v>
      </c>
      <c r="H3" s="190">
        <f>SUBTOTAL(9,H6:H1048576)/4</f>
        <v>11369603</v>
      </c>
      <c r="I3" s="193">
        <f>IF(B3&lt;&gt;0,H3/B3,"")</f>
        <v>1.0548801787773521</v>
      </c>
      <c r="J3" s="191">
        <f>IF(E3&lt;&gt;0,H3/E3,"")</f>
        <v>0.8575587429394127</v>
      </c>
      <c r="K3" s="192">
        <f t="shared" si="0"/>
        <v>0</v>
      </c>
      <c r="L3" s="192"/>
      <c r="M3" s="190">
        <f t="shared" si="0"/>
        <v>0</v>
      </c>
      <c r="N3" s="190">
        <f t="shared" si="0"/>
        <v>0</v>
      </c>
      <c r="O3" s="190"/>
      <c r="P3" s="190">
        <f t="shared" si="0"/>
        <v>0</v>
      </c>
      <c r="Q3" s="190">
        <f t="shared" si="0"/>
        <v>0</v>
      </c>
      <c r="R3" s="193" t="str">
        <f>IF(K3&lt;&gt;0,Q3/K3,"")</f>
        <v/>
      </c>
      <c r="S3" s="193" t="str">
        <f>IF(N3&lt;&gt;0,Q3/N3,"")</f>
        <v/>
      </c>
      <c r="T3" s="189">
        <f t="shared" si="0"/>
        <v>0</v>
      </c>
      <c r="U3" s="192"/>
      <c r="V3" s="190">
        <f t="shared" si="0"/>
        <v>0</v>
      </c>
      <c r="W3" s="190">
        <f t="shared" si="0"/>
        <v>0</v>
      </c>
      <c r="X3" s="190"/>
      <c r="Y3" s="190">
        <f t="shared" si="0"/>
        <v>0</v>
      </c>
      <c r="Z3" s="190">
        <f t="shared" si="0"/>
        <v>0</v>
      </c>
      <c r="AA3" s="193" t="str">
        <f>IF(T3&lt;&gt;0,Z3/T3,"")</f>
        <v/>
      </c>
      <c r="AB3" s="191" t="str">
        <f>IF(W3&lt;&gt;0,Z3/W3,"")</f>
        <v/>
      </c>
    </row>
    <row r="4" spans="1:28" ht="14.4" customHeight="1" x14ac:dyDescent="0.3">
      <c r="A4" s="382" t="s">
        <v>175</v>
      </c>
      <c r="B4" s="383" t="s">
        <v>84</v>
      </c>
      <c r="C4" s="384"/>
      <c r="D4" s="385"/>
      <c r="E4" s="384"/>
      <c r="F4" s="385"/>
      <c r="G4" s="384"/>
      <c r="H4" s="384"/>
      <c r="I4" s="385"/>
      <c r="J4" s="386"/>
      <c r="K4" s="383" t="s">
        <v>85</v>
      </c>
      <c r="L4" s="385"/>
      <c r="M4" s="384"/>
      <c r="N4" s="384"/>
      <c r="O4" s="385"/>
      <c r="P4" s="384"/>
      <c r="Q4" s="384"/>
      <c r="R4" s="385"/>
      <c r="S4" s="386"/>
      <c r="T4" s="383" t="s">
        <v>86</v>
      </c>
      <c r="U4" s="385"/>
      <c r="V4" s="384"/>
      <c r="W4" s="384"/>
      <c r="X4" s="385"/>
      <c r="Y4" s="384"/>
      <c r="Z4" s="384"/>
      <c r="AA4" s="385"/>
      <c r="AB4" s="386"/>
    </row>
    <row r="5" spans="1:28" ht="14.4" customHeight="1" thickBot="1" x14ac:dyDescent="0.35">
      <c r="A5" s="481"/>
      <c r="B5" s="482">
        <v>2015</v>
      </c>
      <c r="C5" s="483"/>
      <c r="D5" s="483"/>
      <c r="E5" s="483">
        <v>2017</v>
      </c>
      <c r="F5" s="483"/>
      <c r="G5" s="483"/>
      <c r="H5" s="483">
        <v>2018</v>
      </c>
      <c r="I5" s="484" t="s">
        <v>176</v>
      </c>
      <c r="J5" s="485" t="s">
        <v>2</v>
      </c>
      <c r="K5" s="482">
        <v>2015</v>
      </c>
      <c r="L5" s="483"/>
      <c r="M5" s="483"/>
      <c r="N5" s="483">
        <v>2017</v>
      </c>
      <c r="O5" s="483"/>
      <c r="P5" s="483"/>
      <c r="Q5" s="483">
        <v>2018</v>
      </c>
      <c r="R5" s="484" t="s">
        <v>176</v>
      </c>
      <c r="S5" s="485" t="s">
        <v>2</v>
      </c>
      <c r="T5" s="482">
        <v>2015</v>
      </c>
      <c r="U5" s="483"/>
      <c r="V5" s="483"/>
      <c r="W5" s="483">
        <v>2017</v>
      </c>
      <c r="X5" s="483"/>
      <c r="Y5" s="483"/>
      <c r="Z5" s="483">
        <v>2018</v>
      </c>
      <c r="AA5" s="484" t="s">
        <v>176</v>
      </c>
      <c r="AB5" s="485" t="s">
        <v>2</v>
      </c>
    </row>
    <row r="6" spans="1:28" ht="14.4" customHeight="1" x14ac:dyDescent="0.3">
      <c r="A6" s="486" t="s">
        <v>715</v>
      </c>
      <c r="B6" s="487">
        <v>10778099</v>
      </c>
      <c r="C6" s="488">
        <v>1</v>
      </c>
      <c r="D6" s="488">
        <v>0.81294421887171797</v>
      </c>
      <c r="E6" s="487">
        <v>13258104</v>
      </c>
      <c r="F6" s="488">
        <v>1.2300966988705522</v>
      </c>
      <c r="G6" s="488">
        <v>1</v>
      </c>
      <c r="H6" s="487">
        <v>11369603</v>
      </c>
      <c r="I6" s="488">
        <v>1.0548801787773521</v>
      </c>
      <c r="J6" s="488">
        <v>0.8575587429394127</v>
      </c>
      <c r="K6" s="487"/>
      <c r="L6" s="488"/>
      <c r="M6" s="488"/>
      <c r="N6" s="487"/>
      <c r="O6" s="488"/>
      <c r="P6" s="488"/>
      <c r="Q6" s="487"/>
      <c r="R6" s="488"/>
      <c r="S6" s="488"/>
      <c r="T6" s="487"/>
      <c r="U6" s="488"/>
      <c r="V6" s="488"/>
      <c r="W6" s="487"/>
      <c r="X6" s="488"/>
      <c r="Y6" s="488"/>
      <c r="Z6" s="487"/>
      <c r="AA6" s="488"/>
      <c r="AB6" s="489"/>
    </row>
    <row r="7" spans="1:28" ht="14.4" customHeight="1" thickBot="1" x14ac:dyDescent="0.35">
      <c r="A7" s="493" t="s">
        <v>716</v>
      </c>
      <c r="B7" s="490">
        <v>10778099</v>
      </c>
      <c r="C7" s="491">
        <v>1</v>
      </c>
      <c r="D7" s="491">
        <v>0.81294421887171797</v>
      </c>
      <c r="E7" s="490">
        <v>13258104</v>
      </c>
      <c r="F7" s="491">
        <v>1.2300966988705522</v>
      </c>
      <c r="G7" s="491">
        <v>1</v>
      </c>
      <c r="H7" s="490">
        <v>11369603</v>
      </c>
      <c r="I7" s="491">
        <v>1.0548801787773521</v>
      </c>
      <c r="J7" s="491">
        <v>0.8575587429394127</v>
      </c>
      <c r="K7" s="490"/>
      <c r="L7" s="491"/>
      <c r="M7" s="491"/>
      <c r="N7" s="490"/>
      <c r="O7" s="491"/>
      <c r="P7" s="491"/>
      <c r="Q7" s="490"/>
      <c r="R7" s="491"/>
      <c r="S7" s="491"/>
      <c r="T7" s="490"/>
      <c r="U7" s="491"/>
      <c r="V7" s="491"/>
      <c r="W7" s="490"/>
      <c r="X7" s="491"/>
      <c r="Y7" s="491"/>
      <c r="Z7" s="490"/>
      <c r="AA7" s="491"/>
      <c r="AB7" s="492"/>
    </row>
    <row r="8" spans="1:28" ht="14.4" customHeight="1" thickBot="1" x14ac:dyDescent="0.35"/>
    <row r="9" spans="1:28" ht="14.4" customHeight="1" x14ac:dyDescent="0.3">
      <c r="A9" s="486" t="s">
        <v>397</v>
      </c>
      <c r="B9" s="487">
        <v>9603586</v>
      </c>
      <c r="C9" s="488">
        <v>1</v>
      </c>
      <c r="D9" s="488">
        <v>0.78341659736834424</v>
      </c>
      <c r="E9" s="487">
        <v>12258594</v>
      </c>
      <c r="F9" s="488">
        <v>1.2764600639802675</v>
      </c>
      <c r="G9" s="488">
        <v>1</v>
      </c>
      <c r="H9" s="487">
        <v>11190734</v>
      </c>
      <c r="I9" s="488">
        <v>1.1652661828612769</v>
      </c>
      <c r="J9" s="489">
        <v>0.91288886800558044</v>
      </c>
    </row>
    <row r="10" spans="1:28" ht="14.4" customHeight="1" x14ac:dyDescent="0.3">
      <c r="A10" s="501" t="s">
        <v>718</v>
      </c>
      <c r="B10" s="494"/>
      <c r="C10" s="495"/>
      <c r="D10" s="495"/>
      <c r="E10" s="494">
        <v>10005631</v>
      </c>
      <c r="F10" s="495"/>
      <c r="G10" s="495">
        <v>1</v>
      </c>
      <c r="H10" s="494">
        <v>10868252</v>
      </c>
      <c r="I10" s="495"/>
      <c r="J10" s="496">
        <v>1.0862135531482222</v>
      </c>
    </row>
    <row r="11" spans="1:28" ht="14.4" customHeight="1" x14ac:dyDescent="0.3">
      <c r="A11" s="501" t="s">
        <v>719</v>
      </c>
      <c r="B11" s="494">
        <v>9603586</v>
      </c>
      <c r="C11" s="495">
        <v>1</v>
      </c>
      <c r="D11" s="495">
        <v>4.2626470119571422</v>
      </c>
      <c r="E11" s="494">
        <v>2252963</v>
      </c>
      <c r="F11" s="495">
        <v>0.2345960144471034</v>
      </c>
      <c r="G11" s="495">
        <v>1</v>
      </c>
      <c r="H11" s="494">
        <v>322482</v>
      </c>
      <c r="I11" s="495">
        <v>3.3579331720463589E-2</v>
      </c>
      <c r="J11" s="496">
        <v>0.14313683802175181</v>
      </c>
    </row>
    <row r="12" spans="1:28" ht="14.4" customHeight="1" x14ac:dyDescent="0.3">
      <c r="A12" s="497" t="s">
        <v>441</v>
      </c>
      <c r="B12" s="498">
        <v>1174513</v>
      </c>
      <c r="C12" s="499">
        <v>1</v>
      </c>
      <c r="D12" s="499">
        <v>1.1750887935088192</v>
      </c>
      <c r="E12" s="498">
        <v>999510</v>
      </c>
      <c r="F12" s="499">
        <v>0.8509995206523896</v>
      </c>
      <c r="G12" s="499">
        <v>1</v>
      </c>
      <c r="H12" s="498">
        <v>178869</v>
      </c>
      <c r="I12" s="499">
        <v>0.1522920563671922</v>
      </c>
      <c r="J12" s="500">
        <v>0.17895668877750098</v>
      </c>
    </row>
    <row r="13" spans="1:28" ht="14.4" customHeight="1" x14ac:dyDescent="0.3">
      <c r="A13" s="501" t="s">
        <v>718</v>
      </c>
      <c r="B13" s="494"/>
      <c r="C13" s="495"/>
      <c r="D13" s="495"/>
      <c r="E13" s="494">
        <v>583175</v>
      </c>
      <c r="F13" s="495"/>
      <c r="G13" s="495">
        <v>1</v>
      </c>
      <c r="H13" s="494">
        <v>178869</v>
      </c>
      <c r="I13" s="495"/>
      <c r="J13" s="496">
        <v>0.30671582286620652</v>
      </c>
    </row>
    <row r="14" spans="1:28" ht="14.4" customHeight="1" thickBot="1" x14ac:dyDescent="0.35">
      <c r="A14" s="493" t="s">
        <v>719</v>
      </c>
      <c r="B14" s="490">
        <v>1174513</v>
      </c>
      <c r="C14" s="491">
        <v>1</v>
      </c>
      <c r="D14" s="491">
        <v>2.821076777114583</v>
      </c>
      <c r="E14" s="490">
        <v>416335</v>
      </c>
      <c r="F14" s="491">
        <v>0.35447457797401988</v>
      </c>
      <c r="G14" s="491">
        <v>1</v>
      </c>
      <c r="H14" s="490"/>
      <c r="I14" s="491"/>
      <c r="J14" s="492"/>
    </row>
    <row r="15" spans="1:28" ht="14.4" customHeight="1" x14ac:dyDescent="0.3">
      <c r="A15" s="502" t="s">
        <v>212</v>
      </c>
    </row>
    <row r="16" spans="1:28" ht="14.4" customHeight="1" x14ac:dyDescent="0.3">
      <c r="A16" s="503" t="s">
        <v>720</v>
      </c>
    </row>
    <row r="17" spans="1:1" ht="14.4" customHeight="1" x14ac:dyDescent="0.3">
      <c r="A17" s="502" t="s">
        <v>721</v>
      </c>
    </row>
    <row r="18" spans="1:1" ht="14.4" customHeight="1" x14ac:dyDescent="0.3">
      <c r="A18" s="502" t="s">
        <v>722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0" priority="4" stopIfTrue="1" operator="lessThan">
      <formula>0.95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31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outlineLevelCol="1" x14ac:dyDescent="0.3"/>
  <cols>
    <col min="1" max="1" width="46.6640625" style="104" bestFit="1" customWidth="1"/>
    <col min="2" max="2" width="7.77734375" style="180" hidden="1" customWidth="1" outlineLevel="1"/>
    <col min="3" max="3" width="7.77734375" style="180" customWidth="1" collapsed="1"/>
    <col min="4" max="4" width="7.77734375" style="180" customWidth="1"/>
    <col min="5" max="5" width="7.77734375" style="81" hidden="1" customWidth="1" outlineLevel="1"/>
    <col min="6" max="6" width="7.77734375" style="81" customWidth="1" collapsed="1"/>
    <col min="7" max="7" width="7.77734375" style="81" customWidth="1"/>
    <col min="8" max="16384" width="8.88671875" style="104"/>
  </cols>
  <sheetData>
    <row r="1" spans="1:7" ht="18.600000000000001" customHeight="1" thickBot="1" x14ac:dyDescent="0.4">
      <c r="A1" s="381" t="s">
        <v>745</v>
      </c>
      <c r="B1" s="297"/>
      <c r="C1" s="297"/>
      <c r="D1" s="297"/>
      <c r="E1" s="297"/>
      <c r="F1" s="297"/>
      <c r="G1" s="297"/>
    </row>
    <row r="2" spans="1:7" ht="14.4" customHeight="1" thickBot="1" x14ac:dyDescent="0.35">
      <c r="A2" s="200" t="s">
        <v>235</v>
      </c>
      <c r="B2" s="86"/>
      <c r="C2" s="86"/>
      <c r="D2" s="86"/>
      <c r="E2" s="86"/>
      <c r="F2" s="86"/>
      <c r="G2" s="86"/>
    </row>
    <row r="3" spans="1:7" ht="14.4" customHeight="1" thickBot="1" x14ac:dyDescent="0.35">
      <c r="A3" s="241" t="s">
        <v>111</v>
      </c>
      <c r="B3" s="227">
        <f t="shared" ref="B3:G3" si="0">SUBTOTAL(9,B6:B1048576)</f>
        <v>33283</v>
      </c>
      <c r="C3" s="228">
        <f t="shared" si="0"/>
        <v>35086</v>
      </c>
      <c r="D3" s="240">
        <f t="shared" si="0"/>
        <v>33226</v>
      </c>
      <c r="E3" s="192">
        <f t="shared" si="0"/>
        <v>10778099</v>
      </c>
      <c r="F3" s="190">
        <f t="shared" si="0"/>
        <v>13258104</v>
      </c>
      <c r="G3" s="229">
        <f t="shared" si="0"/>
        <v>11369603</v>
      </c>
    </row>
    <row r="4" spans="1:7" ht="14.4" customHeight="1" x14ac:dyDescent="0.3">
      <c r="A4" s="382" t="s">
        <v>112</v>
      </c>
      <c r="B4" s="387" t="s">
        <v>173</v>
      </c>
      <c r="C4" s="385"/>
      <c r="D4" s="388"/>
      <c r="E4" s="387" t="s">
        <v>84</v>
      </c>
      <c r="F4" s="385"/>
      <c r="G4" s="388"/>
    </row>
    <row r="5" spans="1:7" ht="14.4" customHeight="1" thickBot="1" x14ac:dyDescent="0.35">
      <c r="A5" s="481"/>
      <c r="B5" s="482">
        <v>2015</v>
      </c>
      <c r="C5" s="483">
        <v>2017</v>
      </c>
      <c r="D5" s="504">
        <v>2018</v>
      </c>
      <c r="E5" s="482">
        <v>2015</v>
      </c>
      <c r="F5" s="483">
        <v>2017</v>
      </c>
      <c r="G5" s="504">
        <v>2018</v>
      </c>
    </row>
    <row r="6" spans="1:7" ht="14.4" customHeight="1" x14ac:dyDescent="0.3">
      <c r="A6" s="468" t="s">
        <v>718</v>
      </c>
      <c r="B6" s="446"/>
      <c r="C6" s="446">
        <v>28475</v>
      </c>
      <c r="D6" s="446">
        <v>33147</v>
      </c>
      <c r="E6" s="505"/>
      <c r="F6" s="505">
        <v>10588806</v>
      </c>
      <c r="G6" s="506">
        <v>11047121</v>
      </c>
    </row>
    <row r="7" spans="1:7" ht="14.4" customHeight="1" x14ac:dyDescent="0.3">
      <c r="A7" s="511" t="s">
        <v>723</v>
      </c>
      <c r="B7" s="453">
        <v>1888</v>
      </c>
      <c r="C7" s="453">
        <v>221</v>
      </c>
      <c r="D7" s="453">
        <v>11</v>
      </c>
      <c r="E7" s="507">
        <v>589945</v>
      </c>
      <c r="F7" s="507">
        <v>80127</v>
      </c>
      <c r="G7" s="508">
        <v>30393</v>
      </c>
    </row>
    <row r="8" spans="1:7" ht="14.4" customHeight="1" x14ac:dyDescent="0.3">
      <c r="A8" s="511" t="s">
        <v>724</v>
      </c>
      <c r="B8" s="453">
        <v>4</v>
      </c>
      <c r="C8" s="453"/>
      <c r="D8" s="453"/>
      <c r="E8" s="507">
        <v>1038</v>
      </c>
      <c r="F8" s="507"/>
      <c r="G8" s="508"/>
    </row>
    <row r="9" spans="1:7" ht="14.4" customHeight="1" x14ac:dyDescent="0.3">
      <c r="A9" s="511" t="s">
        <v>725</v>
      </c>
      <c r="B9" s="453">
        <v>2374</v>
      </c>
      <c r="C9" s="453">
        <v>657</v>
      </c>
      <c r="D9" s="453"/>
      <c r="E9" s="507">
        <v>559142</v>
      </c>
      <c r="F9" s="507">
        <v>141070</v>
      </c>
      <c r="G9" s="508"/>
    </row>
    <row r="10" spans="1:7" ht="14.4" customHeight="1" x14ac:dyDescent="0.3">
      <c r="A10" s="511" t="s">
        <v>726</v>
      </c>
      <c r="B10" s="453">
        <v>1843</v>
      </c>
      <c r="C10" s="453">
        <v>810</v>
      </c>
      <c r="D10" s="453">
        <v>21</v>
      </c>
      <c r="E10" s="507">
        <v>992582</v>
      </c>
      <c r="F10" s="507">
        <v>436217</v>
      </c>
      <c r="G10" s="508">
        <v>100359</v>
      </c>
    </row>
    <row r="11" spans="1:7" ht="14.4" customHeight="1" x14ac:dyDescent="0.3">
      <c r="A11" s="511" t="s">
        <v>727</v>
      </c>
      <c r="B11" s="453">
        <v>3493</v>
      </c>
      <c r="C11" s="453">
        <v>870</v>
      </c>
      <c r="D11" s="453">
        <v>0</v>
      </c>
      <c r="E11" s="507">
        <v>1200754</v>
      </c>
      <c r="F11" s="507">
        <v>259004</v>
      </c>
      <c r="G11" s="508">
        <v>0</v>
      </c>
    </row>
    <row r="12" spans="1:7" ht="14.4" customHeight="1" x14ac:dyDescent="0.3">
      <c r="A12" s="511" t="s">
        <v>728</v>
      </c>
      <c r="B12" s="453">
        <v>843</v>
      </c>
      <c r="C12" s="453">
        <v>147</v>
      </c>
      <c r="D12" s="453"/>
      <c r="E12" s="507">
        <v>205892</v>
      </c>
      <c r="F12" s="507">
        <v>37047</v>
      </c>
      <c r="G12" s="508"/>
    </row>
    <row r="13" spans="1:7" ht="14.4" customHeight="1" x14ac:dyDescent="0.3">
      <c r="A13" s="511" t="s">
        <v>729</v>
      </c>
      <c r="B13" s="453">
        <v>4135</v>
      </c>
      <c r="C13" s="453"/>
      <c r="D13" s="453"/>
      <c r="E13" s="507">
        <v>1111004</v>
      </c>
      <c r="F13" s="507"/>
      <c r="G13" s="508"/>
    </row>
    <row r="14" spans="1:7" ht="14.4" customHeight="1" x14ac:dyDescent="0.3">
      <c r="A14" s="511" t="s">
        <v>730</v>
      </c>
      <c r="B14" s="453">
        <v>866</v>
      </c>
      <c r="C14" s="453">
        <v>233</v>
      </c>
      <c r="D14" s="453"/>
      <c r="E14" s="507">
        <v>1191701</v>
      </c>
      <c r="F14" s="507">
        <v>364230</v>
      </c>
      <c r="G14" s="508"/>
    </row>
    <row r="15" spans="1:7" ht="14.4" customHeight="1" x14ac:dyDescent="0.3">
      <c r="A15" s="511" t="s">
        <v>731</v>
      </c>
      <c r="B15" s="453">
        <v>873</v>
      </c>
      <c r="C15" s="453">
        <v>265</v>
      </c>
      <c r="D15" s="453"/>
      <c r="E15" s="507">
        <v>198660</v>
      </c>
      <c r="F15" s="507">
        <v>82179</v>
      </c>
      <c r="G15" s="508"/>
    </row>
    <row r="16" spans="1:7" ht="14.4" customHeight="1" x14ac:dyDescent="0.3">
      <c r="A16" s="511" t="s">
        <v>732</v>
      </c>
      <c r="B16" s="453">
        <v>4755</v>
      </c>
      <c r="C16" s="453">
        <v>838</v>
      </c>
      <c r="D16" s="453">
        <v>12</v>
      </c>
      <c r="E16" s="507">
        <v>1341027</v>
      </c>
      <c r="F16" s="507">
        <v>230893</v>
      </c>
      <c r="G16" s="508">
        <v>57348</v>
      </c>
    </row>
    <row r="17" spans="1:7" ht="14.4" customHeight="1" x14ac:dyDescent="0.3">
      <c r="A17" s="511" t="s">
        <v>733</v>
      </c>
      <c r="B17" s="453">
        <v>7</v>
      </c>
      <c r="C17" s="453">
        <v>40</v>
      </c>
      <c r="D17" s="453"/>
      <c r="E17" s="507">
        <v>1210</v>
      </c>
      <c r="F17" s="507">
        <v>52105</v>
      </c>
      <c r="G17" s="508"/>
    </row>
    <row r="18" spans="1:7" ht="14.4" customHeight="1" x14ac:dyDescent="0.3">
      <c r="A18" s="511" t="s">
        <v>734</v>
      </c>
      <c r="B18" s="453"/>
      <c r="C18" s="453">
        <v>169</v>
      </c>
      <c r="D18" s="453"/>
      <c r="E18" s="507"/>
      <c r="F18" s="507">
        <v>53118</v>
      </c>
      <c r="G18" s="508"/>
    </row>
    <row r="19" spans="1:7" ht="14.4" customHeight="1" x14ac:dyDescent="0.3">
      <c r="A19" s="511" t="s">
        <v>735</v>
      </c>
      <c r="B19" s="453">
        <v>836</v>
      </c>
      <c r="C19" s="453">
        <v>115</v>
      </c>
      <c r="D19" s="453"/>
      <c r="E19" s="507">
        <v>183057</v>
      </c>
      <c r="F19" s="507">
        <v>39401</v>
      </c>
      <c r="G19" s="508"/>
    </row>
    <row r="20" spans="1:7" ht="14.4" customHeight="1" x14ac:dyDescent="0.3">
      <c r="A20" s="511" t="s">
        <v>736</v>
      </c>
      <c r="B20" s="453"/>
      <c r="C20" s="453"/>
      <c r="D20" s="453">
        <v>3</v>
      </c>
      <c r="E20" s="507"/>
      <c r="F20" s="507"/>
      <c r="G20" s="508">
        <v>14337</v>
      </c>
    </row>
    <row r="21" spans="1:7" ht="14.4" customHeight="1" x14ac:dyDescent="0.3">
      <c r="A21" s="511" t="s">
        <v>737</v>
      </c>
      <c r="B21" s="453">
        <v>85</v>
      </c>
      <c r="C21" s="453"/>
      <c r="D21" s="453"/>
      <c r="E21" s="507">
        <v>23278</v>
      </c>
      <c r="F21" s="507"/>
      <c r="G21" s="508"/>
    </row>
    <row r="22" spans="1:7" ht="14.4" customHeight="1" x14ac:dyDescent="0.3">
      <c r="A22" s="511" t="s">
        <v>738</v>
      </c>
      <c r="B22" s="453">
        <v>1005</v>
      </c>
      <c r="C22" s="453">
        <v>112</v>
      </c>
      <c r="D22" s="453"/>
      <c r="E22" s="507">
        <v>243041</v>
      </c>
      <c r="F22" s="507">
        <v>25086</v>
      </c>
      <c r="G22" s="508"/>
    </row>
    <row r="23" spans="1:7" ht="14.4" customHeight="1" x14ac:dyDescent="0.3">
      <c r="A23" s="511" t="s">
        <v>739</v>
      </c>
      <c r="B23" s="453">
        <v>3070</v>
      </c>
      <c r="C23" s="453">
        <v>562</v>
      </c>
      <c r="D23" s="453"/>
      <c r="E23" s="507">
        <v>717751</v>
      </c>
      <c r="F23" s="507">
        <v>235962</v>
      </c>
      <c r="G23" s="508"/>
    </row>
    <row r="24" spans="1:7" ht="14.4" customHeight="1" x14ac:dyDescent="0.3">
      <c r="A24" s="511" t="s">
        <v>740</v>
      </c>
      <c r="B24" s="453">
        <v>813</v>
      </c>
      <c r="C24" s="453">
        <v>46</v>
      </c>
      <c r="D24" s="453"/>
      <c r="E24" s="507">
        <v>178618</v>
      </c>
      <c r="F24" s="507">
        <v>8144</v>
      </c>
      <c r="G24" s="508"/>
    </row>
    <row r="25" spans="1:7" ht="14.4" customHeight="1" x14ac:dyDescent="0.3">
      <c r="A25" s="511" t="s">
        <v>741</v>
      </c>
      <c r="B25" s="453">
        <v>982</v>
      </c>
      <c r="C25" s="453">
        <v>291</v>
      </c>
      <c r="D25" s="453">
        <v>20</v>
      </c>
      <c r="E25" s="507">
        <v>730064</v>
      </c>
      <c r="F25" s="507">
        <v>195874</v>
      </c>
      <c r="G25" s="508">
        <v>62697</v>
      </c>
    </row>
    <row r="26" spans="1:7" ht="14.4" customHeight="1" x14ac:dyDescent="0.3">
      <c r="A26" s="511" t="s">
        <v>742</v>
      </c>
      <c r="B26" s="453">
        <v>3272</v>
      </c>
      <c r="C26" s="453">
        <v>534</v>
      </c>
      <c r="D26" s="453">
        <v>6</v>
      </c>
      <c r="E26" s="507">
        <v>853872</v>
      </c>
      <c r="F26" s="507">
        <v>239810</v>
      </c>
      <c r="G26" s="508">
        <v>28674</v>
      </c>
    </row>
    <row r="27" spans="1:7" ht="14.4" customHeight="1" x14ac:dyDescent="0.3">
      <c r="A27" s="511" t="s">
        <v>743</v>
      </c>
      <c r="B27" s="453">
        <v>865</v>
      </c>
      <c r="C27" s="453">
        <v>637</v>
      </c>
      <c r="D27" s="453">
        <v>3</v>
      </c>
      <c r="E27" s="507">
        <v>182553</v>
      </c>
      <c r="F27" s="507">
        <v>162804</v>
      </c>
      <c r="G27" s="508">
        <v>14337</v>
      </c>
    </row>
    <row r="28" spans="1:7" ht="14.4" customHeight="1" thickBot="1" x14ac:dyDescent="0.35">
      <c r="A28" s="512" t="s">
        <v>744</v>
      </c>
      <c r="B28" s="460">
        <v>1274</v>
      </c>
      <c r="C28" s="460">
        <v>64</v>
      </c>
      <c r="D28" s="460">
        <v>3</v>
      </c>
      <c r="E28" s="509">
        <v>272910</v>
      </c>
      <c r="F28" s="509">
        <v>26227</v>
      </c>
      <c r="G28" s="510">
        <v>14337</v>
      </c>
    </row>
    <row r="29" spans="1:7" ht="14.4" customHeight="1" x14ac:dyDescent="0.3">
      <c r="A29" s="502" t="s">
        <v>212</v>
      </c>
    </row>
    <row r="30" spans="1:7" ht="14.4" customHeight="1" x14ac:dyDescent="0.3">
      <c r="A30" s="503" t="s">
        <v>720</v>
      </c>
    </row>
    <row r="31" spans="1:7" ht="14.4" customHeight="1" x14ac:dyDescent="0.3">
      <c r="A31" s="502" t="s">
        <v>721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outlinePr summaryRight="0"/>
    <pageSetUpPr fitToPage="1"/>
  </sheetPr>
  <dimension ref="A1:R85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RowHeight="14.4" customHeight="1" outlineLevelCol="1" x14ac:dyDescent="0.3"/>
  <cols>
    <col min="1" max="1" width="3.33203125" style="104" customWidth="1"/>
    <col min="2" max="2" width="8.6640625" style="104" bestFit="1" customWidth="1"/>
    <col min="3" max="3" width="6.109375" style="104" customWidth="1"/>
    <col min="4" max="4" width="2.109375" style="104" bestFit="1" customWidth="1"/>
    <col min="5" max="5" width="8" style="104" customWidth="1"/>
    <col min="6" max="6" width="50.88671875" style="104" bestFit="1" customWidth="1" collapsed="1"/>
    <col min="7" max="8" width="11.109375" style="180" hidden="1" customWidth="1" outlineLevel="1"/>
    <col min="9" max="10" width="9.33203125" style="104" hidden="1" customWidth="1"/>
    <col min="11" max="12" width="11.109375" style="180" customWidth="1"/>
    <col min="13" max="14" width="9.33203125" style="104" hidden="1" customWidth="1"/>
    <col min="15" max="16" width="11.109375" style="180" customWidth="1"/>
    <col min="17" max="17" width="11.109375" style="183" customWidth="1"/>
    <col min="18" max="18" width="11.109375" style="180" customWidth="1"/>
    <col min="19" max="16384" width="8.88671875" style="104"/>
  </cols>
  <sheetData>
    <row r="1" spans="1:18" ht="18.600000000000001" customHeight="1" thickBot="1" x14ac:dyDescent="0.4">
      <c r="A1" s="297" t="s">
        <v>876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  <c r="R1" s="329"/>
    </row>
    <row r="2" spans="1:18" ht="14.4" customHeight="1" thickBot="1" x14ac:dyDescent="0.35">
      <c r="A2" s="200" t="s">
        <v>235</v>
      </c>
      <c r="B2" s="170"/>
      <c r="C2" s="170"/>
      <c r="D2" s="86"/>
      <c r="E2" s="86"/>
      <c r="F2" s="86"/>
      <c r="G2" s="198"/>
      <c r="H2" s="198"/>
      <c r="I2" s="86"/>
      <c r="J2" s="86"/>
      <c r="K2" s="198"/>
      <c r="L2" s="198"/>
      <c r="M2" s="86"/>
      <c r="N2" s="86"/>
      <c r="O2" s="198"/>
      <c r="P2" s="198"/>
      <c r="Q2" s="195"/>
      <c r="R2" s="198"/>
    </row>
    <row r="3" spans="1:18" ht="14.4" customHeight="1" thickBot="1" x14ac:dyDescent="0.35">
      <c r="F3" s="63" t="s">
        <v>111</v>
      </c>
      <c r="G3" s="77">
        <f t="shared" ref="G3:P3" si="0">SUBTOTAL(9,G6:G1048576)</f>
        <v>33283</v>
      </c>
      <c r="H3" s="78">
        <f t="shared" si="0"/>
        <v>10778099</v>
      </c>
      <c r="I3" s="58"/>
      <c r="J3" s="58"/>
      <c r="K3" s="78">
        <f t="shared" si="0"/>
        <v>35086</v>
      </c>
      <c r="L3" s="78">
        <f t="shared" si="0"/>
        <v>13258104</v>
      </c>
      <c r="M3" s="58"/>
      <c r="N3" s="58"/>
      <c r="O3" s="78">
        <f t="shared" si="0"/>
        <v>33226</v>
      </c>
      <c r="P3" s="78">
        <f t="shared" si="0"/>
        <v>11369603</v>
      </c>
      <c r="Q3" s="59">
        <f>IF(L3=0,0,P3/L3)</f>
        <v>0.8575587429394127</v>
      </c>
      <c r="R3" s="79">
        <f>IF(O3=0,0,P3/O3)</f>
        <v>342.1899416119906</v>
      </c>
    </row>
    <row r="4" spans="1:18" ht="14.4" customHeight="1" x14ac:dyDescent="0.3">
      <c r="A4" s="389" t="s">
        <v>177</v>
      </c>
      <c r="B4" s="389" t="s">
        <v>80</v>
      </c>
      <c r="C4" s="397" t="s">
        <v>0</v>
      </c>
      <c r="D4" s="391" t="s">
        <v>81</v>
      </c>
      <c r="E4" s="396" t="s">
        <v>56</v>
      </c>
      <c r="F4" s="392" t="s">
        <v>55</v>
      </c>
      <c r="G4" s="393">
        <v>2015</v>
      </c>
      <c r="H4" s="394"/>
      <c r="I4" s="76"/>
      <c r="J4" s="76"/>
      <c r="K4" s="393">
        <v>2017</v>
      </c>
      <c r="L4" s="394"/>
      <c r="M4" s="76"/>
      <c r="N4" s="76"/>
      <c r="O4" s="393">
        <v>2018</v>
      </c>
      <c r="P4" s="394"/>
      <c r="Q4" s="395" t="s">
        <v>2</v>
      </c>
      <c r="R4" s="390" t="s">
        <v>83</v>
      </c>
    </row>
    <row r="5" spans="1:18" ht="14.4" customHeight="1" thickBot="1" x14ac:dyDescent="0.35">
      <c r="A5" s="513"/>
      <c r="B5" s="513"/>
      <c r="C5" s="514"/>
      <c r="D5" s="515"/>
      <c r="E5" s="516"/>
      <c r="F5" s="517"/>
      <c r="G5" s="518" t="s">
        <v>57</v>
      </c>
      <c r="H5" s="519" t="s">
        <v>14</v>
      </c>
      <c r="I5" s="520"/>
      <c r="J5" s="520"/>
      <c r="K5" s="518" t="s">
        <v>57</v>
      </c>
      <c r="L5" s="519" t="s">
        <v>14</v>
      </c>
      <c r="M5" s="520"/>
      <c r="N5" s="520"/>
      <c r="O5" s="518" t="s">
        <v>57</v>
      </c>
      <c r="P5" s="519" t="s">
        <v>14</v>
      </c>
      <c r="Q5" s="521"/>
      <c r="R5" s="522"/>
    </row>
    <row r="6" spans="1:18" ht="14.4" customHeight="1" x14ac:dyDescent="0.3">
      <c r="A6" s="441" t="s">
        <v>746</v>
      </c>
      <c r="B6" s="442" t="s">
        <v>747</v>
      </c>
      <c r="C6" s="442" t="s">
        <v>397</v>
      </c>
      <c r="D6" s="442" t="s">
        <v>748</v>
      </c>
      <c r="E6" s="442" t="s">
        <v>749</v>
      </c>
      <c r="F6" s="442" t="s">
        <v>750</v>
      </c>
      <c r="G6" s="446">
        <v>1</v>
      </c>
      <c r="H6" s="446">
        <v>2226</v>
      </c>
      <c r="I6" s="442"/>
      <c r="J6" s="442">
        <v>2226</v>
      </c>
      <c r="K6" s="446"/>
      <c r="L6" s="446"/>
      <c r="M6" s="442"/>
      <c r="N6" s="442"/>
      <c r="O6" s="446">
        <v>1</v>
      </c>
      <c r="P6" s="446">
        <v>2235</v>
      </c>
      <c r="Q6" s="469"/>
      <c r="R6" s="447">
        <v>2235</v>
      </c>
    </row>
    <row r="7" spans="1:18" ht="14.4" customHeight="1" x14ac:dyDescent="0.3">
      <c r="A7" s="448" t="s">
        <v>746</v>
      </c>
      <c r="B7" s="449" t="s">
        <v>747</v>
      </c>
      <c r="C7" s="449" t="s">
        <v>397</v>
      </c>
      <c r="D7" s="449" t="s">
        <v>748</v>
      </c>
      <c r="E7" s="449" t="s">
        <v>751</v>
      </c>
      <c r="F7" s="449" t="s">
        <v>752</v>
      </c>
      <c r="G7" s="453">
        <v>5375</v>
      </c>
      <c r="H7" s="453">
        <v>311750</v>
      </c>
      <c r="I7" s="449">
        <v>1.2898968082553395</v>
      </c>
      <c r="J7" s="449">
        <v>58</v>
      </c>
      <c r="K7" s="453">
        <v>4167</v>
      </c>
      <c r="L7" s="453">
        <v>241686</v>
      </c>
      <c r="M7" s="449">
        <v>1</v>
      </c>
      <c r="N7" s="449">
        <v>58</v>
      </c>
      <c r="O7" s="453">
        <v>3997</v>
      </c>
      <c r="P7" s="453">
        <v>231826</v>
      </c>
      <c r="Q7" s="523">
        <v>0.95920326373890086</v>
      </c>
      <c r="R7" s="454">
        <v>58</v>
      </c>
    </row>
    <row r="8" spans="1:18" ht="14.4" customHeight="1" x14ac:dyDescent="0.3">
      <c r="A8" s="448" t="s">
        <v>746</v>
      </c>
      <c r="B8" s="449" t="s">
        <v>747</v>
      </c>
      <c r="C8" s="449" t="s">
        <v>397</v>
      </c>
      <c r="D8" s="449" t="s">
        <v>748</v>
      </c>
      <c r="E8" s="449" t="s">
        <v>753</v>
      </c>
      <c r="F8" s="449" t="s">
        <v>754</v>
      </c>
      <c r="G8" s="453">
        <v>318</v>
      </c>
      <c r="H8" s="453">
        <v>41658</v>
      </c>
      <c r="I8" s="449">
        <v>1.4929577464788732</v>
      </c>
      <c r="J8" s="449">
        <v>131</v>
      </c>
      <c r="K8" s="453">
        <v>213</v>
      </c>
      <c r="L8" s="453">
        <v>27903</v>
      </c>
      <c r="M8" s="449">
        <v>1</v>
      </c>
      <c r="N8" s="449">
        <v>131</v>
      </c>
      <c r="O8" s="453">
        <v>188</v>
      </c>
      <c r="P8" s="453">
        <v>24816</v>
      </c>
      <c r="Q8" s="523">
        <v>0.88936673475970329</v>
      </c>
      <c r="R8" s="454">
        <v>132</v>
      </c>
    </row>
    <row r="9" spans="1:18" ht="14.4" customHeight="1" x14ac:dyDescent="0.3">
      <c r="A9" s="448" t="s">
        <v>746</v>
      </c>
      <c r="B9" s="449" t="s">
        <v>747</v>
      </c>
      <c r="C9" s="449" t="s">
        <v>397</v>
      </c>
      <c r="D9" s="449" t="s">
        <v>748</v>
      </c>
      <c r="E9" s="449" t="s">
        <v>755</v>
      </c>
      <c r="F9" s="449" t="s">
        <v>756</v>
      </c>
      <c r="G9" s="453">
        <v>22</v>
      </c>
      <c r="H9" s="453">
        <v>4158</v>
      </c>
      <c r="I9" s="449">
        <v>1.1578947368421053</v>
      </c>
      <c r="J9" s="449">
        <v>189</v>
      </c>
      <c r="K9" s="453">
        <v>19</v>
      </c>
      <c r="L9" s="453">
        <v>3591</v>
      </c>
      <c r="M9" s="449">
        <v>1</v>
      </c>
      <c r="N9" s="449">
        <v>189</v>
      </c>
      <c r="O9" s="453">
        <v>17</v>
      </c>
      <c r="P9" s="453">
        <v>3230</v>
      </c>
      <c r="Q9" s="523">
        <v>0.89947089947089942</v>
      </c>
      <c r="R9" s="454">
        <v>190</v>
      </c>
    </row>
    <row r="10" spans="1:18" ht="14.4" customHeight="1" x14ac:dyDescent="0.3">
      <c r="A10" s="448" t="s">
        <v>746</v>
      </c>
      <c r="B10" s="449" t="s">
        <v>747</v>
      </c>
      <c r="C10" s="449" t="s">
        <v>397</v>
      </c>
      <c r="D10" s="449" t="s">
        <v>748</v>
      </c>
      <c r="E10" s="449" t="s">
        <v>757</v>
      </c>
      <c r="F10" s="449" t="s">
        <v>758</v>
      </c>
      <c r="G10" s="453">
        <v>3</v>
      </c>
      <c r="H10" s="453">
        <v>1221</v>
      </c>
      <c r="I10" s="449">
        <v>0.74816176470588236</v>
      </c>
      <c r="J10" s="449">
        <v>407</v>
      </c>
      <c r="K10" s="453">
        <v>4</v>
      </c>
      <c r="L10" s="453">
        <v>1632</v>
      </c>
      <c r="M10" s="449">
        <v>1</v>
      </c>
      <c r="N10" s="449">
        <v>408</v>
      </c>
      <c r="O10" s="453"/>
      <c r="P10" s="453"/>
      <c r="Q10" s="523"/>
      <c r="R10" s="454"/>
    </row>
    <row r="11" spans="1:18" ht="14.4" customHeight="1" x14ac:dyDescent="0.3">
      <c r="A11" s="448" t="s">
        <v>746</v>
      </c>
      <c r="B11" s="449" t="s">
        <v>747</v>
      </c>
      <c r="C11" s="449" t="s">
        <v>397</v>
      </c>
      <c r="D11" s="449" t="s">
        <v>748</v>
      </c>
      <c r="E11" s="449" t="s">
        <v>759</v>
      </c>
      <c r="F11" s="449" t="s">
        <v>760</v>
      </c>
      <c r="G11" s="453">
        <v>1019</v>
      </c>
      <c r="H11" s="453">
        <v>182401</v>
      </c>
      <c r="I11" s="449">
        <v>0.81589282519234207</v>
      </c>
      <c r="J11" s="449">
        <v>179</v>
      </c>
      <c r="K11" s="453">
        <v>1242</v>
      </c>
      <c r="L11" s="453">
        <v>223560</v>
      </c>
      <c r="M11" s="449">
        <v>1</v>
      </c>
      <c r="N11" s="449">
        <v>180</v>
      </c>
      <c r="O11" s="453">
        <v>1327</v>
      </c>
      <c r="P11" s="453">
        <v>238860</v>
      </c>
      <c r="Q11" s="523">
        <v>1.068438003220612</v>
      </c>
      <c r="R11" s="454">
        <v>180</v>
      </c>
    </row>
    <row r="12" spans="1:18" ht="14.4" customHeight="1" x14ac:dyDescent="0.3">
      <c r="A12" s="448" t="s">
        <v>746</v>
      </c>
      <c r="B12" s="449" t="s">
        <v>747</v>
      </c>
      <c r="C12" s="449" t="s">
        <v>397</v>
      </c>
      <c r="D12" s="449" t="s">
        <v>748</v>
      </c>
      <c r="E12" s="449" t="s">
        <v>761</v>
      </c>
      <c r="F12" s="449" t="s">
        <v>762</v>
      </c>
      <c r="G12" s="453">
        <v>2</v>
      </c>
      <c r="H12" s="453">
        <v>1138</v>
      </c>
      <c r="I12" s="449">
        <v>0.33333333333333331</v>
      </c>
      <c r="J12" s="449">
        <v>569</v>
      </c>
      <c r="K12" s="453">
        <v>6</v>
      </c>
      <c r="L12" s="453">
        <v>3414</v>
      </c>
      <c r="M12" s="449">
        <v>1</v>
      </c>
      <c r="N12" s="449">
        <v>569</v>
      </c>
      <c r="O12" s="453">
        <v>1</v>
      </c>
      <c r="P12" s="453">
        <v>570</v>
      </c>
      <c r="Q12" s="523">
        <v>0.16695957820738136</v>
      </c>
      <c r="R12" s="454">
        <v>570</v>
      </c>
    </row>
    <row r="13" spans="1:18" ht="14.4" customHeight="1" x14ac:dyDescent="0.3">
      <c r="A13" s="448" t="s">
        <v>746</v>
      </c>
      <c r="B13" s="449" t="s">
        <v>747</v>
      </c>
      <c r="C13" s="449" t="s">
        <v>397</v>
      </c>
      <c r="D13" s="449" t="s">
        <v>748</v>
      </c>
      <c r="E13" s="449" t="s">
        <v>763</v>
      </c>
      <c r="F13" s="449" t="s">
        <v>764</v>
      </c>
      <c r="G13" s="453">
        <v>750</v>
      </c>
      <c r="H13" s="453">
        <v>251250</v>
      </c>
      <c r="I13" s="449">
        <v>1.0104971042471043</v>
      </c>
      <c r="J13" s="449">
        <v>335</v>
      </c>
      <c r="K13" s="453">
        <v>740</v>
      </c>
      <c r="L13" s="453">
        <v>248640</v>
      </c>
      <c r="M13" s="449">
        <v>1</v>
      </c>
      <c r="N13" s="449">
        <v>336</v>
      </c>
      <c r="O13" s="453">
        <v>668</v>
      </c>
      <c r="P13" s="453">
        <v>225116</v>
      </c>
      <c r="Q13" s="523">
        <v>0.90538931788931787</v>
      </c>
      <c r="R13" s="454">
        <v>337</v>
      </c>
    </row>
    <row r="14" spans="1:18" ht="14.4" customHeight="1" x14ac:dyDescent="0.3">
      <c r="A14" s="448" t="s">
        <v>746</v>
      </c>
      <c r="B14" s="449" t="s">
        <v>747</v>
      </c>
      <c r="C14" s="449" t="s">
        <v>397</v>
      </c>
      <c r="D14" s="449" t="s">
        <v>748</v>
      </c>
      <c r="E14" s="449" t="s">
        <v>765</v>
      </c>
      <c r="F14" s="449" t="s">
        <v>766</v>
      </c>
      <c r="G14" s="453">
        <v>102</v>
      </c>
      <c r="H14" s="453">
        <v>46716</v>
      </c>
      <c r="I14" s="449">
        <v>1.0492554410080184</v>
      </c>
      <c r="J14" s="449">
        <v>458</v>
      </c>
      <c r="K14" s="453">
        <v>97</v>
      </c>
      <c r="L14" s="453">
        <v>44523</v>
      </c>
      <c r="M14" s="449">
        <v>1</v>
      </c>
      <c r="N14" s="449">
        <v>459</v>
      </c>
      <c r="O14" s="453">
        <v>106</v>
      </c>
      <c r="P14" s="453">
        <v>48654</v>
      </c>
      <c r="Q14" s="523">
        <v>1.0927835051546391</v>
      </c>
      <c r="R14" s="454">
        <v>459</v>
      </c>
    </row>
    <row r="15" spans="1:18" ht="14.4" customHeight="1" x14ac:dyDescent="0.3">
      <c r="A15" s="448" t="s">
        <v>746</v>
      </c>
      <c r="B15" s="449" t="s">
        <v>747</v>
      </c>
      <c r="C15" s="449" t="s">
        <v>397</v>
      </c>
      <c r="D15" s="449" t="s">
        <v>748</v>
      </c>
      <c r="E15" s="449" t="s">
        <v>767</v>
      </c>
      <c r="F15" s="449" t="s">
        <v>768</v>
      </c>
      <c r="G15" s="453">
        <v>3116</v>
      </c>
      <c r="H15" s="453">
        <v>1087484</v>
      </c>
      <c r="I15" s="449">
        <v>0.72046242774566471</v>
      </c>
      <c r="J15" s="449">
        <v>349</v>
      </c>
      <c r="K15" s="453">
        <v>4325</v>
      </c>
      <c r="L15" s="453">
        <v>1509425</v>
      </c>
      <c r="M15" s="449">
        <v>1</v>
      </c>
      <c r="N15" s="449">
        <v>349</v>
      </c>
      <c r="O15" s="453">
        <v>3790</v>
      </c>
      <c r="P15" s="453">
        <v>1326500</v>
      </c>
      <c r="Q15" s="523">
        <v>0.87881146794309095</v>
      </c>
      <c r="R15" s="454">
        <v>350</v>
      </c>
    </row>
    <row r="16" spans="1:18" ht="14.4" customHeight="1" x14ac:dyDescent="0.3">
      <c r="A16" s="448" t="s">
        <v>746</v>
      </c>
      <c r="B16" s="449" t="s">
        <v>747</v>
      </c>
      <c r="C16" s="449" t="s">
        <v>397</v>
      </c>
      <c r="D16" s="449" t="s">
        <v>748</v>
      </c>
      <c r="E16" s="449" t="s">
        <v>769</v>
      </c>
      <c r="F16" s="449" t="s">
        <v>770</v>
      </c>
      <c r="G16" s="453">
        <v>5</v>
      </c>
      <c r="H16" s="453">
        <v>8265</v>
      </c>
      <c r="I16" s="449">
        <v>5</v>
      </c>
      <c r="J16" s="449">
        <v>1653</v>
      </c>
      <c r="K16" s="453">
        <v>1</v>
      </c>
      <c r="L16" s="453">
        <v>1653</v>
      </c>
      <c r="M16" s="449">
        <v>1</v>
      </c>
      <c r="N16" s="449">
        <v>1653</v>
      </c>
      <c r="O16" s="453"/>
      <c r="P16" s="453"/>
      <c r="Q16" s="523"/>
      <c r="R16" s="454"/>
    </row>
    <row r="17" spans="1:18" ht="14.4" customHeight="1" x14ac:dyDescent="0.3">
      <c r="A17" s="448" t="s">
        <v>746</v>
      </c>
      <c r="B17" s="449" t="s">
        <v>747</v>
      </c>
      <c r="C17" s="449" t="s">
        <v>397</v>
      </c>
      <c r="D17" s="449" t="s">
        <v>748</v>
      </c>
      <c r="E17" s="449" t="s">
        <v>771</v>
      </c>
      <c r="F17" s="449" t="s">
        <v>772</v>
      </c>
      <c r="G17" s="453">
        <v>5</v>
      </c>
      <c r="H17" s="453">
        <v>31130</v>
      </c>
      <c r="I17" s="449">
        <v>0.62449847536510994</v>
      </c>
      <c r="J17" s="449">
        <v>6226</v>
      </c>
      <c r="K17" s="453">
        <v>8</v>
      </c>
      <c r="L17" s="453">
        <v>49848</v>
      </c>
      <c r="M17" s="449">
        <v>1</v>
      </c>
      <c r="N17" s="449">
        <v>6231</v>
      </c>
      <c r="O17" s="453"/>
      <c r="P17" s="453"/>
      <c r="Q17" s="523"/>
      <c r="R17" s="454"/>
    </row>
    <row r="18" spans="1:18" ht="14.4" customHeight="1" x14ac:dyDescent="0.3">
      <c r="A18" s="448" t="s">
        <v>746</v>
      </c>
      <c r="B18" s="449" t="s">
        <v>747</v>
      </c>
      <c r="C18" s="449" t="s">
        <v>397</v>
      </c>
      <c r="D18" s="449" t="s">
        <v>748</v>
      </c>
      <c r="E18" s="449" t="s">
        <v>773</v>
      </c>
      <c r="F18" s="449" t="s">
        <v>774</v>
      </c>
      <c r="G18" s="453">
        <v>2</v>
      </c>
      <c r="H18" s="453">
        <v>234</v>
      </c>
      <c r="I18" s="449">
        <v>1</v>
      </c>
      <c r="J18" s="449">
        <v>117</v>
      </c>
      <c r="K18" s="453">
        <v>2</v>
      </c>
      <c r="L18" s="453">
        <v>234</v>
      </c>
      <c r="M18" s="449">
        <v>1</v>
      </c>
      <c r="N18" s="449">
        <v>117</v>
      </c>
      <c r="O18" s="453">
        <v>2</v>
      </c>
      <c r="P18" s="453">
        <v>234</v>
      </c>
      <c r="Q18" s="523">
        <v>1</v>
      </c>
      <c r="R18" s="454">
        <v>117</v>
      </c>
    </row>
    <row r="19" spans="1:18" ht="14.4" customHeight="1" x14ac:dyDescent="0.3">
      <c r="A19" s="448" t="s">
        <v>746</v>
      </c>
      <c r="B19" s="449" t="s">
        <v>747</v>
      </c>
      <c r="C19" s="449" t="s">
        <v>397</v>
      </c>
      <c r="D19" s="449" t="s">
        <v>748</v>
      </c>
      <c r="E19" s="449" t="s">
        <v>775</v>
      </c>
      <c r="F19" s="449" t="s">
        <v>776</v>
      </c>
      <c r="G19" s="453">
        <v>75</v>
      </c>
      <c r="H19" s="453">
        <v>3675</v>
      </c>
      <c r="I19" s="449">
        <v>0.85227272727272729</v>
      </c>
      <c r="J19" s="449">
        <v>49</v>
      </c>
      <c r="K19" s="453">
        <v>88</v>
      </c>
      <c r="L19" s="453">
        <v>4312</v>
      </c>
      <c r="M19" s="449">
        <v>1</v>
      </c>
      <c r="N19" s="449">
        <v>49</v>
      </c>
      <c r="O19" s="453">
        <v>121</v>
      </c>
      <c r="P19" s="453">
        <v>5929</v>
      </c>
      <c r="Q19" s="523">
        <v>1.375</v>
      </c>
      <c r="R19" s="454">
        <v>49</v>
      </c>
    </row>
    <row r="20" spans="1:18" ht="14.4" customHeight="1" x14ac:dyDescent="0.3">
      <c r="A20" s="448" t="s">
        <v>746</v>
      </c>
      <c r="B20" s="449" t="s">
        <v>747</v>
      </c>
      <c r="C20" s="449" t="s">
        <v>397</v>
      </c>
      <c r="D20" s="449" t="s">
        <v>748</v>
      </c>
      <c r="E20" s="449" t="s">
        <v>777</v>
      </c>
      <c r="F20" s="449" t="s">
        <v>778</v>
      </c>
      <c r="G20" s="453">
        <v>33</v>
      </c>
      <c r="H20" s="453">
        <v>12771</v>
      </c>
      <c r="I20" s="449">
        <v>0.93321154548776031</v>
      </c>
      <c r="J20" s="449">
        <v>387</v>
      </c>
      <c r="K20" s="453">
        <v>35</v>
      </c>
      <c r="L20" s="453">
        <v>13685</v>
      </c>
      <c r="M20" s="449">
        <v>1</v>
      </c>
      <c r="N20" s="449">
        <v>391</v>
      </c>
      <c r="O20" s="453">
        <v>68</v>
      </c>
      <c r="P20" s="453">
        <v>26656</v>
      </c>
      <c r="Q20" s="523">
        <v>1.9478260869565218</v>
      </c>
      <c r="R20" s="454">
        <v>392</v>
      </c>
    </row>
    <row r="21" spans="1:18" ht="14.4" customHeight="1" x14ac:dyDescent="0.3">
      <c r="A21" s="448" t="s">
        <v>746</v>
      </c>
      <c r="B21" s="449" t="s">
        <v>747</v>
      </c>
      <c r="C21" s="449" t="s">
        <v>397</v>
      </c>
      <c r="D21" s="449" t="s">
        <v>748</v>
      </c>
      <c r="E21" s="449" t="s">
        <v>779</v>
      </c>
      <c r="F21" s="449" t="s">
        <v>780</v>
      </c>
      <c r="G21" s="453">
        <v>41</v>
      </c>
      <c r="H21" s="453">
        <v>1558</v>
      </c>
      <c r="I21" s="449">
        <v>0.82</v>
      </c>
      <c r="J21" s="449">
        <v>38</v>
      </c>
      <c r="K21" s="453">
        <v>50</v>
      </c>
      <c r="L21" s="453">
        <v>1900</v>
      </c>
      <c r="M21" s="449">
        <v>1</v>
      </c>
      <c r="N21" s="449">
        <v>38</v>
      </c>
      <c r="O21" s="453">
        <v>61</v>
      </c>
      <c r="P21" s="453">
        <v>2318</v>
      </c>
      <c r="Q21" s="523">
        <v>1.22</v>
      </c>
      <c r="R21" s="454">
        <v>38</v>
      </c>
    </row>
    <row r="22" spans="1:18" ht="14.4" customHeight="1" x14ac:dyDescent="0.3">
      <c r="A22" s="448" t="s">
        <v>746</v>
      </c>
      <c r="B22" s="449" t="s">
        <v>747</v>
      </c>
      <c r="C22" s="449" t="s">
        <v>397</v>
      </c>
      <c r="D22" s="449" t="s">
        <v>748</v>
      </c>
      <c r="E22" s="449" t="s">
        <v>781</v>
      </c>
      <c r="F22" s="449" t="s">
        <v>782</v>
      </c>
      <c r="G22" s="453">
        <v>3</v>
      </c>
      <c r="H22" s="453">
        <v>792</v>
      </c>
      <c r="I22" s="449">
        <v>0.14231805929919136</v>
      </c>
      <c r="J22" s="449">
        <v>264</v>
      </c>
      <c r="K22" s="453">
        <v>21</v>
      </c>
      <c r="L22" s="453">
        <v>5565</v>
      </c>
      <c r="M22" s="449">
        <v>1</v>
      </c>
      <c r="N22" s="449">
        <v>265</v>
      </c>
      <c r="O22" s="453">
        <v>14</v>
      </c>
      <c r="P22" s="453">
        <v>3710</v>
      </c>
      <c r="Q22" s="523">
        <v>0.66666666666666663</v>
      </c>
      <c r="R22" s="454">
        <v>265</v>
      </c>
    </row>
    <row r="23" spans="1:18" ht="14.4" customHeight="1" x14ac:dyDescent="0.3">
      <c r="A23" s="448" t="s">
        <v>746</v>
      </c>
      <c r="B23" s="449" t="s">
        <v>747</v>
      </c>
      <c r="C23" s="449" t="s">
        <v>397</v>
      </c>
      <c r="D23" s="449" t="s">
        <v>748</v>
      </c>
      <c r="E23" s="449" t="s">
        <v>783</v>
      </c>
      <c r="F23" s="449" t="s">
        <v>784</v>
      </c>
      <c r="G23" s="453">
        <v>216</v>
      </c>
      <c r="H23" s="453">
        <v>152064</v>
      </c>
      <c r="I23" s="449">
        <v>0.98942026156548901</v>
      </c>
      <c r="J23" s="449">
        <v>704</v>
      </c>
      <c r="K23" s="453">
        <v>218</v>
      </c>
      <c r="L23" s="453">
        <v>153690</v>
      </c>
      <c r="M23" s="449">
        <v>1</v>
      </c>
      <c r="N23" s="449">
        <v>705</v>
      </c>
      <c r="O23" s="453">
        <v>343</v>
      </c>
      <c r="P23" s="453">
        <v>242501</v>
      </c>
      <c r="Q23" s="523">
        <v>1.5778580258962847</v>
      </c>
      <c r="R23" s="454">
        <v>707</v>
      </c>
    </row>
    <row r="24" spans="1:18" ht="14.4" customHeight="1" x14ac:dyDescent="0.3">
      <c r="A24" s="448" t="s">
        <v>746</v>
      </c>
      <c r="B24" s="449" t="s">
        <v>747</v>
      </c>
      <c r="C24" s="449" t="s">
        <v>397</v>
      </c>
      <c r="D24" s="449" t="s">
        <v>748</v>
      </c>
      <c r="E24" s="449" t="s">
        <v>785</v>
      </c>
      <c r="F24" s="449" t="s">
        <v>786</v>
      </c>
      <c r="G24" s="453">
        <v>8</v>
      </c>
      <c r="H24" s="453">
        <v>1176</v>
      </c>
      <c r="I24" s="449">
        <v>0.38095238095238093</v>
      </c>
      <c r="J24" s="449">
        <v>147</v>
      </c>
      <c r="K24" s="453">
        <v>21</v>
      </c>
      <c r="L24" s="453">
        <v>3087</v>
      </c>
      <c r="M24" s="449">
        <v>1</v>
      </c>
      <c r="N24" s="449">
        <v>147</v>
      </c>
      <c r="O24" s="453">
        <v>20</v>
      </c>
      <c r="P24" s="453">
        <v>2960</v>
      </c>
      <c r="Q24" s="523">
        <v>0.95885973436993843</v>
      </c>
      <c r="R24" s="454">
        <v>148</v>
      </c>
    </row>
    <row r="25" spans="1:18" ht="14.4" customHeight="1" x14ac:dyDescent="0.3">
      <c r="A25" s="448" t="s">
        <v>746</v>
      </c>
      <c r="B25" s="449" t="s">
        <v>747</v>
      </c>
      <c r="C25" s="449" t="s">
        <v>397</v>
      </c>
      <c r="D25" s="449" t="s">
        <v>748</v>
      </c>
      <c r="E25" s="449" t="s">
        <v>787</v>
      </c>
      <c r="F25" s="449" t="s">
        <v>788</v>
      </c>
      <c r="G25" s="453">
        <v>1700</v>
      </c>
      <c r="H25" s="453">
        <v>516800</v>
      </c>
      <c r="I25" s="449">
        <v>1.0395252941768078</v>
      </c>
      <c r="J25" s="449">
        <v>304</v>
      </c>
      <c r="K25" s="453">
        <v>1630</v>
      </c>
      <c r="L25" s="453">
        <v>497150</v>
      </c>
      <c r="M25" s="449">
        <v>1</v>
      </c>
      <c r="N25" s="449">
        <v>305</v>
      </c>
      <c r="O25" s="453">
        <v>1442</v>
      </c>
      <c r="P25" s="453">
        <v>439810</v>
      </c>
      <c r="Q25" s="523">
        <v>0.88466257668711656</v>
      </c>
      <c r="R25" s="454">
        <v>305</v>
      </c>
    </row>
    <row r="26" spans="1:18" ht="14.4" customHeight="1" x14ac:dyDescent="0.3">
      <c r="A26" s="448" t="s">
        <v>746</v>
      </c>
      <c r="B26" s="449" t="s">
        <v>747</v>
      </c>
      <c r="C26" s="449" t="s">
        <v>397</v>
      </c>
      <c r="D26" s="449" t="s">
        <v>748</v>
      </c>
      <c r="E26" s="449" t="s">
        <v>789</v>
      </c>
      <c r="F26" s="449" t="s">
        <v>790</v>
      </c>
      <c r="G26" s="453">
        <v>1</v>
      </c>
      <c r="H26" s="453">
        <v>3707</v>
      </c>
      <c r="I26" s="449">
        <v>0.24966325431034483</v>
      </c>
      <c r="J26" s="449">
        <v>3707</v>
      </c>
      <c r="K26" s="453">
        <v>4</v>
      </c>
      <c r="L26" s="453">
        <v>14848</v>
      </c>
      <c r="M26" s="449">
        <v>1</v>
      </c>
      <c r="N26" s="449">
        <v>3712</v>
      </c>
      <c r="O26" s="453">
        <v>1</v>
      </c>
      <c r="P26" s="453">
        <v>3722</v>
      </c>
      <c r="Q26" s="523">
        <v>0.25067349137931033</v>
      </c>
      <c r="R26" s="454">
        <v>3722</v>
      </c>
    </row>
    <row r="27" spans="1:18" ht="14.4" customHeight="1" x14ac:dyDescent="0.3">
      <c r="A27" s="448" t="s">
        <v>746</v>
      </c>
      <c r="B27" s="449" t="s">
        <v>747</v>
      </c>
      <c r="C27" s="449" t="s">
        <v>397</v>
      </c>
      <c r="D27" s="449" t="s">
        <v>748</v>
      </c>
      <c r="E27" s="449" t="s">
        <v>791</v>
      </c>
      <c r="F27" s="449" t="s">
        <v>792</v>
      </c>
      <c r="G27" s="453">
        <v>2718</v>
      </c>
      <c r="H27" s="453">
        <v>1342692</v>
      </c>
      <c r="I27" s="449">
        <v>0.81279904306220097</v>
      </c>
      <c r="J27" s="449">
        <v>494</v>
      </c>
      <c r="K27" s="453">
        <v>3344</v>
      </c>
      <c r="L27" s="453">
        <v>1651936</v>
      </c>
      <c r="M27" s="449">
        <v>1</v>
      </c>
      <c r="N27" s="449">
        <v>494</v>
      </c>
      <c r="O27" s="453">
        <v>3434</v>
      </c>
      <c r="P27" s="453">
        <v>1699830</v>
      </c>
      <c r="Q27" s="523">
        <v>1.0289926486256127</v>
      </c>
      <c r="R27" s="454">
        <v>495</v>
      </c>
    </row>
    <row r="28" spans="1:18" ht="14.4" customHeight="1" x14ac:dyDescent="0.3">
      <c r="A28" s="448" t="s">
        <v>746</v>
      </c>
      <c r="B28" s="449" t="s">
        <v>747</v>
      </c>
      <c r="C28" s="449" t="s">
        <v>397</v>
      </c>
      <c r="D28" s="449" t="s">
        <v>748</v>
      </c>
      <c r="E28" s="449" t="s">
        <v>793</v>
      </c>
      <c r="F28" s="449" t="s">
        <v>794</v>
      </c>
      <c r="G28" s="453">
        <v>3494</v>
      </c>
      <c r="H28" s="453">
        <v>1292780</v>
      </c>
      <c r="I28" s="449">
        <v>0.89383474034279864</v>
      </c>
      <c r="J28" s="449">
        <v>370</v>
      </c>
      <c r="K28" s="453">
        <v>3909</v>
      </c>
      <c r="L28" s="453">
        <v>1446330</v>
      </c>
      <c r="M28" s="449">
        <v>1</v>
      </c>
      <c r="N28" s="449">
        <v>370</v>
      </c>
      <c r="O28" s="453">
        <v>3657</v>
      </c>
      <c r="P28" s="453">
        <v>1356747</v>
      </c>
      <c r="Q28" s="523">
        <v>0.93806185310406343</v>
      </c>
      <c r="R28" s="454">
        <v>371</v>
      </c>
    </row>
    <row r="29" spans="1:18" ht="14.4" customHeight="1" x14ac:dyDescent="0.3">
      <c r="A29" s="448" t="s">
        <v>746</v>
      </c>
      <c r="B29" s="449" t="s">
        <v>747</v>
      </c>
      <c r="C29" s="449" t="s">
        <v>397</v>
      </c>
      <c r="D29" s="449" t="s">
        <v>748</v>
      </c>
      <c r="E29" s="449" t="s">
        <v>795</v>
      </c>
      <c r="F29" s="449" t="s">
        <v>796</v>
      </c>
      <c r="G29" s="453">
        <v>251</v>
      </c>
      <c r="H29" s="453">
        <v>779355</v>
      </c>
      <c r="I29" s="449">
        <v>0.71036181871875925</v>
      </c>
      <c r="J29" s="449">
        <v>3105</v>
      </c>
      <c r="K29" s="453">
        <v>353</v>
      </c>
      <c r="L29" s="453">
        <v>1097124</v>
      </c>
      <c r="M29" s="449">
        <v>1</v>
      </c>
      <c r="N29" s="449">
        <v>3108</v>
      </c>
      <c r="O29" s="453">
        <v>301</v>
      </c>
      <c r="P29" s="453">
        <v>937013</v>
      </c>
      <c r="Q29" s="523">
        <v>0.85406298649924717</v>
      </c>
      <c r="R29" s="454">
        <v>3113</v>
      </c>
    </row>
    <row r="30" spans="1:18" ht="14.4" customHeight="1" x14ac:dyDescent="0.3">
      <c r="A30" s="448" t="s">
        <v>746</v>
      </c>
      <c r="B30" s="449" t="s">
        <v>747</v>
      </c>
      <c r="C30" s="449" t="s">
        <v>397</v>
      </c>
      <c r="D30" s="449" t="s">
        <v>748</v>
      </c>
      <c r="E30" s="449" t="s">
        <v>797</v>
      </c>
      <c r="F30" s="449" t="s">
        <v>798</v>
      </c>
      <c r="G30" s="453"/>
      <c r="H30" s="453"/>
      <c r="I30" s="449"/>
      <c r="J30" s="449"/>
      <c r="K30" s="453"/>
      <c r="L30" s="453"/>
      <c r="M30" s="449"/>
      <c r="N30" s="449"/>
      <c r="O30" s="453">
        <v>32</v>
      </c>
      <c r="P30" s="453">
        <v>384</v>
      </c>
      <c r="Q30" s="523"/>
      <c r="R30" s="454">
        <v>12</v>
      </c>
    </row>
    <row r="31" spans="1:18" ht="14.4" customHeight="1" x14ac:dyDescent="0.3">
      <c r="A31" s="448" t="s">
        <v>746</v>
      </c>
      <c r="B31" s="449" t="s">
        <v>747</v>
      </c>
      <c r="C31" s="449" t="s">
        <v>397</v>
      </c>
      <c r="D31" s="449" t="s">
        <v>748</v>
      </c>
      <c r="E31" s="449" t="s">
        <v>799</v>
      </c>
      <c r="F31" s="449" t="s">
        <v>800</v>
      </c>
      <c r="G31" s="453"/>
      <c r="H31" s="453"/>
      <c r="I31" s="449"/>
      <c r="J31" s="449"/>
      <c r="K31" s="453">
        <v>7</v>
      </c>
      <c r="L31" s="453">
        <v>89558</v>
      </c>
      <c r="M31" s="449">
        <v>1</v>
      </c>
      <c r="N31" s="449">
        <v>12794</v>
      </c>
      <c r="O31" s="453">
        <v>2</v>
      </c>
      <c r="P31" s="453">
        <v>25592</v>
      </c>
      <c r="Q31" s="523">
        <v>0.28575894950758168</v>
      </c>
      <c r="R31" s="454">
        <v>12796</v>
      </c>
    </row>
    <row r="32" spans="1:18" ht="14.4" customHeight="1" x14ac:dyDescent="0.3">
      <c r="A32" s="448" t="s">
        <v>746</v>
      </c>
      <c r="B32" s="449" t="s">
        <v>747</v>
      </c>
      <c r="C32" s="449" t="s">
        <v>397</v>
      </c>
      <c r="D32" s="449" t="s">
        <v>748</v>
      </c>
      <c r="E32" s="449" t="s">
        <v>801</v>
      </c>
      <c r="F32" s="449" t="s">
        <v>802</v>
      </c>
      <c r="G32" s="453">
        <v>579</v>
      </c>
      <c r="H32" s="453">
        <v>64269</v>
      </c>
      <c r="I32" s="449">
        <v>0.9682274247491639</v>
      </c>
      <c r="J32" s="449">
        <v>111</v>
      </c>
      <c r="K32" s="453">
        <v>598</v>
      </c>
      <c r="L32" s="453">
        <v>66378</v>
      </c>
      <c r="M32" s="449">
        <v>1</v>
      </c>
      <c r="N32" s="449">
        <v>111</v>
      </c>
      <c r="O32" s="453">
        <v>830</v>
      </c>
      <c r="P32" s="453">
        <v>92960</v>
      </c>
      <c r="Q32" s="523">
        <v>1.4004640091596614</v>
      </c>
      <c r="R32" s="454">
        <v>112</v>
      </c>
    </row>
    <row r="33" spans="1:18" ht="14.4" customHeight="1" x14ac:dyDescent="0.3">
      <c r="A33" s="448" t="s">
        <v>746</v>
      </c>
      <c r="B33" s="449" t="s">
        <v>747</v>
      </c>
      <c r="C33" s="449" t="s">
        <v>397</v>
      </c>
      <c r="D33" s="449" t="s">
        <v>748</v>
      </c>
      <c r="E33" s="449" t="s">
        <v>803</v>
      </c>
      <c r="F33" s="449" t="s">
        <v>804</v>
      </c>
      <c r="G33" s="453">
        <v>35</v>
      </c>
      <c r="H33" s="453">
        <v>4375</v>
      </c>
      <c r="I33" s="449">
        <v>0.77777777777777779</v>
      </c>
      <c r="J33" s="449">
        <v>125</v>
      </c>
      <c r="K33" s="453">
        <v>45</v>
      </c>
      <c r="L33" s="453">
        <v>5625</v>
      </c>
      <c r="M33" s="449">
        <v>1</v>
      </c>
      <c r="N33" s="449">
        <v>125</v>
      </c>
      <c r="O33" s="453">
        <v>44</v>
      </c>
      <c r="P33" s="453">
        <v>5544</v>
      </c>
      <c r="Q33" s="523">
        <v>0.98560000000000003</v>
      </c>
      <c r="R33" s="454">
        <v>126</v>
      </c>
    </row>
    <row r="34" spans="1:18" ht="14.4" customHeight="1" x14ac:dyDescent="0.3">
      <c r="A34" s="448" t="s">
        <v>746</v>
      </c>
      <c r="B34" s="449" t="s">
        <v>747</v>
      </c>
      <c r="C34" s="449" t="s">
        <v>397</v>
      </c>
      <c r="D34" s="449" t="s">
        <v>748</v>
      </c>
      <c r="E34" s="449" t="s">
        <v>805</v>
      </c>
      <c r="F34" s="449" t="s">
        <v>806</v>
      </c>
      <c r="G34" s="453">
        <v>53</v>
      </c>
      <c r="H34" s="453">
        <v>26235</v>
      </c>
      <c r="I34" s="449">
        <v>1.0392156862745099</v>
      </c>
      <c r="J34" s="449">
        <v>495</v>
      </c>
      <c r="K34" s="453">
        <v>51</v>
      </c>
      <c r="L34" s="453">
        <v>25245</v>
      </c>
      <c r="M34" s="449">
        <v>1</v>
      </c>
      <c r="N34" s="449">
        <v>495</v>
      </c>
      <c r="O34" s="453">
        <v>103</v>
      </c>
      <c r="P34" s="453">
        <v>51088</v>
      </c>
      <c r="Q34" s="523">
        <v>2.0236878589819765</v>
      </c>
      <c r="R34" s="454">
        <v>496</v>
      </c>
    </row>
    <row r="35" spans="1:18" ht="14.4" customHeight="1" x14ac:dyDescent="0.3">
      <c r="A35" s="448" t="s">
        <v>746</v>
      </c>
      <c r="B35" s="449" t="s">
        <v>747</v>
      </c>
      <c r="C35" s="449" t="s">
        <v>397</v>
      </c>
      <c r="D35" s="449" t="s">
        <v>748</v>
      </c>
      <c r="E35" s="449" t="s">
        <v>807</v>
      </c>
      <c r="F35" s="449" t="s">
        <v>808</v>
      </c>
      <c r="G35" s="453">
        <v>49</v>
      </c>
      <c r="H35" s="453">
        <v>62867</v>
      </c>
      <c r="I35" s="449">
        <v>0.77656722870730654</v>
      </c>
      <c r="J35" s="449">
        <v>1283</v>
      </c>
      <c r="K35" s="453">
        <v>63</v>
      </c>
      <c r="L35" s="453">
        <v>80955</v>
      </c>
      <c r="M35" s="449">
        <v>1</v>
      </c>
      <c r="N35" s="449">
        <v>1285</v>
      </c>
      <c r="O35" s="453"/>
      <c r="P35" s="453"/>
      <c r="Q35" s="523"/>
      <c r="R35" s="454"/>
    </row>
    <row r="36" spans="1:18" ht="14.4" customHeight="1" x14ac:dyDescent="0.3">
      <c r="A36" s="448" t="s">
        <v>746</v>
      </c>
      <c r="B36" s="449" t="s">
        <v>747</v>
      </c>
      <c r="C36" s="449" t="s">
        <v>397</v>
      </c>
      <c r="D36" s="449" t="s">
        <v>748</v>
      </c>
      <c r="E36" s="449" t="s">
        <v>809</v>
      </c>
      <c r="F36" s="449" t="s">
        <v>810</v>
      </c>
      <c r="G36" s="453">
        <v>983</v>
      </c>
      <c r="H36" s="453">
        <v>448248</v>
      </c>
      <c r="I36" s="449">
        <v>0.79788961038961037</v>
      </c>
      <c r="J36" s="449">
        <v>456</v>
      </c>
      <c r="K36" s="453">
        <v>1232</v>
      </c>
      <c r="L36" s="453">
        <v>561792</v>
      </c>
      <c r="M36" s="449">
        <v>1</v>
      </c>
      <c r="N36" s="449">
        <v>456</v>
      </c>
      <c r="O36" s="453">
        <v>1226</v>
      </c>
      <c r="P36" s="453">
        <v>561508</v>
      </c>
      <c r="Q36" s="523">
        <v>0.99949447482342224</v>
      </c>
      <c r="R36" s="454">
        <v>458</v>
      </c>
    </row>
    <row r="37" spans="1:18" ht="14.4" customHeight="1" x14ac:dyDescent="0.3">
      <c r="A37" s="448" t="s">
        <v>746</v>
      </c>
      <c r="B37" s="449" t="s">
        <v>747</v>
      </c>
      <c r="C37" s="449" t="s">
        <v>397</v>
      </c>
      <c r="D37" s="449" t="s">
        <v>748</v>
      </c>
      <c r="E37" s="449" t="s">
        <v>811</v>
      </c>
      <c r="F37" s="449" t="s">
        <v>812</v>
      </c>
      <c r="G37" s="453">
        <v>5494</v>
      </c>
      <c r="H37" s="453">
        <v>318652</v>
      </c>
      <c r="I37" s="449">
        <v>1.4378434964668936</v>
      </c>
      <c r="J37" s="449">
        <v>58</v>
      </c>
      <c r="K37" s="453">
        <v>3821</v>
      </c>
      <c r="L37" s="453">
        <v>221618</v>
      </c>
      <c r="M37" s="449">
        <v>1</v>
      </c>
      <c r="N37" s="449">
        <v>58</v>
      </c>
      <c r="O37" s="453">
        <v>3301</v>
      </c>
      <c r="P37" s="453">
        <v>191458</v>
      </c>
      <c r="Q37" s="523">
        <v>0.86390997121172464</v>
      </c>
      <c r="R37" s="454">
        <v>58</v>
      </c>
    </row>
    <row r="38" spans="1:18" ht="14.4" customHeight="1" x14ac:dyDescent="0.3">
      <c r="A38" s="448" t="s">
        <v>746</v>
      </c>
      <c r="B38" s="449" t="s">
        <v>747</v>
      </c>
      <c r="C38" s="449" t="s">
        <v>397</v>
      </c>
      <c r="D38" s="449" t="s">
        <v>748</v>
      </c>
      <c r="E38" s="449" t="s">
        <v>813</v>
      </c>
      <c r="F38" s="449" t="s">
        <v>814</v>
      </c>
      <c r="G38" s="453">
        <v>6</v>
      </c>
      <c r="H38" s="453">
        <v>13038</v>
      </c>
      <c r="I38" s="449">
        <v>3.9735099337748346E-2</v>
      </c>
      <c r="J38" s="449">
        <v>2173</v>
      </c>
      <c r="K38" s="453">
        <v>151</v>
      </c>
      <c r="L38" s="453">
        <v>328123</v>
      </c>
      <c r="M38" s="449">
        <v>1</v>
      </c>
      <c r="N38" s="449">
        <v>2173</v>
      </c>
      <c r="O38" s="453">
        <v>2</v>
      </c>
      <c r="P38" s="453">
        <v>4348</v>
      </c>
      <c r="Q38" s="523">
        <v>1.3251128387830173E-2</v>
      </c>
      <c r="R38" s="454">
        <v>2174</v>
      </c>
    </row>
    <row r="39" spans="1:18" ht="14.4" customHeight="1" x14ac:dyDescent="0.3">
      <c r="A39" s="448" t="s">
        <v>746</v>
      </c>
      <c r="B39" s="449" t="s">
        <v>747</v>
      </c>
      <c r="C39" s="449" t="s">
        <v>397</v>
      </c>
      <c r="D39" s="449" t="s">
        <v>748</v>
      </c>
      <c r="E39" s="449" t="s">
        <v>815</v>
      </c>
      <c r="F39" s="449" t="s">
        <v>816</v>
      </c>
      <c r="G39" s="453"/>
      <c r="H39" s="453"/>
      <c r="I39" s="449"/>
      <c r="J39" s="449"/>
      <c r="K39" s="453">
        <v>28</v>
      </c>
      <c r="L39" s="453">
        <v>273336</v>
      </c>
      <c r="M39" s="449">
        <v>1</v>
      </c>
      <c r="N39" s="449">
        <v>9762</v>
      </c>
      <c r="O39" s="453"/>
      <c r="P39" s="453"/>
      <c r="Q39" s="523"/>
      <c r="R39" s="454"/>
    </row>
    <row r="40" spans="1:18" ht="14.4" customHeight="1" x14ac:dyDescent="0.3">
      <c r="A40" s="448" t="s">
        <v>746</v>
      </c>
      <c r="B40" s="449" t="s">
        <v>747</v>
      </c>
      <c r="C40" s="449" t="s">
        <v>397</v>
      </c>
      <c r="D40" s="449" t="s">
        <v>748</v>
      </c>
      <c r="E40" s="449" t="s">
        <v>817</v>
      </c>
      <c r="F40" s="449" t="s">
        <v>818</v>
      </c>
      <c r="G40" s="453"/>
      <c r="H40" s="453"/>
      <c r="I40" s="449"/>
      <c r="J40" s="449"/>
      <c r="K40" s="453">
        <v>4</v>
      </c>
      <c r="L40" s="453">
        <v>1012</v>
      </c>
      <c r="M40" s="449">
        <v>1</v>
      </c>
      <c r="N40" s="449">
        <v>253</v>
      </c>
      <c r="O40" s="453">
        <v>2</v>
      </c>
      <c r="P40" s="453">
        <v>508</v>
      </c>
      <c r="Q40" s="523">
        <v>0.50197628458498023</v>
      </c>
      <c r="R40" s="454">
        <v>254</v>
      </c>
    </row>
    <row r="41" spans="1:18" ht="14.4" customHeight="1" x14ac:dyDescent="0.3">
      <c r="A41" s="448" t="s">
        <v>746</v>
      </c>
      <c r="B41" s="449" t="s">
        <v>747</v>
      </c>
      <c r="C41" s="449" t="s">
        <v>397</v>
      </c>
      <c r="D41" s="449" t="s">
        <v>748</v>
      </c>
      <c r="E41" s="449" t="s">
        <v>819</v>
      </c>
      <c r="F41" s="449" t="s">
        <v>820</v>
      </c>
      <c r="G41" s="453">
        <v>3566</v>
      </c>
      <c r="H41" s="453">
        <v>624050</v>
      </c>
      <c r="I41" s="449">
        <v>0.73243929691461196</v>
      </c>
      <c r="J41" s="449">
        <v>175</v>
      </c>
      <c r="K41" s="453">
        <v>4841</v>
      </c>
      <c r="L41" s="453">
        <v>852016</v>
      </c>
      <c r="M41" s="449">
        <v>1</v>
      </c>
      <c r="N41" s="449">
        <v>176</v>
      </c>
      <c r="O41" s="453">
        <v>4793</v>
      </c>
      <c r="P41" s="453">
        <v>843568</v>
      </c>
      <c r="Q41" s="523">
        <v>0.99008469324519732</v>
      </c>
      <c r="R41" s="454">
        <v>176</v>
      </c>
    </row>
    <row r="42" spans="1:18" ht="14.4" customHeight="1" x14ac:dyDescent="0.3">
      <c r="A42" s="448" t="s">
        <v>746</v>
      </c>
      <c r="B42" s="449" t="s">
        <v>747</v>
      </c>
      <c r="C42" s="449" t="s">
        <v>397</v>
      </c>
      <c r="D42" s="449" t="s">
        <v>748</v>
      </c>
      <c r="E42" s="449" t="s">
        <v>821</v>
      </c>
      <c r="F42" s="449" t="s">
        <v>822</v>
      </c>
      <c r="G42" s="453">
        <v>904</v>
      </c>
      <c r="H42" s="453">
        <v>76840</v>
      </c>
      <c r="I42" s="449">
        <v>0.87852283770651118</v>
      </c>
      <c r="J42" s="449">
        <v>85</v>
      </c>
      <c r="K42" s="453">
        <v>1029</v>
      </c>
      <c r="L42" s="453">
        <v>87465</v>
      </c>
      <c r="M42" s="449">
        <v>1</v>
      </c>
      <c r="N42" s="449">
        <v>85</v>
      </c>
      <c r="O42" s="453">
        <v>1579</v>
      </c>
      <c r="P42" s="453">
        <v>135794</v>
      </c>
      <c r="Q42" s="523">
        <v>1.552552449551249</v>
      </c>
      <c r="R42" s="454">
        <v>86</v>
      </c>
    </row>
    <row r="43" spans="1:18" ht="14.4" customHeight="1" x14ac:dyDescent="0.3">
      <c r="A43" s="448" t="s">
        <v>746</v>
      </c>
      <c r="B43" s="449" t="s">
        <v>747</v>
      </c>
      <c r="C43" s="449" t="s">
        <v>397</v>
      </c>
      <c r="D43" s="449" t="s">
        <v>748</v>
      </c>
      <c r="E43" s="449" t="s">
        <v>823</v>
      </c>
      <c r="F43" s="449" t="s">
        <v>824</v>
      </c>
      <c r="G43" s="453"/>
      <c r="H43" s="453"/>
      <c r="I43" s="449"/>
      <c r="J43" s="449"/>
      <c r="K43" s="453">
        <v>2</v>
      </c>
      <c r="L43" s="453">
        <v>356</v>
      </c>
      <c r="M43" s="449">
        <v>1</v>
      </c>
      <c r="N43" s="449">
        <v>178</v>
      </c>
      <c r="O43" s="453"/>
      <c r="P43" s="453"/>
      <c r="Q43" s="523"/>
      <c r="R43" s="454"/>
    </row>
    <row r="44" spans="1:18" ht="14.4" customHeight="1" x14ac:dyDescent="0.3">
      <c r="A44" s="448" t="s">
        <v>746</v>
      </c>
      <c r="B44" s="449" t="s">
        <v>747</v>
      </c>
      <c r="C44" s="449" t="s">
        <v>397</v>
      </c>
      <c r="D44" s="449" t="s">
        <v>748</v>
      </c>
      <c r="E44" s="449" t="s">
        <v>825</v>
      </c>
      <c r="F44" s="449" t="s">
        <v>826</v>
      </c>
      <c r="G44" s="453">
        <v>92</v>
      </c>
      <c r="H44" s="453">
        <v>15548</v>
      </c>
      <c r="I44" s="449">
        <v>1.203405572755418</v>
      </c>
      <c r="J44" s="449">
        <v>169</v>
      </c>
      <c r="K44" s="453">
        <v>76</v>
      </c>
      <c r="L44" s="453">
        <v>12920</v>
      </c>
      <c r="M44" s="449">
        <v>1</v>
      </c>
      <c r="N44" s="449">
        <v>170</v>
      </c>
      <c r="O44" s="453">
        <v>95</v>
      </c>
      <c r="P44" s="453">
        <v>16150</v>
      </c>
      <c r="Q44" s="523">
        <v>1.25</v>
      </c>
      <c r="R44" s="454">
        <v>170</v>
      </c>
    </row>
    <row r="45" spans="1:18" ht="14.4" customHeight="1" x14ac:dyDescent="0.3">
      <c r="A45" s="448" t="s">
        <v>746</v>
      </c>
      <c r="B45" s="449" t="s">
        <v>747</v>
      </c>
      <c r="C45" s="449" t="s">
        <v>397</v>
      </c>
      <c r="D45" s="449" t="s">
        <v>748</v>
      </c>
      <c r="E45" s="449" t="s">
        <v>827</v>
      </c>
      <c r="F45" s="449" t="s">
        <v>828</v>
      </c>
      <c r="G45" s="453">
        <v>36</v>
      </c>
      <c r="H45" s="453">
        <v>1044</v>
      </c>
      <c r="I45" s="449">
        <v>0.63157894736842102</v>
      </c>
      <c r="J45" s="449">
        <v>29</v>
      </c>
      <c r="K45" s="453">
        <v>57</v>
      </c>
      <c r="L45" s="453">
        <v>1653</v>
      </c>
      <c r="M45" s="449">
        <v>1</v>
      </c>
      <c r="N45" s="449">
        <v>29</v>
      </c>
      <c r="O45" s="453">
        <v>47</v>
      </c>
      <c r="P45" s="453">
        <v>1363</v>
      </c>
      <c r="Q45" s="523">
        <v>0.82456140350877194</v>
      </c>
      <c r="R45" s="454">
        <v>29</v>
      </c>
    </row>
    <row r="46" spans="1:18" ht="14.4" customHeight="1" x14ac:dyDescent="0.3">
      <c r="A46" s="448" t="s">
        <v>746</v>
      </c>
      <c r="B46" s="449" t="s">
        <v>747</v>
      </c>
      <c r="C46" s="449" t="s">
        <v>397</v>
      </c>
      <c r="D46" s="449" t="s">
        <v>748</v>
      </c>
      <c r="E46" s="449" t="s">
        <v>829</v>
      </c>
      <c r="F46" s="449" t="s">
        <v>830</v>
      </c>
      <c r="G46" s="453">
        <v>249</v>
      </c>
      <c r="H46" s="453">
        <v>251739</v>
      </c>
      <c r="I46" s="449">
        <v>1.0071010225472468</v>
      </c>
      <c r="J46" s="449">
        <v>1011</v>
      </c>
      <c r="K46" s="453">
        <v>247</v>
      </c>
      <c r="L46" s="453">
        <v>249964</v>
      </c>
      <c r="M46" s="449">
        <v>1</v>
      </c>
      <c r="N46" s="449">
        <v>1012</v>
      </c>
      <c r="O46" s="453"/>
      <c r="P46" s="453"/>
      <c r="Q46" s="523"/>
      <c r="R46" s="454"/>
    </row>
    <row r="47" spans="1:18" ht="14.4" customHeight="1" x14ac:dyDescent="0.3">
      <c r="A47" s="448" t="s">
        <v>746</v>
      </c>
      <c r="B47" s="449" t="s">
        <v>747</v>
      </c>
      <c r="C47" s="449" t="s">
        <v>397</v>
      </c>
      <c r="D47" s="449" t="s">
        <v>748</v>
      </c>
      <c r="E47" s="449" t="s">
        <v>831</v>
      </c>
      <c r="F47" s="449" t="s">
        <v>832</v>
      </c>
      <c r="G47" s="453">
        <v>66</v>
      </c>
      <c r="H47" s="453">
        <v>11616</v>
      </c>
      <c r="I47" s="449">
        <v>0.66666666666666663</v>
      </c>
      <c r="J47" s="449">
        <v>176</v>
      </c>
      <c r="K47" s="453">
        <v>99</v>
      </c>
      <c r="L47" s="453">
        <v>17424</v>
      </c>
      <c r="M47" s="449">
        <v>1</v>
      </c>
      <c r="N47" s="449">
        <v>176</v>
      </c>
      <c r="O47" s="453">
        <v>128</v>
      </c>
      <c r="P47" s="453">
        <v>22656</v>
      </c>
      <c r="Q47" s="523">
        <v>1.3002754820936639</v>
      </c>
      <c r="R47" s="454">
        <v>177</v>
      </c>
    </row>
    <row r="48" spans="1:18" ht="14.4" customHeight="1" x14ac:dyDescent="0.3">
      <c r="A48" s="448" t="s">
        <v>746</v>
      </c>
      <c r="B48" s="449" t="s">
        <v>747</v>
      </c>
      <c r="C48" s="449" t="s">
        <v>397</v>
      </c>
      <c r="D48" s="449" t="s">
        <v>748</v>
      </c>
      <c r="E48" s="449" t="s">
        <v>833</v>
      </c>
      <c r="F48" s="449" t="s">
        <v>834</v>
      </c>
      <c r="G48" s="453">
        <v>285</v>
      </c>
      <c r="H48" s="453">
        <v>653790</v>
      </c>
      <c r="I48" s="449">
        <v>0.82025295492554506</v>
      </c>
      <c r="J48" s="449">
        <v>2294</v>
      </c>
      <c r="K48" s="453">
        <v>347</v>
      </c>
      <c r="L48" s="453">
        <v>797059</v>
      </c>
      <c r="M48" s="449">
        <v>1</v>
      </c>
      <c r="N48" s="449">
        <v>2297</v>
      </c>
      <c r="O48" s="453"/>
      <c r="P48" s="453"/>
      <c r="Q48" s="523"/>
      <c r="R48" s="454"/>
    </row>
    <row r="49" spans="1:18" ht="14.4" customHeight="1" x14ac:dyDescent="0.3">
      <c r="A49" s="448" t="s">
        <v>746</v>
      </c>
      <c r="B49" s="449" t="s">
        <v>747</v>
      </c>
      <c r="C49" s="449" t="s">
        <v>397</v>
      </c>
      <c r="D49" s="449" t="s">
        <v>748</v>
      </c>
      <c r="E49" s="449" t="s">
        <v>835</v>
      </c>
      <c r="F49" s="449" t="s">
        <v>836</v>
      </c>
      <c r="G49" s="453"/>
      <c r="H49" s="453"/>
      <c r="I49" s="449"/>
      <c r="J49" s="449"/>
      <c r="K49" s="453"/>
      <c r="L49" s="453"/>
      <c r="M49" s="449"/>
      <c r="N49" s="449"/>
      <c r="O49" s="453">
        <v>2</v>
      </c>
      <c r="P49" s="453">
        <v>718</v>
      </c>
      <c r="Q49" s="523"/>
      <c r="R49" s="454">
        <v>359</v>
      </c>
    </row>
    <row r="50" spans="1:18" ht="14.4" customHeight="1" x14ac:dyDescent="0.3">
      <c r="A50" s="448" t="s">
        <v>746</v>
      </c>
      <c r="B50" s="449" t="s">
        <v>747</v>
      </c>
      <c r="C50" s="449" t="s">
        <v>397</v>
      </c>
      <c r="D50" s="449" t="s">
        <v>748</v>
      </c>
      <c r="E50" s="449" t="s">
        <v>837</v>
      </c>
      <c r="F50" s="449" t="s">
        <v>838</v>
      </c>
      <c r="G50" s="453">
        <v>306</v>
      </c>
      <c r="H50" s="453">
        <v>80478</v>
      </c>
      <c r="I50" s="449">
        <v>0.99296713058928043</v>
      </c>
      <c r="J50" s="449">
        <v>263</v>
      </c>
      <c r="K50" s="453">
        <v>307</v>
      </c>
      <c r="L50" s="453">
        <v>81048</v>
      </c>
      <c r="M50" s="449">
        <v>1</v>
      </c>
      <c r="N50" s="449">
        <v>264</v>
      </c>
      <c r="O50" s="453">
        <v>460</v>
      </c>
      <c r="P50" s="453">
        <v>121440</v>
      </c>
      <c r="Q50" s="523">
        <v>1.498371335504886</v>
      </c>
      <c r="R50" s="454">
        <v>264</v>
      </c>
    </row>
    <row r="51" spans="1:18" ht="14.4" customHeight="1" x14ac:dyDescent="0.3">
      <c r="A51" s="448" t="s">
        <v>746</v>
      </c>
      <c r="B51" s="449" t="s">
        <v>747</v>
      </c>
      <c r="C51" s="449" t="s">
        <v>397</v>
      </c>
      <c r="D51" s="449" t="s">
        <v>748</v>
      </c>
      <c r="E51" s="449" t="s">
        <v>839</v>
      </c>
      <c r="F51" s="449" t="s">
        <v>840</v>
      </c>
      <c r="G51" s="453">
        <v>383</v>
      </c>
      <c r="H51" s="453">
        <v>815790</v>
      </c>
      <c r="I51" s="449">
        <v>0.69985424528827944</v>
      </c>
      <c r="J51" s="449">
        <v>2130</v>
      </c>
      <c r="K51" s="453">
        <v>547</v>
      </c>
      <c r="L51" s="453">
        <v>1165657</v>
      </c>
      <c r="M51" s="449">
        <v>1</v>
      </c>
      <c r="N51" s="449">
        <v>2131</v>
      </c>
      <c r="O51" s="453">
        <v>366</v>
      </c>
      <c r="P51" s="453">
        <v>781044</v>
      </c>
      <c r="Q51" s="523">
        <v>0.67004616280775564</v>
      </c>
      <c r="R51" s="454">
        <v>2134</v>
      </c>
    </row>
    <row r="52" spans="1:18" ht="14.4" customHeight="1" x14ac:dyDescent="0.3">
      <c r="A52" s="448" t="s">
        <v>746</v>
      </c>
      <c r="B52" s="449" t="s">
        <v>747</v>
      </c>
      <c r="C52" s="449" t="s">
        <v>397</v>
      </c>
      <c r="D52" s="449" t="s">
        <v>748</v>
      </c>
      <c r="E52" s="449" t="s">
        <v>841</v>
      </c>
      <c r="F52" s="449" t="s">
        <v>842</v>
      </c>
      <c r="G52" s="453">
        <v>3</v>
      </c>
      <c r="H52" s="453">
        <v>726</v>
      </c>
      <c r="I52" s="449">
        <v>1</v>
      </c>
      <c r="J52" s="449">
        <v>242</v>
      </c>
      <c r="K52" s="453">
        <v>3</v>
      </c>
      <c r="L52" s="453">
        <v>726</v>
      </c>
      <c r="M52" s="449">
        <v>1</v>
      </c>
      <c r="N52" s="449">
        <v>242</v>
      </c>
      <c r="O52" s="453">
        <v>5</v>
      </c>
      <c r="P52" s="453">
        <v>1215</v>
      </c>
      <c r="Q52" s="523">
        <v>1.6735537190082646</v>
      </c>
      <c r="R52" s="454">
        <v>243</v>
      </c>
    </row>
    <row r="53" spans="1:18" ht="14.4" customHeight="1" x14ac:dyDescent="0.3">
      <c r="A53" s="448" t="s">
        <v>746</v>
      </c>
      <c r="B53" s="449" t="s">
        <v>747</v>
      </c>
      <c r="C53" s="449" t="s">
        <v>397</v>
      </c>
      <c r="D53" s="449" t="s">
        <v>748</v>
      </c>
      <c r="E53" s="449" t="s">
        <v>843</v>
      </c>
      <c r="F53" s="449" t="s">
        <v>844</v>
      </c>
      <c r="G53" s="453">
        <v>5</v>
      </c>
      <c r="H53" s="453">
        <v>2115</v>
      </c>
      <c r="I53" s="449">
        <v>1.2470518867924529</v>
      </c>
      <c r="J53" s="449">
        <v>423</v>
      </c>
      <c r="K53" s="453">
        <v>4</v>
      </c>
      <c r="L53" s="453">
        <v>1696</v>
      </c>
      <c r="M53" s="449">
        <v>1</v>
      </c>
      <c r="N53" s="449">
        <v>424</v>
      </c>
      <c r="O53" s="453">
        <v>1</v>
      </c>
      <c r="P53" s="453">
        <v>426</v>
      </c>
      <c r="Q53" s="523">
        <v>0.25117924528301888</v>
      </c>
      <c r="R53" s="454">
        <v>426</v>
      </c>
    </row>
    <row r="54" spans="1:18" ht="14.4" customHeight="1" x14ac:dyDescent="0.3">
      <c r="A54" s="448" t="s">
        <v>746</v>
      </c>
      <c r="B54" s="449" t="s">
        <v>747</v>
      </c>
      <c r="C54" s="449" t="s">
        <v>397</v>
      </c>
      <c r="D54" s="449" t="s">
        <v>748</v>
      </c>
      <c r="E54" s="449" t="s">
        <v>845</v>
      </c>
      <c r="F54" s="449" t="s">
        <v>846</v>
      </c>
      <c r="G54" s="453">
        <v>2</v>
      </c>
      <c r="H54" s="453">
        <v>1694</v>
      </c>
      <c r="I54" s="449"/>
      <c r="J54" s="449">
        <v>847</v>
      </c>
      <c r="K54" s="453"/>
      <c r="L54" s="453"/>
      <c r="M54" s="449"/>
      <c r="N54" s="449"/>
      <c r="O54" s="453"/>
      <c r="P54" s="453"/>
      <c r="Q54" s="523"/>
      <c r="R54" s="454"/>
    </row>
    <row r="55" spans="1:18" ht="14.4" customHeight="1" x14ac:dyDescent="0.3">
      <c r="A55" s="448" t="s">
        <v>746</v>
      </c>
      <c r="B55" s="449" t="s">
        <v>747</v>
      </c>
      <c r="C55" s="449" t="s">
        <v>397</v>
      </c>
      <c r="D55" s="449" t="s">
        <v>748</v>
      </c>
      <c r="E55" s="449" t="s">
        <v>847</v>
      </c>
      <c r="F55" s="449" t="s">
        <v>752</v>
      </c>
      <c r="G55" s="453"/>
      <c r="H55" s="453"/>
      <c r="I55" s="449"/>
      <c r="J55" s="449"/>
      <c r="K55" s="453">
        <v>72</v>
      </c>
      <c r="L55" s="453">
        <v>2664</v>
      </c>
      <c r="M55" s="449">
        <v>1</v>
      </c>
      <c r="N55" s="449">
        <v>37</v>
      </c>
      <c r="O55" s="453"/>
      <c r="P55" s="453"/>
      <c r="Q55" s="523"/>
      <c r="R55" s="454"/>
    </row>
    <row r="56" spans="1:18" ht="14.4" customHeight="1" x14ac:dyDescent="0.3">
      <c r="A56" s="448" t="s">
        <v>746</v>
      </c>
      <c r="B56" s="449" t="s">
        <v>747</v>
      </c>
      <c r="C56" s="449" t="s">
        <v>397</v>
      </c>
      <c r="D56" s="449" t="s">
        <v>748</v>
      </c>
      <c r="E56" s="449" t="s">
        <v>848</v>
      </c>
      <c r="F56" s="449" t="s">
        <v>849</v>
      </c>
      <c r="G56" s="453">
        <v>6</v>
      </c>
      <c r="H56" s="453">
        <v>31296</v>
      </c>
      <c r="I56" s="449">
        <v>0.66615581098339716</v>
      </c>
      <c r="J56" s="449">
        <v>5216</v>
      </c>
      <c r="K56" s="453">
        <v>9</v>
      </c>
      <c r="L56" s="453">
        <v>46980</v>
      </c>
      <c r="M56" s="449">
        <v>1</v>
      </c>
      <c r="N56" s="449">
        <v>5220</v>
      </c>
      <c r="O56" s="453"/>
      <c r="P56" s="453"/>
      <c r="Q56" s="523"/>
      <c r="R56" s="454"/>
    </row>
    <row r="57" spans="1:18" ht="14.4" customHeight="1" x14ac:dyDescent="0.3">
      <c r="A57" s="448" t="s">
        <v>746</v>
      </c>
      <c r="B57" s="449" t="s">
        <v>747</v>
      </c>
      <c r="C57" s="449" t="s">
        <v>397</v>
      </c>
      <c r="D57" s="449" t="s">
        <v>748</v>
      </c>
      <c r="E57" s="449" t="s">
        <v>850</v>
      </c>
      <c r="F57" s="449" t="s">
        <v>851</v>
      </c>
      <c r="G57" s="453">
        <v>2</v>
      </c>
      <c r="H57" s="453">
        <v>2110</v>
      </c>
      <c r="I57" s="449">
        <v>0.33270261747082941</v>
      </c>
      <c r="J57" s="449">
        <v>1055</v>
      </c>
      <c r="K57" s="453">
        <v>6</v>
      </c>
      <c r="L57" s="453">
        <v>6342</v>
      </c>
      <c r="M57" s="449">
        <v>1</v>
      </c>
      <c r="N57" s="449">
        <v>1057</v>
      </c>
      <c r="O57" s="453"/>
      <c r="P57" s="453"/>
      <c r="Q57" s="523"/>
      <c r="R57" s="454"/>
    </row>
    <row r="58" spans="1:18" ht="14.4" customHeight="1" x14ac:dyDescent="0.3">
      <c r="A58" s="448" t="s">
        <v>746</v>
      </c>
      <c r="B58" s="449" t="s">
        <v>747</v>
      </c>
      <c r="C58" s="449" t="s">
        <v>397</v>
      </c>
      <c r="D58" s="449" t="s">
        <v>748</v>
      </c>
      <c r="E58" s="449" t="s">
        <v>852</v>
      </c>
      <c r="F58" s="449" t="s">
        <v>853</v>
      </c>
      <c r="G58" s="453">
        <v>48</v>
      </c>
      <c r="H58" s="453">
        <v>13824</v>
      </c>
      <c r="I58" s="449">
        <v>0.51993380472393558</v>
      </c>
      <c r="J58" s="449">
        <v>288</v>
      </c>
      <c r="K58" s="453">
        <v>92</v>
      </c>
      <c r="L58" s="453">
        <v>26588</v>
      </c>
      <c r="M58" s="449">
        <v>1</v>
      </c>
      <c r="N58" s="449">
        <v>289</v>
      </c>
      <c r="O58" s="453">
        <v>55</v>
      </c>
      <c r="P58" s="453">
        <v>15895</v>
      </c>
      <c r="Q58" s="523">
        <v>0.59782608695652173</v>
      </c>
      <c r="R58" s="454">
        <v>289</v>
      </c>
    </row>
    <row r="59" spans="1:18" ht="14.4" customHeight="1" x14ac:dyDescent="0.3">
      <c r="A59" s="448" t="s">
        <v>746</v>
      </c>
      <c r="B59" s="449" t="s">
        <v>747</v>
      </c>
      <c r="C59" s="449" t="s">
        <v>397</v>
      </c>
      <c r="D59" s="449" t="s">
        <v>748</v>
      </c>
      <c r="E59" s="449" t="s">
        <v>854</v>
      </c>
      <c r="F59" s="449" t="s">
        <v>855</v>
      </c>
      <c r="G59" s="453">
        <v>1</v>
      </c>
      <c r="H59" s="453">
        <v>1096</v>
      </c>
      <c r="I59" s="449">
        <v>0.24954462659380691</v>
      </c>
      <c r="J59" s="449">
        <v>1096</v>
      </c>
      <c r="K59" s="453">
        <v>4</v>
      </c>
      <c r="L59" s="453">
        <v>4392</v>
      </c>
      <c r="M59" s="449">
        <v>1</v>
      </c>
      <c r="N59" s="449">
        <v>1098</v>
      </c>
      <c r="O59" s="453"/>
      <c r="P59" s="453"/>
      <c r="Q59" s="523"/>
      <c r="R59" s="454"/>
    </row>
    <row r="60" spans="1:18" ht="14.4" customHeight="1" x14ac:dyDescent="0.3">
      <c r="A60" s="448" t="s">
        <v>746</v>
      </c>
      <c r="B60" s="449" t="s">
        <v>747</v>
      </c>
      <c r="C60" s="449" t="s">
        <v>397</v>
      </c>
      <c r="D60" s="449" t="s">
        <v>748</v>
      </c>
      <c r="E60" s="449" t="s">
        <v>856</v>
      </c>
      <c r="F60" s="449" t="s">
        <v>857</v>
      </c>
      <c r="G60" s="453">
        <v>7</v>
      </c>
      <c r="H60" s="453">
        <v>749</v>
      </c>
      <c r="I60" s="449">
        <v>0.20588235294117646</v>
      </c>
      <c r="J60" s="449">
        <v>107</v>
      </c>
      <c r="K60" s="453">
        <v>34</v>
      </c>
      <c r="L60" s="453">
        <v>3638</v>
      </c>
      <c r="M60" s="449">
        <v>1</v>
      </c>
      <c r="N60" s="449">
        <v>107</v>
      </c>
      <c r="O60" s="453">
        <v>52</v>
      </c>
      <c r="P60" s="453">
        <v>5616</v>
      </c>
      <c r="Q60" s="523">
        <v>1.5437053326003298</v>
      </c>
      <c r="R60" s="454">
        <v>108</v>
      </c>
    </row>
    <row r="61" spans="1:18" ht="14.4" customHeight="1" x14ac:dyDescent="0.3">
      <c r="A61" s="448" t="s">
        <v>746</v>
      </c>
      <c r="B61" s="449" t="s">
        <v>747</v>
      </c>
      <c r="C61" s="449" t="s">
        <v>397</v>
      </c>
      <c r="D61" s="449" t="s">
        <v>748</v>
      </c>
      <c r="E61" s="449" t="s">
        <v>858</v>
      </c>
      <c r="F61" s="449" t="s">
        <v>859</v>
      </c>
      <c r="G61" s="453">
        <v>14</v>
      </c>
      <c r="H61" s="453">
        <v>4396</v>
      </c>
      <c r="I61" s="449">
        <v>7</v>
      </c>
      <c r="J61" s="449">
        <v>314</v>
      </c>
      <c r="K61" s="453">
        <v>2</v>
      </c>
      <c r="L61" s="453">
        <v>628</v>
      </c>
      <c r="M61" s="449">
        <v>1</v>
      </c>
      <c r="N61" s="449">
        <v>314</v>
      </c>
      <c r="O61" s="453">
        <v>7</v>
      </c>
      <c r="P61" s="453">
        <v>2205</v>
      </c>
      <c r="Q61" s="523">
        <v>3.5111464968152868</v>
      </c>
      <c r="R61" s="454">
        <v>315</v>
      </c>
    </row>
    <row r="62" spans="1:18" ht="14.4" customHeight="1" x14ac:dyDescent="0.3">
      <c r="A62" s="448" t="s">
        <v>746</v>
      </c>
      <c r="B62" s="449" t="s">
        <v>747</v>
      </c>
      <c r="C62" s="449" t="s">
        <v>397</v>
      </c>
      <c r="D62" s="449" t="s">
        <v>748</v>
      </c>
      <c r="E62" s="449" t="s">
        <v>860</v>
      </c>
      <c r="F62" s="449" t="s">
        <v>861</v>
      </c>
      <c r="G62" s="453">
        <v>6</v>
      </c>
      <c r="H62" s="453">
        <v>0</v>
      </c>
      <c r="I62" s="449"/>
      <c r="J62" s="449">
        <v>0</v>
      </c>
      <c r="K62" s="453">
        <v>79</v>
      </c>
      <c r="L62" s="453">
        <v>0</v>
      </c>
      <c r="M62" s="449"/>
      <c r="N62" s="449">
        <v>0</v>
      </c>
      <c r="O62" s="453">
        <v>40</v>
      </c>
      <c r="P62" s="453">
        <v>0</v>
      </c>
      <c r="Q62" s="523"/>
      <c r="R62" s="454">
        <v>0</v>
      </c>
    </row>
    <row r="63" spans="1:18" ht="14.4" customHeight="1" x14ac:dyDescent="0.3">
      <c r="A63" s="448" t="s">
        <v>746</v>
      </c>
      <c r="B63" s="449" t="s">
        <v>747</v>
      </c>
      <c r="C63" s="449" t="s">
        <v>397</v>
      </c>
      <c r="D63" s="449" t="s">
        <v>748</v>
      </c>
      <c r="E63" s="449" t="s">
        <v>862</v>
      </c>
      <c r="F63" s="449" t="s">
        <v>863</v>
      </c>
      <c r="G63" s="453"/>
      <c r="H63" s="453"/>
      <c r="I63" s="449"/>
      <c r="J63" s="449"/>
      <c r="K63" s="453">
        <v>28</v>
      </c>
      <c r="L63" s="453">
        <v>0</v>
      </c>
      <c r="M63" s="449"/>
      <c r="N63" s="449">
        <v>0</v>
      </c>
      <c r="O63" s="453">
        <v>28</v>
      </c>
      <c r="P63" s="453">
        <v>0</v>
      </c>
      <c r="Q63" s="523"/>
      <c r="R63" s="454">
        <v>0</v>
      </c>
    </row>
    <row r="64" spans="1:18" ht="14.4" customHeight="1" x14ac:dyDescent="0.3">
      <c r="A64" s="448" t="s">
        <v>746</v>
      </c>
      <c r="B64" s="449" t="s">
        <v>747</v>
      </c>
      <c r="C64" s="449" t="s">
        <v>397</v>
      </c>
      <c r="D64" s="449" t="s">
        <v>748</v>
      </c>
      <c r="E64" s="449" t="s">
        <v>864</v>
      </c>
      <c r="F64" s="449" t="s">
        <v>865</v>
      </c>
      <c r="G64" s="453"/>
      <c r="H64" s="453"/>
      <c r="I64" s="449"/>
      <c r="J64" s="449"/>
      <c r="K64" s="453"/>
      <c r="L64" s="453"/>
      <c r="M64" s="449"/>
      <c r="N64" s="449"/>
      <c r="O64" s="453">
        <v>194</v>
      </c>
      <c r="P64" s="453">
        <v>927126</v>
      </c>
      <c r="Q64" s="523"/>
      <c r="R64" s="454">
        <v>4779</v>
      </c>
    </row>
    <row r="65" spans="1:18" ht="14.4" customHeight="1" x14ac:dyDescent="0.3">
      <c r="A65" s="448" t="s">
        <v>746</v>
      </c>
      <c r="B65" s="449" t="s">
        <v>747</v>
      </c>
      <c r="C65" s="449" t="s">
        <v>397</v>
      </c>
      <c r="D65" s="449" t="s">
        <v>748</v>
      </c>
      <c r="E65" s="449" t="s">
        <v>866</v>
      </c>
      <c r="F65" s="449" t="s">
        <v>867</v>
      </c>
      <c r="G65" s="453"/>
      <c r="H65" s="453"/>
      <c r="I65" s="449"/>
      <c r="J65" s="449"/>
      <c r="K65" s="453"/>
      <c r="L65" s="453"/>
      <c r="M65" s="449"/>
      <c r="N65" s="449"/>
      <c r="O65" s="453">
        <v>52</v>
      </c>
      <c r="P65" s="453">
        <v>31668</v>
      </c>
      <c r="Q65" s="523"/>
      <c r="R65" s="454">
        <v>609</v>
      </c>
    </row>
    <row r="66" spans="1:18" ht="14.4" customHeight="1" x14ac:dyDescent="0.3">
      <c r="A66" s="448" t="s">
        <v>746</v>
      </c>
      <c r="B66" s="449" t="s">
        <v>747</v>
      </c>
      <c r="C66" s="449" t="s">
        <v>397</v>
      </c>
      <c r="D66" s="449" t="s">
        <v>748</v>
      </c>
      <c r="E66" s="449" t="s">
        <v>868</v>
      </c>
      <c r="F66" s="449" t="s">
        <v>869</v>
      </c>
      <c r="G66" s="453"/>
      <c r="H66" s="453"/>
      <c r="I66" s="449"/>
      <c r="J66" s="449"/>
      <c r="K66" s="453"/>
      <c r="L66" s="453"/>
      <c r="M66" s="449"/>
      <c r="N66" s="449"/>
      <c r="O66" s="453">
        <v>84</v>
      </c>
      <c r="P66" s="453">
        <v>238560</v>
      </c>
      <c r="Q66" s="523"/>
      <c r="R66" s="454">
        <v>2840</v>
      </c>
    </row>
    <row r="67" spans="1:18" ht="14.4" customHeight="1" x14ac:dyDescent="0.3">
      <c r="A67" s="448" t="s">
        <v>746</v>
      </c>
      <c r="B67" s="449" t="s">
        <v>747</v>
      </c>
      <c r="C67" s="449" t="s">
        <v>397</v>
      </c>
      <c r="D67" s="449" t="s">
        <v>748</v>
      </c>
      <c r="E67" s="449" t="s">
        <v>870</v>
      </c>
      <c r="F67" s="449" t="s">
        <v>871</v>
      </c>
      <c r="G67" s="453"/>
      <c r="H67" s="453"/>
      <c r="I67" s="449"/>
      <c r="J67" s="449"/>
      <c r="K67" s="453"/>
      <c r="L67" s="453"/>
      <c r="M67" s="449"/>
      <c r="N67" s="449"/>
      <c r="O67" s="453">
        <v>8</v>
      </c>
      <c r="P67" s="453">
        <v>60600</v>
      </c>
      <c r="Q67" s="523"/>
      <c r="R67" s="454">
        <v>7575</v>
      </c>
    </row>
    <row r="68" spans="1:18" ht="14.4" customHeight="1" x14ac:dyDescent="0.3">
      <c r="A68" s="448" t="s">
        <v>746</v>
      </c>
      <c r="B68" s="449" t="s">
        <v>747</v>
      </c>
      <c r="C68" s="449" t="s">
        <v>397</v>
      </c>
      <c r="D68" s="449" t="s">
        <v>748</v>
      </c>
      <c r="E68" s="449" t="s">
        <v>872</v>
      </c>
      <c r="F68" s="449" t="s">
        <v>873</v>
      </c>
      <c r="G68" s="453"/>
      <c r="H68" s="453"/>
      <c r="I68" s="449"/>
      <c r="J68" s="449"/>
      <c r="K68" s="453"/>
      <c r="L68" s="453"/>
      <c r="M68" s="449"/>
      <c r="N68" s="449"/>
      <c r="O68" s="453">
        <v>13</v>
      </c>
      <c r="P68" s="453">
        <v>208091</v>
      </c>
      <c r="Q68" s="523"/>
      <c r="R68" s="454">
        <v>16007</v>
      </c>
    </row>
    <row r="69" spans="1:18" ht="14.4" customHeight="1" x14ac:dyDescent="0.3">
      <c r="A69" s="448" t="s">
        <v>746</v>
      </c>
      <c r="B69" s="449" t="s">
        <v>747</v>
      </c>
      <c r="C69" s="449" t="s">
        <v>397</v>
      </c>
      <c r="D69" s="449" t="s">
        <v>748</v>
      </c>
      <c r="E69" s="449" t="s">
        <v>874</v>
      </c>
      <c r="F69" s="449" t="s">
        <v>875</v>
      </c>
      <c r="G69" s="453"/>
      <c r="H69" s="453"/>
      <c r="I69" s="449"/>
      <c r="J69" s="449"/>
      <c r="K69" s="453"/>
      <c r="L69" s="453"/>
      <c r="M69" s="449"/>
      <c r="N69" s="449"/>
      <c r="O69" s="453">
        <v>2</v>
      </c>
      <c r="P69" s="453">
        <v>19972</v>
      </c>
      <c r="Q69" s="523"/>
      <c r="R69" s="454">
        <v>9986</v>
      </c>
    </row>
    <row r="70" spans="1:18" ht="14.4" customHeight="1" x14ac:dyDescent="0.3">
      <c r="A70" s="448" t="s">
        <v>746</v>
      </c>
      <c r="B70" s="449" t="s">
        <v>747</v>
      </c>
      <c r="C70" s="449" t="s">
        <v>441</v>
      </c>
      <c r="D70" s="449" t="s">
        <v>748</v>
      </c>
      <c r="E70" s="449" t="s">
        <v>759</v>
      </c>
      <c r="F70" s="449" t="s">
        <v>760</v>
      </c>
      <c r="G70" s="453">
        <v>109</v>
      </c>
      <c r="H70" s="453">
        <v>19511</v>
      </c>
      <c r="I70" s="449">
        <v>1.1782004830917874</v>
      </c>
      <c r="J70" s="449">
        <v>179</v>
      </c>
      <c r="K70" s="453">
        <v>92</v>
      </c>
      <c r="L70" s="453">
        <v>16560</v>
      </c>
      <c r="M70" s="449">
        <v>1</v>
      </c>
      <c r="N70" s="449">
        <v>180</v>
      </c>
      <c r="O70" s="453">
        <v>19</v>
      </c>
      <c r="P70" s="453">
        <v>3420</v>
      </c>
      <c r="Q70" s="523">
        <v>0.20652173913043478</v>
      </c>
      <c r="R70" s="454">
        <v>180</v>
      </c>
    </row>
    <row r="71" spans="1:18" ht="14.4" customHeight="1" x14ac:dyDescent="0.3">
      <c r="A71" s="448" t="s">
        <v>746</v>
      </c>
      <c r="B71" s="449" t="s">
        <v>747</v>
      </c>
      <c r="C71" s="449" t="s">
        <v>441</v>
      </c>
      <c r="D71" s="449" t="s">
        <v>748</v>
      </c>
      <c r="E71" s="449" t="s">
        <v>767</v>
      </c>
      <c r="F71" s="449" t="s">
        <v>768</v>
      </c>
      <c r="G71" s="453">
        <v>216</v>
      </c>
      <c r="H71" s="453">
        <v>75384</v>
      </c>
      <c r="I71" s="449">
        <v>1.2342857142857142</v>
      </c>
      <c r="J71" s="449">
        <v>349</v>
      </c>
      <c r="K71" s="453">
        <v>175</v>
      </c>
      <c r="L71" s="453">
        <v>61075</v>
      </c>
      <c r="M71" s="449">
        <v>1</v>
      </c>
      <c r="N71" s="449">
        <v>349</v>
      </c>
      <c r="O71" s="453">
        <v>5</v>
      </c>
      <c r="P71" s="453">
        <v>1750</v>
      </c>
      <c r="Q71" s="523">
        <v>2.865329512893983E-2</v>
      </c>
      <c r="R71" s="454">
        <v>350</v>
      </c>
    </row>
    <row r="72" spans="1:18" ht="14.4" customHeight="1" x14ac:dyDescent="0.3">
      <c r="A72" s="448" t="s">
        <v>746</v>
      </c>
      <c r="B72" s="449" t="s">
        <v>747</v>
      </c>
      <c r="C72" s="449" t="s">
        <v>441</v>
      </c>
      <c r="D72" s="449" t="s">
        <v>748</v>
      </c>
      <c r="E72" s="449" t="s">
        <v>791</v>
      </c>
      <c r="F72" s="449" t="s">
        <v>792</v>
      </c>
      <c r="G72" s="453"/>
      <c r="H72" s="453"/>
      <c r="I72" s="449"/>
      <c r="J72" s="449"/>
      <c r="K72" s="453"/>
      <c r="L72" s="453"/>
      <c r="M72" s="449"/>
      <c r="N72" s="449"/>
      <c r="O72" s="453">
        <v>1</v>
      </c>
      <c r="P72" s="453">
        <v>495</v>
      </c>
      <c r="Q72" s="523"/>
      <c r="R72" s="454">
        <v>495</v>
      </c>
    </row>
    <row r="73" spans="1:18" ht="14.4" customHeight="1" x14ac:dyDescent="0.3">
      <c r="A73" s="448" t="s">
        <v>746</v>
      </c>
      <c r="B73" s="449" t="s">
        <v>747</v>
      </c>
      <c r="C73" s="449" t="s">
        <v>441</v>
      </c>
      <c r="D73" s="449" t="s">
        <v>748</v>
      </c>
      <c r="E73" s="449" t="s">
        <v>793</v>
      </c>
      <c r="F73" s="449" t="s">
        <v>794</v>
      </c>
      <c r="G73" s="453"/>
      <c r="H73" s="453"/>
      <c r="I73" s="449"/>
      <c r="J73" s="449"/>
      <c r="K73" s="453"/>
      <c r="L73" s="453"/>
      <c r="M73" s="449"/>
      <c r="N73" s="449"/>
      <c r="O73" s="453">
        <v>1</v>
      </c>
      <c r="P73" s="453">
        <v>371</v>
      </c>
      <c r="Q73" s="523"/>
      <c r="R73" s="454">
        <v>371</v>
      </c>
    </row>
    <row r="74" spans="1:18" ht="14.4" customHeight="1" x14ac:dyDescent="0.3">
      <c r="A74" s="448" t="s">
        <v>746</v>
      </c>
      <c r="B74" s="449" t="s">
        <v>747</v>
      </c>
      <c r="C74" s="449" t="s">
        <v>441</v>
      </c>
      <c r="D74" s="449" t="s">
        <v>748</v>
      </c>
      <c r="E74" s="449" t="s">
        <v>795</v>
      </c>
      <c r="F74" s="449" t="s">
        <v>796</v>
      </c>
      <c r="G74" s="453">
        <v>96</v>
      </c>
      <c r="H74" s="453">
        <v>298080</v>
      </c>
      <c r="I74" s="449">
        <v>1.1417539988968561</v>
      </c>
      <c r="J74" s="449">
        <v>3105</v>
      </c>
      <c r="K74" s="453">
        <v>84</v>
      </c>
      <c r="L74" s="453">
        <v>261072</v>
      </c>
      <c r="M74" s="449">
        <v>1</v>
      </c>
      <c r="N74" s="449">
        <v>3108</v>
      </c>
      <c r="O74" s="453">
        <v>16</v>
      </c>
      <c r="P74" s="453">
        <v>49808</v>
      </c>
      <c r="Q74" s="523">
        <v>0.19078261935404792</v>
      </c>
      <c r="R74" s="454">
        <v>3113</v>
      </c>
    </row>
    <row r="75" spans="1:18" ht="14.4" customHeight="1" x14ac:dyDescent="0.3">
      <c r="A75" s="448" t="s">
        <v>746</v>
      </c>
      <c r="B75" s="449" t="s">
        <v>747</v>
      </c>
      <c r="C75" s="449" t="s">
        <v>441</v>
      </c>
      <c r="D75" s="449" t="s">
        <v>748</v>
      </c>
      <c r="E75" s="449" t="s">
        <v>799</v>
      </c>
      <c r="F75" s="449" t="s">
        <v>800</v>
      </c>
      <c r="G75" s="453">
        <v>8</v>
      </c>
      <c r="H75" s="453">
        <v>102344</v>
      </c>
      <c r="I75" s="449">
        <v>1.1427678152705509</v>
      </c>
      <c r="J75" s="449">
        <v>12793</v>
      </c>
      <c r="K75" s="453">
        <v>7</v>
      </c>
      <c r="L75" s="453">
        <v>89558</v>
      </c>
      <c r="M75" s="449">
        <v>1</v>
      </c>
      <c r="N75" s="449">
        <v>12794</v>
      </c>
      <c r="O75" s="453">
        <v>2</v>
      </c>
      <c r="P75" s="453">
        <v>25592</v>
      </c>
      <c r="Q75" s="523">
        <v>0.28575894950758168</v>
      </c>
      <c r="R75" s="454">
        <v>12796</v>
      </c>
    </row>
    <row r="76" spans="1:18" ht="14.4" customHeight="1" x14ac:dyDescent="0.3">
      <c r="A76" s="448" t="s">
        <v>746</v>
      </c>
      <c r="B76" s="449" t="s">
        <v>747</v>
      </c>
      <c r="C76" s="449" t="s">
        <v>441</v>
      </c>
      <c r="D76" s="449" t="s">
        <v>748</v>
      </c>
      <c r="E76" s="449" t="s">
        <v>801</v>
      </c>
      <c r="F76" s="449" t="s">
        <v>802</v>
      </c>
      <c r="G76" s="453"/>
      <c r="H76" s="453"/>
      <c r="I76" s="449"/>
      <c r="J76" s="449"/>
      <c r="K76" s="453"/>
      <c r="L76" s="453"/>
      <c r="M76" s="449"/>
      <c r="N76" s="449"/>
      <c r="O76" s="453">
        <v>3</v>
      </c>
      <c r="P76" s="453">
        <v>336</v>
      </c>
      <c r="Q76" s="523"/>
      <c r="R76" s="454">
        <v>112</v>
      </c>
    </row>
    <row r="77" spans="1:18" ht="14.4" customHeight="1" x14ac:dyDescent="0.3">
      <c r="A77" s="448" t="s">
        <v>746</v>
      </c>
      <c r="B77" s="449" t="s">
        <v>747</v>
      </c>
      <c r="C77" s="449" t="s">
        <v>441</v>
      </c>
      <c r="D77" s="449" t="s">
        <v>748</v>
      </c>
      <c r="E77" s="449" t="s">
        <v>803</v>
      </c>
      <c r="F77" s="449" t="s">
        <v>804</v>
      </c>
      <c r="G77" s="453"/>
      <c r="H77" s="453"/>
      <c r="I77" s="449"/>
      <c r="J77" s="449"/>
      <c r="K77" s="453">
        <v>1</v>
      </c>
      <c r="L77" s="453">
        <v>125</v>
      </c>
      <c r="M77" s="449">
        <v>1</v>
      </c>
      <c r="N77" s="449">
        <v>125</v>
      </c>
      <c r="O77" s="453"/>
      <c r="P77" s="453"/>
      <c r="Q77" s="523"/>
      <c r="R77" s="454"/>
    </row>
    <row r="78" spans="1:18" ht="14.4" customHeight="1" x14ac:dyDescent="0.3">
      <c r="A78" s="448" t="s">
        <v>746</v>
      </c>
      <c r="B78" s="449" t="s">
        <v>747</v>
      </c>
      <c r="C78" s="449" t="s">
        <v>441</v>
      </c>
      <c r="D78" s="449" t="s">
        <v>748</v>
      </c>
      <c r="E78" s="449" t="s">
        <v>809</v>
      </c>
      <c r="F78" s="449" t="s">
        <v>810</v>
      </c>
      <c r="G78" s="453"/>
      <c r="H78" s="453"/>
      <c r="I78" s="449"/>
      <c r="J78" s="449"/>
      <c r="K78" s="453"/>
      <c r="L78" s="453"/>
      <c r="M78" s="449"/>
      <c r="N78" s="449"/>
      <c r="O78" s="453">
        <v>3</v>
      </c>
      <c r="P78" s="453">
        <v>1374</v>
      </c>
      <c r="Q78" s="523"/>
      <c r="R78" s="454">
        <v>458</v>
      </c>
    </row>
    <row r="79" spans="1:18" ht="14.4" customHeight="1" x14ac:dyDescent="0.3">
      <c r="A79" s="448" t="s">
        <v>746</v>
      </c>
      <c r="B79" s="449" t="s">
        <v>747</v>
      </c>
      <c r="C79" s="449" t="s">
        <v>441</v>
      </c>
      <c r="D79" s="449" t="s">
        <v>748</v>
      </c>
      <c r="E79" s="449" t="s">
        <v>811</v>
      </c>
      <c r="F79" s="449" t="s">
        <v>812</v>
      </c>
      <c r="G79" s="453"/>
      <c r="H79" s="453"/>
      <c r="I79" s="449"/>
      <c r="J79" s="449"/>
      <c r="K79" s="453"/>
      <c r="L79" s="453"/>
      <c r="M79" s="449"/>
      <c r="N79" s="449"/>
      <c r="O79" s="453">
        <v>3</v>
      </c>
      <c r="P79" s="453">
        <v>174</v>
      </c>
      <c r="Q79" s="523"/>
      <c r="R79" s="454">
        <v>58</v>
      </c>
    </row>
    <row r="80" spans="1:18" ht="14.4" customHeight="1" x14ac:dyDescent="0.3">
      <c r="A80" s="448" t="s">
        <v>746</v>
      </c>
      <c r="B80" s="449" t="s">
        <v>747</v>
      </c>
      <c r="C80" s="449" t="s">
        <v>441</v>
      </c>
      <c r="D80" s="449" t="s">
        <v>748</v>
      </c>
      <c r="E80" s="449" t="s">
        <v>813</v>
      </c>
      <c r="F80" s="449" t="s">
        <v>814</v>
      </c>
      <c r="G80" s="453">
        <v>102</v>
      </c>
      <c r="H80" s="453">
        <v>221646</v>
      </c>
      <c r="I80" s="449">
        <v>1.1590909090909092</v>
      </c>
      <c r="J80" s="449">
        <v>2173</v>
      </c>
      <c r="K80" s="453">
        <v>88</v>
      </c>
      <c r="L80" s="453">
        <v>191224</v>
      </c>
      <c r="M80" s="449">
        <v>1</v>
      </c>
      <c r="N80" s="449">
        <v>2173</v>
      </c>
      <c r="O80" s="453"/>
      <c r="P80" s="453"/>
      <c r="Q80" s="523"/>
      <c r="R80" s="454"/>
    </row>
    <row r="81" spans="1:18" ht="14.4" customHeight="1" x14ac:dyDescent="0.3">
      <c r="A81" s="448" t="s">
        <v>746</v>
      </c>
      <c r="B81" s="449" t="s">
        <v>747</v>
      </c>
      <c r="C81" s="449" t="s">
        <v>441</v>
      </c>
      <c r="D81" s="449" t="s">
        <v>748</v>
      </c>
      <c r="E81" s="449" t="s">
        <v>819</v>
      </c>
      <c r="F81" s="449" t="s">
        <v>820</v>
      </c>
      <c r="G81" s="453"/>
      <c r="H81" s="453"/>
      <c r="I81" s="449"/>
      <c r="J81" s="449"/>
      <c r="K81" s="453"/>
      <c r="L81" s="453"/>
      <c r="M81" s="449"/>
      <c r="N81" s="449"/>
      <c r="O81" s="453">
        <v>1</v>
      </c>
      <c r="P81" s="453">
        <v>176</v>
      </c>
      <c r="Q81" s="523"/>
      <c r="R81" s="454">
        <v>176</v>
      </c>
    </row>
    <row r="82" spans="1:18" ht="14.4" customHeight="1" x14ac:dyDescent="0.3">
      <c r="A82" s="448" t="s">
        <v>746</v>
      </c>
      <c r="B82" s="449" t="s">
        <v>747</v>
      </c>
      <c r="C82" s="449" t="s">
        <v>441</v>
      </c>
      <c r="D82" s="449" t="s">
        <v>748</v>
      </c>
      <c r="E82" s="449" t="s">
        <v>839</v>
      </c>
      <c r="F82" s="449" t="s">
        <v>840</v>
      </c>
      <c r="G82" s="453">
        <v>214</v>
      </c>
      <c r="H82" s="453">
        <v>455820</v>
      </c>
      <c r="I82" s="449">
        <v>1.2016830205790392</v>
      </c>
      <c r="J82" s="449">
        <v>2130</v>
      </c>
      <c r="K82" s="453">
        <v>178</v>
      </c>
      <c r="L82" s="453">
        <v>379318</v>
      </c>
      <c r="M82" s="449">
        <v>1</v>
      </c>
      <c r="N82" s="449">
        <v>2131</v>
      </c>
      <c r="O82" s="453">
        <v>19</v>
      </c>
      <c r="P82" s="453">
        <v>40546</v>
      </c>
      <c r="Q82" s="523">
        <v>0.10689184272826494</v>
      </c>
      <c r="R82" s="454">
        <v>2134</v>
      </c>
    </row>
    <row r="83" spans="1:18" ht="14.4" customHeight="1" x14ac:dyDescent="0.3">
      <c r="A83" s="448" t="s">
        <v>746</v>
      </c>
      <c r="B83" s="449" t="s">
        <v>747</v>
      </c>
      <c r="C83" s="449" t="s">
        <v>441</v>
      </c>
      <c r="D83" s="449" t="s">
        <v>748</v>
      </c>
      <c r="E83" s="449" t="s">
        <v>852</v>
      </c>
      <c r="F83" s="449" t="s">
        <v>853</v>
      </c>
      <c r="G83" s="453">
        <v>6</v>
      </c>
      <c r="H83" s="453">
        <v>1728</v>
      </c>
      <c r="I83" s="449">
        <v>2.9896193771626298</v>
      </c>
      <c r="J83" s="449">
        <v>288</v>
      </c>
      <c r="K83" s="453">
        <v>2</v>
      </c>
      <c r="L83" s="453">
        <v>578</v>
      </c>
      <c r="M83" s="449">
        <v>1</v>
      </c>
      <c r="N83" s="449">
        <v>289</v>
      </c>
      <c r="O83" s="453">
        <v>3</v>
      </c>
      <c r="P83" s="453">
        <v>867</v>
      </c>
      <c r="Q83" s="523">
        <v>1.5</v>
      </c>
      <c r="R83" s="454">
        <v>289</v>
      </c>
    </row>
    <row r="84" spans="1:18" ht="14.4" customHeight="1" x14ac:dyDescent="0.3">
      <c r="A84" s="448" t="s">
        <v>746</v>
      </c>
      <c r="B84" s="449" t="s">
        <v>747</v>
      </c>
      <c r="C84" s="449" t="s">
        <v>441</v>
      </c>
      <c r="D84" s="449" t="s">
        <v>748</v>
      </c>
      <c r="E84" s="449" t="s">
        <v>860</v>
      </c>
      <c r="F84" s="449" t="s">
        <v>861</v>
      </c>
      <c r="G84" s="453">
        <v>92</v>
      </c>
      <c r="H84" s="453">
        <v>0</v>
      </c>
      <c r="I84" s="449"/>
      <c r="J84" s="449">
        <v>0</v>
      </c>
      <c r="K84" s="453">
        <v>77</v>
      </c>
      <c r="L84" s="453">
        <v>0</v>
      </c>
      <c r="M84" s="449"/>
      <c r="N84" s="449">
        <v>0</v>
      </c>
      <c r="O84" s="453">
        <v>19</v>
      </c>
      <c r="P84" s="453">
        <v>0</v>
      </c>
      <c r="Q84" s="523"/>
      <c r="R84" s="454">
        <v>0</v>
      </c>
    </row>
    <row r="85" spans="1:18" ht="14.4" customHeight="1" thickBot="1" x14ac:dyDescent="0.35">
      <c r="A85" s="455" t="s">
        <v>746</v>
      </c>
      <c r="B85" s="456" t="s">
        <v>747</v>
      </c>
      <c r="C85" s="456" t="s">
        <v>441</v>
      </c>
      <c r="D85" s="456" t="s">
        <v>748</v>
      </c>
      <c r="E85" s="456" t="s">
        <v>868</v>
      </c>
      <c r="F85" s="456" t="s">
        <v>869</v>
      </c>
      <c r="G85" s="460"/>
      <c r="H85" s="460"/>
      <c r="I85" s="456"/>
      <c r="J85" s="456"/>
      <c r="K85" s="460"/>
      <c r="L85" s="460"/>
      <c r="M85" s="456"/>
      <c r="N85" s="456"/>
      <c r="O85" s="460">
        <v>19</v>
      </c>
      <c r="P85" s="460">
        <v>53960</v>
      </c>
      <c r="Q85" s="471"/>
      <c r="R85" s="461">
        <v>2840</v>
      </c>
    </row>
  </sheetData>
  <autoFilter ref="A5:R5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8">
    <tabColor theme="0" tint="-0.249977111117893"/>
    <outlinePr summaryRight="0"/>
    <pageSetUpPr fitToPage="1"/>
  </sheetPr>
  <dimension ref="A1:S582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RowHeight="14.4" customHeight="1" outlineLevelCol="1" x14ac:dyDescent="0.3"/>
  <cols>
    <col min="1" max="1" width="3.33203125" style="104" customWidth="1"/>
    <col min="2" max="2" width="8.6640625" style="104" bestFit="1" customWidth="1"/>
    <col min="3" max="3" width="6.109375" style="104" customWidth="1"/>
    <col min="4" max="4" width="27.77734375" style="104" customWidth="1"/>
    <col min="5" max="5" width="2.109375" style="104" bestFit="1" customWidth="1"/>
    <col min="6" max="6" width="8" style="104" customWidth="1"/>
    <col min="7" max="7" width="50.88671875" style="104" bestFit="1" customWidth="1" collapsed="1"/>
    <col min="8" max="9" width="11.109375" style="180" hidden="1" customWidth="1" outlineLevel="1"/>
    <col min="10" max="11" width="9.33203125" style="104" hidden="1" customWidth="1"/>
    <col min="12" max="13" width="11.109375" style="180" customWidth="1"/>
    <col min="14" max="15" width="9.33203125" style="104" hidden="1" customWidth="1"/>
    <col min="16" max="17" width="11.109375" style="180" customWidth="1"/>
    <col min="18" max="18" width="11.109375" style="183" customWidth="1"/>
    <col min="19" max="19" width="11.109375" style="180" customWidth="1"/>
    <col min="20" max="16384" width="8.88671875" style="104"/>
  </cols>
  <sheetData>
    <row r="1" spans="1:19" ht="18.600000000000001" customHeight="1" thickBot="1" x14ac:dyDescent="0.4">
      <c r="A1" s="297" t="s">
        <v>877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  <c r="R1" s="329"/>
      <c r="S1" s="329"/>
    </row>
    <row r="2" spans="1:19" ht="14.4" customHeight="1" thickBot="1" x14ac:dyDescent="0.35">
      <c r="A2" s="200" t="s">
        <v>235</v>
      </c>
      <c r="B2" s="170"/>
      <c r="C2" s="170"/>
      <c r="D2" s="170"/>
      <c r="E2" s="86"/>
      <c r="F2" s="86"/>
      <c r="G2" s="86"/>
      <c r="H2" s="198"/>
      <c r="I2" s="198"/>
      <c r="J2" s="86"/>
      <c r="K2" s="86"/>
      <c r="L2" s="198"/>
      <c r="M2" s="198"/>
      <c r="N2" s="86"/>
      <c r="O2" s="86"/>
      <c r="P2" s="198"/>
      <c r="Q2" s="198"/>
      <c r="R2" s="195"/>
      <c r="S2" s="198"/>
    </row>
    <row r="3" spans="1:19" ht="14.4" customHeight="1" thickBot="1" x14ac:dyDescent="0.35">
      <c r="G3" s="63" t="s">
        <v>111</v>
      </c>
      <c r="H3" s="77">
        <f t="shared" ref="H3:Q3" si="0">SUBTOTAL(9,H6:H1048576)</f>
        <v>33283</v>
      </c>
      <c r="I3" s="78">
        <f t="shared" si="0"/>
        <v>10778099</v>
      </c>
      <c r="J3" s="58"/>
      <c r="K3" s="58"/>
      <c r="L3" s="78">
        <f t="shared" si="0"/>
        <v>35086</v>
      </c>
      <c r="M3" s="78">
        <f t="shared" si="0"/>
        <v>13258104</v>
      </c>
      <c r="N3" s="58"/>
      <c r="O3" s="58"/>
      <c r="P3" s="78">
        <f t="shared" si="0"/>
        <v>33226</v>
      </c>
      <c r="Q3" s="78">
        <f t="shared" si="0"/>
        <v>11369603</v>
      </c>
      <c r="R3" s="59">
        <f>IF(M3=0,0,Q3/M3)</f>
        <v>0.8575587429394127</v>
      </c>
      <c r="S3" s="79">
        <f>IF(P3=0,0,Q3/P3)</f>
        <v>342.1899416119906</v>
      </c>
    </row>
    <row r="4" spans="1:19" ht="14.4" customHeight="1" x14ac:dyDescent="0.3">
      <c r="A4" s="389" t="s">
        <v>177</v>
      </c>
      <c r="B4" s="389" t="s">
        <v>80</v>
      </c>
      <c r="C4" s="397" t="s">
        <v>0</v>
      </c>
      <c r="D4" s="234" t="s">
        <v>112</v>
      </c>
      <c r="E4" s="391" t="s">
        <v>81</v>
      </c>
      <c r="F4" s="396" t="s">
        <v>56</v>
      </c>
      <c r="G4" s="392" t="s">
        <v>55</v>
      </c>
      <c r="H4" s="393">
        <v>2015</v>
      </c>
      <c r="I4" s="394"/>
      <c r="J4" s="76"/>
      <c r="K4" s="76"/>
      <c r="L4" s="393">
        <v>2017</v>
      </c>
      <c r="M4" s="394"/>
      <c r="N4" s="76"/>
      <c r="O4" s="76"/>
      <c r="P4" s="393">
        <v>2018</v>
      </c>
      <c r="Q4" s="394"/>
      <c r="R4" s="395" t="s">
        <v>2</v>
      </c>
      <c r="S4" s="390" t="s">
        <v>83</v>
      </c>
    </row>
    <row r="5" spans="1:19" ht="14.4" customHeight="1" thickBot="1" x14ac:dyDescent="0.35">
      <c r="A5" s="513"/>
      <c r="B5" s="513"/>
      <c r="C5" s="514"/>
      <c r="D5" s="524"/>
      <c r="E5" s="515"/>
      <c r="F5" s="516"/>
      <c r="G5" s="517"/>
      <c r="H5" s="518" t="s">
        <v>57</v>
      </c>
      <c r="I5" s="519" t="s">
        <v>14</v>
      </c>
      <c r="J5" s="520"/>
      <c r="K5" s="520"/>
      <c r="L5" s="518" t="s">
        <v>57</v>
      </c>
      <c r="M5" s="519" t="s">
        <v>14</v>
      </c>
      <c r="N5" s="520"/>
      <c r="O5" s="520"/>
      <c r="P5" s="518" t="s">
        <v>57</v>
      </c>
      <c r="Q5" s="519" t="s">
        <v>14</v>
      </c>
      <c r="R5" s="521"/>
      <c r="S5" s="522"/>
    </row>
    <row r="6" spans="1:19" ht="14.4" customHeight="1" x14ac:dyDescent="0.3">
      <c r="A6" s="441" t="s">
        <v>746</v>
      </c>
      <c r="B6" s="442" t="s">
        <v>747</v>
      </c>
      <c r="C6" s="442" t="s">
        <v>397</v>
      </c>
      <c r="D6" s="442" t="s">
        <v>718</v>
      </c>
      <c r="E6" s="442" t="s">
        <v>748</v>
      </c>
      <c r="F6" s="442" t="s">
        <v>749</v>
      </c>
      <c r="G6" s="442" t="s">
        <v>750</v>
      </c>
      <c r="H6" s="446"/>
      <c r="I6" s="446"/>
      <c r="J6" s="442"/>
      <c r="K6" s="442"/>
      <c r="L6" s="446"/>
      <c r="M6" s="446"/>
      <c r="N6" s="442"/>
      <c r="O6" s="442"/>
      <c r="P6" s="446">
        <v>1</v>
      </c>
      <c r="Q6" s="446">
        <v>2235</v>
      </c>
      <c r="R6" s="469"/>
      <c r="S6" s="447">
        <v>2235</v>
      </c>
    </row>
    <row r="7" spans="1:19" ht="14.4" customHeight="1" x14ac:dyDescent="0.3">
      <c r="A7" s="448" t="s">
        <v>746</v>
      </c>
      <c r="B7" s="449" t="s">
        <v>747</v>
      </c>
      <c r="C7" s="449" t="s">
        <v>397</v>
      </c>
      <c r="D7" s="449" t="s">
        <v>718</v>
      </c>
      <c r="E7" s="449" t="s">
        <v>748</v>
      </c>
      <c r="F7" s="449" t="s">
        <v>751</v>
      </c>
      <c r="G7" s="449" t="s">
        <v>752</v>
      </c>
      <c r="H7" s="453"/>
      <c r="I7" s="453"/>
      <c r="J7" s="449"/>
      <c r="K7" s="449"/>
      <c r="L7" s="453">
        <v>3399</v>
      </c>
      <c r="M7" s="453">
        <v>197142</v>
      </c>
      <c r="N7" s="449">
        <v>1</v>
      </c>
      <c r="O7" s="449">
        <v>58</v>
      </c>
      <c r="P7" s="453">
        <v>3995</v>
      </c>
      <c r="Q7" s="453">
        <v>231710</v>
      </c>
      <c r="R7" s="523">
        <v>1.1753456899087966</v>
      </c>
      <c r="S7" s="454">
        <v>58</v>
      </c>
    </row>
    <row r="8" spans="1:19" ht="14.4" customHeight="1" x14ac:dyDescent="0.3">
      <c r="A8" s="448" t="s">
        <v>746</v>
      </c>
      <c r="B8" s="449" t="s">
        <v>747</v>
      </c>
      <c r="C8" s="449" t="s">
        <v>397</v>
      </c>
      <c r="D8" s="449" t="s">
        <v>718</v>
      </c>
      <c r="E8" s="449" t="s">
        <v>748</v>
      </c>
      <c r="F8" s="449" t="s">
        <v>753</v>
      </c>
      <c r="G8" s="449" t="s">
        <v>754</v>
      </c>
      <c r="H8" s="453"/>
      <c r="I8" s="453"/>
      <c r="J8" s="449"/>
      <c r="K8" s="449"/>
      <c r="L8" s="453">
        <v>157</v>
      </c>
      <c r="M8" s="453">
        <v>20567</v>
      </c>
      <c r="N8" s="449">
        <v>1</v>
      </c>
      <c r="O8" s="449">
        <v>131</v>
      </c>
      <c r="P8" s="453">
        <v>188</v>
      </c>
      <c r="Q8" s="453">
        <v>24816</v>
      </c>
      <c r="R8" s="523">
        <v>1.2065930860115719</v>
      </c>
      <c r="S8" s="454">
        <v>132</v>
      </c>
    </row>
    <row r="9" spans="1:19" ht="14.4" customHeight="1" x14ac:dyDescent="0.3">
      <c r="A9" s="448" t="s">
        <v>746</v>
      </c>
      <c r="B9" s="449" t="s">
        <v>747</v>
      </c>
      <c r="C9" s="449" t="s">
        <v>397</v>
      </c>
      <c r="D9" s="449" t="s">
        <v>718</v>
      </c>
      <c r="E9" s="449" t="s">
        <v>748</v>
      </c>
      <c r="F9" s="449" t="s">
        <v>755</v>
      </c>
      <c r="G9" s="449" t="s">
        <v>756</v>
      </c>
      <c r="H9" s="453"/>
      <c r="I9" s="453"/>
      <c r="J9" s="449"/>
      <c r="K9" s="449"/>
      <c r="L9" s="453">
        <v>18</v>
      </c>
      <c r="M9" s="453">
        <v>3402</v>
      </c>
      <c r="N9" s="449">
        <v>1</v>
      </c>
      <c r="O9" s="449">
        <v>189</v>
      </c>
      <c r="P9" s="453">
        <v>17</v>
      </c>
      <c r="Q9" s="453">
        <v>3230</v>
      </c>
      <c r="R9" s="523">
        <v>0.94944150499706059</v>
      </c>
      <c r="S9" s="454">
        <v>190</v>
      </c>
    </row>
    <row r="10" spans="1:19" ht="14.4" customHeight="1" x14ac:dyDescent="0.3">
      <c r="A10" s="448" t="s">
        <v>746</v>
      </c>
      <c r="B10" s="449" t="s">
        <v>747</v>
      </c>
      <c r="C10" s="449" t="s">
        <v>397</v>
      </c>
      <c r="D10" s="449" t="s">
        <v>718</v>
      </c>
      <c r="E10" s="449" t="s">
        <v>748</v>
      </c>
      <c r="F10" s="449" t="s">
        <v>757</v>
      </c>
      <c r="G10" s="449" t="s">
        <v>758</v>
      </c>
      <c r="H10" s="453"/>
      <c r="I10" s="453"/>
      <c r="J10" s="449"/>
      <c r="K10" s="449"/>
      <c r="L10" s="453">
        <v>3</v>
      </c>
      <c r="M10" s="453">
        <v>1224</v>
      </c>
      <c r="N10" s="449">
        <v>1</v>
      </c>
      <c r="O10" s="449">
        <v>408</v>
      </c>
      <c r="P10" s="453"/>
      <c r="Q10" s="453"/>
      <c r="R10" s="523"/>
      <c r="S10" s="454"/>
    </row>
    <row r="11" spans="1:19" ht="14.4" customHeight="1" x14ac:dyDescent="0.3">
      <c r="A11" s="448" t="s">
        <v>746</v>
      </c>
      <c r="B11" s="449" t="s">
        <v>747</v>
      </c>
      <c r="C11" s="449" t="s">
        <v>397</v>
      </c>
      <c r="D11" s="449" t="s">
        <v>718</v>
      </c>
      <c r="E11" s="449" t="s">
        <v>748</v>
      </c>
      <c r="F11" s="449" t="s">
        <v>759</v>
      </c>
      <c r="G11" s="449" t="s">
        <v>760</v>
      </c>
      <c r="H11" s="453"/>
      <c r="I11" s="453"/>
      <c r="J11" s="449"/>
      <c r="K11" s="449"/>
      <c r="L11" s="453">
        <v>1040</v>
      </c>
      <c r="M11" s="453">
        <v>187200</v>
      </c>
      <c r="N11" s="449">
        <v>1</v>
      </c>
      <c r="O11" s="449">
        <v>180</v>
      </c>
      <c r="P11" s="453">
        <v>1326</v>
      </c>
      <c r="Q11" s="453">
        <v>238680</v>
      </c>
      <c r="R11" s="523">
        <v>1.2749999999999999</v>
      </c>
      <c r="S11" s="454">
        <v>180</v>
      </c>
    </row>
    <row r="12" spans="1:19" ht="14.4" customHeight="1" x14ac:dyDescent="0.3">
      <c r="A12" s="448" t="s">
        <v>746</v>
      </c>
      <c r="B12" s="449" t="s">
        <v>747</v>
      </c>
      <c r="C12" s="449" t="s">
        <v>397</v>
      </c>
      <c r="D12" s="449" t="s">
        <v>718</v>
      </c>
      <c r="E12" s="449" t="s">
        <v>748</v>
      </c>
      <c r="F12" s="449" t="s">
        <v>761</v>
      </c>
      <c r="G12" s="449" t="s">
        <v>762</v>
      </c>
      <c r="H12" s="453"/>
      <c r="I12" s="453"/>
      <c r="J12" s="449"/>
      <c r="K12" s="449"/>
      <c r="L12" s="453">
        <v>2</v>
      </c>
      <c r="M12" s="453">
        <v>1138</v>
      </c>
      <c r="N12" s="449">
        <v>1</v>
      </c>
      <c r="O12" s="449">
        <v>569</v>
      </c>
      <c r="P12" s="453">
        <v>1</v>
      </c>
      <c r="Q12" s="453">
        <v>570</v>
      </c>
      <c r="R12" s="523">
        <v>0.50087873462214416</v>
      </c>
      <c r="S12" s="454">
        <v>570</v>
      </c>
    </row>
    <row r="13" spans="1:19" ht="14.4" customHeight="1" x14ac:dyDescent="0.3">
      <c r="A13" s="448" t="s">
        <v>746</v>
      </c>
      <c r="B13" s="449" t="s">
        <v>747</v>
      </c>
      <c r="C13" s="449" t="s">
        <v>397</v>
      </c>
      <c r="D13" s="449" t="s">
        <v>718</v>
      </c>
      <c r="E13" s="449" t="s">
        <v>748</v>
      </c>
      <c r="F13" s="449" t="s">
        <v>763</v>
      </c>
      <c r="G13" s="449" t="s">
        <v>764</v>
      </c>
      <c r="H13" s="453"/>
      <c r="I13" s="453"/>
      <c r="J13" s="449"/>
      <c r="K13" s="449"/>
      <c r="L13" s="453">
        <v>624</v>
      </c>
      <c r="M13" s="453">
        <v>209664</v>
      </c>
      <c r="N13" s="449">
        <v>1</v>
      </c>
      <c r="O13" s="449">
        <v>336</v>
      </c>
      <c r="P13" s="453">
        <v>665</v>
      </c>
      <c r="Q13" s="453">
        <v>224105</v>
      </c>
      <c r="R13" s="523">
        <v>1.0688768696581197</v>
      </c>
      <c r="S13" s="454">
        <v>337</v>
      </c>
    </row>
    <row r="14" spans="1:19" ht="14.4" customHeight="1" x14ac:dyDescent="0.3">
      <c r="A14" s="448" t="s">
        <v>746</v>
      </c>
      <c r="B14" s="449" t="s">
        <v>747</v>
      </c>
      <c r="C14" s="449" t="s">
        <v>397</v>
      </c>
      <c r="D14" s="449" t="s">
        <v>718</v>
      </c>
      <c r="E14" s="449" t="s">
        <v>748</v>
      </c>
      <c r="F14" s="449" t="s">
        <v>765</v>
      </c>
      <c r="G14" s="449" t="s">
        <v>766</v>
      </c>
      <c r="H14" s="453"/>
      <c r="I14" s="453"/>
      <c r="J14" s="449"/>
      <c r="K14" s="449"/>
      <c r="L14" s="453">
        <v>85</v>
      </c>
      <c r="M14" s="453">
        <v>39015</v>
      </c>
      <c r="N14" s="449">
        <v>1</v>
      </c>
      <c r="O14" s="449">
        <v>459</v>
      </c>
      <c r="P14" s="453">
        <v>106</v>
      </c>
      <c r="Q14" s="453">
        <v>48654</v>
      </c>
      <c r="R14" s="523">
        <v>1.2470588235294118</v>
      </c>
      <c r="S14" s="454">
        <v>459</v>
      </c>
    </row>
    <row r="15" spans="1:19" ht="14.4" customHeight="1" x14ac:dyDescent="0.3">
      <c r="A15" s="448" t="s">
        <v>746</v>
      </c>
      <c r="B15" s="449" t="s">
        <v>747</v>
      </c>
      <c r="C15" s="449" t="s">
        <v>397</v>
      </c>
      <c r="D15" s="449" t="s">
        <v>718</v>
      </c>
      <c r="E15" s="449" t="s">
        <v>748</v>
      </c>
      <c r="F15" s="449" t="s">
        <v>767</v>
      </c>
      <c r="G15" s="449" t="s">
        <v>768</v>
      </c>
      <c r="H15" s="453"/>
      <c r="I15" s="453"/>
      <c r="J15" s="449"/>
      <c r="K15" s="449"/>
      <c r="L15" s="453">
        <v>3672</v>
      </c>
      <c r="M15" s="453">
        <v>1281528</v>
      </c>
      <c r="N15" s="449">
        <v>1</v>
      </c>
      <c r="O15" s="449">
        <v>349</v>
      </c>
      <c r="P15" s="453">
        <v>3790</v>
      </c>
      <c r="Q15" s="453">
        <v>1326500</v>
      </c>
      <c r="R15" s="523">
        <v>1.0350924833480033</v>
      </c>
      <c r="S15" s="454">
        <v>350</v>
      </c>
    </row>
    <row r="16" spans="1:19" ht="14.4" customHeight="1" x14ac:dyDescent="0.3">
      <c r="A16" s="448" t="s">
        <v>746</v>
      </c>
      <c r="B16" s="449" t="s">
        <v>747</v>
      </c>
      <c r="C16" s="449" t="s">
        <v>397</v>
      </c>
      <c r="D16" s="449" t="s">
        <v>718</v>
      </c>
      <c r="E16" s="449" t="s">
        <v>748</v>
      </c>
      <c r="F16" s="449" t="s">
        <v>771</v>
      </c>
      <c r="G16" s="449" t="s">
        <v>772</v>
      </c>
      <c r="H16" s="453"/>
      <c r="I16" s="453"/>
      <c r="J16" s="449"/>
      <c r="K16" s="449"/>
      <c r="L16" s="453">
        <v>3</v>
      </c>
      <c r="M16" s="453">
        <v>18693</v>
      </c>
      <c r="N16" s="449">
        <v>1</v>
      </c>
      <c r="O16" s="449">
        <v>6231</v>
      </c>
      <c r="P16" s="453"/>
      <c r="Q16" s="453"/>
      <c r="R16" s="523"/>
      <c r="S16" s="454"/>
    </row>
    <row r="17" spans="1:19" ht="14.4" customHeight="1" x14ac:dyDescent="0.3">
      <c r="A17" s="448" t="s">
        <v>746</v>
      </c>
      <c r="B17" s="449" t="s">
        <v>747</v>
      </c>
      <c r="C17" s="449" t="s">
        <v>397</v>
      </c>
      <c r="D17" s="449" t="s">
        <v>718</v>
      </c>
      <c r="E17" s="449" t="s">
        <v>748</v>
      </c>
      <c r="F17" s="449" t="s">
        <v>773</v>
      </c>
      <c r="G17" s="449" t="s">
        <v>774</v>
      </c>
      <c r="H17" s="453"/>
      <c r="I17" s="453"/>
      <c r="J17" s="449"/>
      <c r="K17" s="449"/>
      <c r="L17" s="453">
        <v>2</v>
      </c>
      <c r="M17" s="453">
        <v>234</v>
      </c>
      <c r="N17" s="449">
        <v>1</v>
      </c>
      <c r="O17" s="449">
        <v>117</v>
      </c>
      <c r="P17" s="453">
        <v>2</v>
      </c>
      <c r="Q17" s="453">
        <v>234</v>
      </c>
      <c r="R17" s="523">
        <v>1</v>
      </c>
      <c r="S17" s="454">
        <v>117</v>
      </c>
    </row>
    <row r="18" spans="1:19" ht="14.4" customHeight="1" x14ac:dyDescent="0.3">
      <c r="A18" s="448" t="s">
        <v>746</v>
      </c>
      <c r="B18" s="449" t="s">
        <v>747</v>
      </c>
      <c r="C18" s="449" t="s">
        <v>397</v>
      </c>
      <c r="D18" s="449" t="s">
        <v>718</v>
      </c>
      <c r="E18" s="449" t="s">
        <v>748</v>
      </c>
      <c r="F18" s="449" t="s">
        <v>775</v>
      </c>
      <c r="G18" s="449" t="s">
        <v>776</v>
      </c>
      <c r="H18" s="453"/>
      <c r="I18" s="453"/>
      <c r="J18" s="449"/>
      <c r="K18" s="449"/>
      <c r="L18" s="453">
        <v>82</v>
      </c>
      <c r="M18" s="453">
        <v>4018</v>
      </c>
      <c r="N18" s="449">
        <v>1</v>
      </c>
      <c r="O18" s="449">
        <v>49</v>
      </c>
      <c r="P18" s="453">
        <v>121</v>
      </c>
      <c r="Q18" s="453">
        <v>5929</v>
      </c>
      <c r="R18" s="523">
        <v>1.475609756097561</v>
      </c>
      <c r="S18" s="454">
        <v>49</v>
      </c>
    </row>
    <row r="19" spans="1:19" ht="14.4" customHeight="1" x14ac:dyDescent="0.3">
      <c r="A19" s="448" t="s">
        <v>746</v>
      </c>
      <c r="B19" s="449" t="s">
        <v>747</v>
      </c>
      <c r="C19" s="449" t="s">
        <v>397</v>
      </c>
      <c r="D19" s="449" t="s">
        <v>718</v>
      </c>
      <c r="E19" s="449" t="s">
        <v>748</v>
      </c>
      <c r="F19" s="449" t="s">
        <v>777</v>
      </c>
      <c r="G19" s="449" t="s">
        <v>778</v>
      </c>
      <c r="H19" s="453"/>
      <c r="I19" s="453"/>
      <c r="J19" s="449"/>
      <c r="K19" s="449"/>
      <c r="L19" s="453">
        <v>34</v>
      </c>
      <c r="M19" s="453">
        <v>13294</v>
      </c>
      <c r="N19" s="449">
        <v>1</v>
      </c>
      <c r="O19" s="449">
        <v>391</v>
      </c>
      <c r="P19" s="453">
        <v>68</v>
      </c>
      <c r="Q19" s="453">
        <v>26656</v>
      </c>
      <c r="R19" s="523">
        <v>2.0051150895140664</v>
      </c>
      <c r="S19" s="454">
        <v>392</v>
      </c>
    </row>
    <row r="20" spans="1:19" ht="14.4" customHeight="1" x14ac:dyDescent="0.3">
      <c r="A20" s="448" t="s">
        <v>746</v>
      </c>
      <c r="B20" s="449" t="s">
        <v>747</v>
      </c>
      <c r="C20" s="449" t="s">
        <v>397</v>
      </c>
      <c r="D20" s="449" t="s">
        <v>718</v>
      </c>
      <c r="E20" s="449" t="s">
        <v>748</v>
      </c>
      <c r="F20" s="449" t="s">
        <v>779</v>
      </c>
      <c r="G20" s="449" t="s">
        <v>780</v>
      </c>
      <c r="H20" s="453"/>
      <c r="I20" s="453"/>
      <c r="J20" s="449"/>
      <c r="K20" s="449"/>
      <c r="L20" s="453">
        <v>48</v>
      </c>
      <c r="M20" s="453">
        <v>1824</v>
      </c>
      <c r="N20" s="449">
        <v>1</v>
      </c>
      <c r="O20" s="449">
        <v>38</v>
      </c>
      <c r="P20" s="453">
        <v>61</v>
      </c>
      <c r="Q20" s="453">
        <v>2318</v>
      </c>
      <c r="R20" s="523">
        <v>1.2708333333333333</v>
      </c>
      <c r="S20" s="454">
        <v>38</v>
      </c>
    </row>
    <row r="21" spans="1:19" ht="14.4" customHeight="1" x14ac:dyDescent="0.3">
      <c r="A21" s="448" t="s">
        <v>746</v>
      </c>
      <c r="B21" s="449" t="s">
        <v>747</v>
      </c>
      <c r="C21" s="449" t="s">
        <v>397</v>
      </c>
      <c r="D21" s="449" t="s">
        <v>718</v>
      </c>
      <c r="E21" s="449" t="s">
        <v>748</v>
      </c>
      <c r="F21" s="449" t="s">
        <v>781</v>
      </c>
      <c r="G21" s="449" t="s">
        <v>782</v>
      </c>
      <c r="H21" s="453"/>
      <c r="I21" s="453"/>
      <c r="J21" s="449"/>
      <c r="K21" s="449"/>
      <c r="L21" s="453">
        <v>20</v>
      </c>
      <c r="M21" s="453">
        <v>5300</v>
      </c>
      <c r="N21" s="449">
        <v>1</v>
      </c>
      <c r="O21" s="449">
        <v>265</v>
      </c>
      <c r="P21" s="453">
        <v>14</v>
      </c>
      <c r="Q21" s="453">
        <v>3710</v>
      </c>
      <c r="R21" s="523">
        <v>0.7</v>
      </c>
      <c r="S21" s="454">
        <v>265</v>
      </c>
    </row>
    <row r="22" spans="1:19" ht="14.4" customHeight="1" x14ac:dyDescent="0.3">
      <c r="A22" s="448" t="s">
        <v>746</v>
      </c>
      <c r="B22" s="449" t="s">
        <v>747</v>
      </c>
      <c r="C22" s="449" t="s">
        <v>397</v>
      </c>
      <c r="D22" s="449" t="s">
        <v>718</v>
      </c>
      <c r="E22" s="449" t="s">
        <v>748</v>
      </c>
      <c r="F22" s="449" t="s">
        <v>783</v>
      </c>
      <c r="G22" s="449" t="s">
        <v>784</v>
      </c>
      <c r="H22" s="453"/>
      <c r="I22" s="453"/>
      <c r="J22" s="449"/>
      <c r="K22" s="449"/>
      <c r="L22" s="453">
        <v>188</v>
      </c>
      <c r="M22" s="453">
        <v>132540</v>
      </c>
      <c r="N22" s="449">
        <v>1</v>
      </c>
      <c r="O22" s="449">
        <v>705</v>
      </c>
      <c r="P22" s="453">
        <v>343</v>
      </c>
      <c r="Q22" s="453">
        <v>242501</v>
      </c>
      <c r="R22" s="523">
        <v>1.8296438810925004</v>
      </c>
      <c r="S22" s="454">
        <v>707</v>
      </c>
    </row>
    <row r="23" spans="1:19" ht="14.4" customHeight="1" x14ac:dyDescent="0.3">
      <c r="A23" s="448" t="s">
        <v>746</v>
      </c>
      <c r="B23" s="449" t="s">
        <v>747</v>
      </c>
      <c r="C23" s="449" t="s">
        <v>397</v>
      </c>
      <c r="D23" s="449" t="s">
        <v>718</v>
      </c>
      <c r="E23" s="449" t="s">
        <v>748</v>
      </c>
      <c r="F23" s="449" t="s">
        <v>785</v>
      </c>
      <c r="G23" s="449" t="s">
        <v>786</v>
      </c>
      <c r="H23" s="453"/>
      <c r="I23" s="453"/>
      <c r="J23" s="449"/>
      <c r="K23" s="449"/>
      <c r="L23" s="453">
        <v>19</v>
      </c>
      <c r="M23" s="453">
        <v>2793</v>
      </c>
      <c r="N23" s="449">
        <v>1</v>
      </c>
      <c r="O23" s="449">
        <v>147</v>
      </c>
      <c r="P23" s="453">
        <v>20</v>
      </c>
      <c r="Q23" s="453">
        <v>2960</v>
      </c>
      <c r="R23" s="523">
        <v>1.0597923379878267</v>
      </c>
      <c r="S23" s="454">
        <v>148</v>
      </c>
    </row>
    <row r="24" spans="1:19" ht="14.4" customHeight="1" x14ac:dyDescent="0.3">
      <c r="A24" s="448" t="s">
        <v>746</v>
      </c>
      <c r="B24" s="449" t="s">
        <v>747</v>
      </c>
      <c r="C24" s="449" t="s">
        <v>397</v>
      </c>
      <c r="D24" s="449" t="s">
        <v>718</v>
      </c>
      <c r="E24" s="449" t="s">
        <v>748</v>
      </c>
      <c r="F24" s="449" t="s">
        <v>787</v>
      </c>
      <c r="G24" s="449" t="s">
        <v>788</v>
      </c>
      <c r="H24" s="453"/>
      <c r="I24" s="453"/>
      <c r="J24" s="449"/>
      <c r="K24" s="449"/>
      <c r="L24" s="453">
        <v>1388</v>
      </c>
      <c r="M24" s="453">
        <v>423340</v>
      </c>
      <c r="N24" s="449">
        <v>1</v>
      </c>
      <c r="O24" s="449">
        <v>305</v>
      </c>
      <c r="P24" s="453">
        <v>1442</v>
      </c>
      <c r="Q24" s="453">
        <v>439810</v>
      </c>
      <c r="R24" s="523">
        <v>1.0389048991354466</v>
      </c>
      <c r="S24" s="454">
        <v>305</v>
      </c>
    </row>
    <row r="25" spans="1:19" ht="14.4" customHeight="1" x14ac:dyDescent="0.3">
      <c r="A25" s="448" t="s">
        <v>746</v>
      </c>
      <c r="B25" s="449" t="s">
        <v>747</v>
      </c>
      <c r="C25" s="449" t="s">
        <v>397</v>
      </c>
      <c r="D25" s="449" t="s">
        <v>718</v>
      </c>
      <c r="E25" s="449" t="s">
        <v>748</v>
      </c>
      <c r="F25" s="449" t="s">
        <v>789</v>
      </c>
      <c r="G25" s="449" t="s">
        <v>790</v>
      </c>
      <c r="H25" s="453"/>
      <c r="I25" s="453"/>
      <c r="J25" s="449"/>
      <c r="K25" s="449"/>
      <c r="L25" s="453"/>
      <c r="M25" s="453"/>
      <c r="N25" s="449"/>
      <c r="O25" s="449"/>
      <c r="P25" s="453">
        <v>1</v>
      </c>
      <c r="Q25" s="453">
        <v>3722</v>
      </c>
      <c r="R25" s="523"/>
      <c r="S25" s="454">
        <v>3722</v>
      </c>
    </row>
    <row r="26" spans="1:19" ht="14.4" customHeight="1" x14ac:dyDescent="0.3">
      <c r="A26" s="448" t="s">
        <v>746</v>
      </c>
      <c r="B26" s="449" t="s">
        <v>747</v>
      </c>
      <c r="C26" s="449" t="s">
        <v>397</v>
      </c>
      <c r="D26" s="449" t="s">
        <v>718</v>
      </c>
      <c r="E26" s="449" t="s">
        <v>748</v>
      </c>
      <c r="F26" s="449" t="s">
        <v>791</v>
      </c>
      <c r="G26" s="449" t="s">
        <v>792</v>
      </c>
      <c r="H26" s="453"/>
      <c r="I26" s="453"/>
      <c r="J26" s="449"/>
      <c r="K26" s="449"/>
      <c r="L26" s="453">
        <v>2786</v>
      </c>
      <c r="M26" s="453">
        <v>1376284</v>
      </c>
      <c r="N26" s="449">
        <v>1</v>
      </c>
      <c r="O26" s="449">
        <v>494</v>
      </c>
      <c r="P26" s="453">
        <v>3432</v>
      </c>
      <c r="Q26" s="453">
        <v>1698840</v>
      </c>
      <c r="R26" s="523">
        <v>1.2343673253485472</v>
      </c>
      <c r="S26" s="454">
        <v>495</v>
      </c>
    </row>
    <row r="27" spans="1:19" ht="14.4" customHeight="1" x14ac:dyDescent="0.3">
      <c r="A27" s="448" t="s">
        <v>746</v>
      </c>
      <c r="B27" s="449" t="s">
        <v>747</v>
      </c>
      <c r="C27" s="449" t="s">
        <v>397</v>
      </c>
      <c r="D27" s="449" t="s">
        <v>718</v>
      </c>
      <c r="E27" s="449" t="s">
        <v>748</v>
      </c>
      <c r="F27" s="449" t="s">
        <v>793</v>
      </c>
      <c r="G27" s="449" t="s">
        <v>794</v>
      </c>
      <c r="H27" s="453"/>
      <c r="I27" s="453"/>
      <c r="J27" s="449"/>
      <c r="K27" s="449"/>
      <c r="L27" s="453">
        <v>3282</v>
      </c>
      <c r="M27" s="453">
        <v>1214340</v>
      </c>
      <c r="N27" s="449">
        <v>1</v>
      </c>
      <c r="O27" s="449">
        <v>370</v>
      </c>
      <c r="P27" s="453">
        <v>3655</v>
      </c>
      <c r="Q27" s="453">
        <v>1356005</v>
      </c>
      <c r="R27" s="523">
        <v>1.1166600787258922</v>
      </c>
      <c r="S27" s="454">
        <v>371</v>
      </c>
    </row>
    <row r="28" spans="1:19" ht="14.4" customHeight="1" x14ac:dyDescent="0.3">
      <c r="A28" s="448" t="s">
        <v>746</v>
      </c>
      <c r="B28" s="449" t="s">
        <v>747</v>
      </c>
      <c r="C28" s="449" t="s">
        <v>397</v>
      </c>
      <c r="D28" s="449" t="s">
        <v>718</v>
      </c>
      <c r="E28" s="449" t="s">
        <v>748</v>
      </c>
      <c r="F28" s="449" t="s">
        <v>795</v>
      </c>
      <c r="G28" s="449" t="s">
        <v>796</v>
      </c>
      <c r="H28" s="453"/>
      <c r="I28" s="453"/>
      <c r="J28" s="449"/>
      <c r="K28" s="449"/>
      <c r="L28" s="453">
        <v>299</v>
      </c>
      <c r="M28" s="453">
        <v>929292</v>
      </c>
      <c r="N28" s="449">
        <v>1</v>
      </c>
      <c r="O28" s="449">
        <v>3108</v>
      </c>
      <c r="P28" s="453">
        <v>300</v>
      </c>
      <c r="Q28" s="453">
        <v>933900</v>
      </c>
      <c r="R28" s="523">
        <v>1.0049586136542659</v>
      </c>
      <c r="S28" s="454">
        <v>3113</v>
      </c>
    </row>
    <row r="29" spans="1:19" ht="14.4" customHeight="1" x14ac:dyDescent="0.3">
      <c r="A29" s="448" t="s">
        <v>746</v>
      </c>
      <c r="B29" s="449" t="s">
        <v>747</v>
      </c>
      <c r="C29" s="449" t="s">
        <v>397</v>
      </c>
      <c r="D29" s="449" t="s">
        <v>718</v>
      </c>
      <c r="E29" s="449" t="s">
        <v>748</v>
      </c>
      <c r="F29" s="449" t="s">
        <v>797</v>
      </c>
      <c r="G29" s="449" t="s">
        <v>798</v>
      </c>
      <c r="H29" s="453"/>
      <c r="I29" s="453"/>
      <c r="J29" s="449"/>
      <c r="K29" s="449"/>
      <c r="L29" s="453"/>
      <c r="M29" s="453"/>
      <c r="N29" s="449"/>
      <c r="O29" s="449"/>
      <c r="P29" s="453">
        <v>32</v>
      </c>
      <c r="Q29" s="453">
        <v>384</v>
      </c>
      <c r="R29" s="523"/>
      <c r="S29" s="454">
        <v>12</v>
      </c>
    </row>
    <row r="30" spans="1:19" ht="14.4" customHeight="1" x14ac:dyDescent="0.3">
      <c r="A30" s="448" t="s">
        <v>746</v>
      </c>
      <c r="B30" s="449" t="s">
        <v>747</v>
      </c>
      <c r="C30" s="449" t="s">
        <v>397</v>
      </c>
      <c r="D30" s="449" t="s">
        <v>718</v>
      </c>
      <c r="E30" s="449" t="s">
        <v>748</v>
      </c>
      <c r="F30" s="449" t="s">
        <v>799</v>
      </c>
      <c r="G30" s="449" t="s">
        <v>800</v>
      </c>
      <c r="H30" s="453"/>
      <c r="I30" s="453"/>
      <c r="J30" s="449"/>
      <c r="K30" s="449"/>
      <c r="L30" s="453">
        <v>7</v>
      </c>
      <c r="M30" s="453">
        <v>89558</v>
      </c>
      <c r="N30" s="449">
        <v>1</v>
      </c>
      <c r="O30" s="449">
        <v>12794</v>
      </c>
      <c r="P30" s="453">
        <v>2</v>
      </c>
      <c r="Q30" s="453">
        <v>25592</v>
      </c>
      <c r="R30" s="523">
        <v>0.28575894950758168</v>
      </c>
      <c r="S30" s="454">
        <v>12796</v>
      </c>
    </row>
    <row r="31" spans="1:19" ht="14.4" customHeight="1" x14ac:dyDescent="0.3">
      <c r="A31" s="448" t="s">
        <v>746</v>
      </c>
      <c r="B31" s="449" t="s">
        <v>747</v>
      </c>
      <c r="C31" s="449" t="s">
        <v>397</v>
      </c>
      <c r="D31" s="449" t="s">
        <v>718</v>
      </c>
      <c r="E31" s="449" t="s">
        <v>748</v>
      </c>
      <c r="F31" s="449" t="s">
        <v>801</v>
      </c>
      <c r="G31" s="449" t="s">
        <v>802</v>
      </c>
      <c r="H31" s="453"/>
      <c r="I31" s="453"/>
      <c r="J31" s="449"/>
      <c r="K31" s="449"/>
      <c r="L31" s="453">
        <v>480</v>
      </c>
      <c r="M31" s="453">
        <v>53280</v>
      </c>
      <c r="N31" s="449">
        <v>1</v>
      </c>
      <c r="O31" s="449">
        <v>111</v>
      </c>
      <c r="P31" s="453">
        <v>830</v>
      </c>
      <c r="Q31" s="453">
        <v>92960</v>
      </c>
      <c r="R31" s="523">
        <v>1.7447447447447448</v>
      </c>
      <c r="S31" s="454">
        <v>112</v>
      </c>
    </row>
    <row r="32" spans="1:19" ht="14.4" customHeight="1" x14ac:dyDescent="0.3">
      <c r="A32" s="448" t="s">
        <v>746</v>
      </c>
      <c r="B32" s="449" t="s">
        <v>747</v>
      </c>
      <c r="C32" s="449" t="s">
        <v>397</v>
      </c>
      <c r="D32" s="449" t="s">
        <v>718</v>
      </c>
      <c r="E32" s="449" t="s">
        <v>748</v>
      </c>
      <c r="F32" s="449" t="s">
        <v>803</v>
      </c>
      <c r="G32" s="449" t="s">
        <v>804</v>
      </c>
      <c r="H32" s="453"/>
      <c r="I32" s="453"/>
      <c r="J32" s="449"/>
      <c r="K32" s="449"/>
      <c r="L32" s="453">
        <v>35</v>
      </c>
      <c r="M32" s="453">
        <v>4375</v>
      </c>
      <c r="N32" s="449">
        <v>1</v>
      </c>
      <c r="O32" s="449">
        <v>125</v>
      </c>
      <c r="P32" s="453">
        <v>44</v>
      </c>
      <c r="Q32" s="453">
        <v>5544</v>
      </c>
      <c r="R32" s="523">
        <v>1.2672000000000001</v>
      </c>
      <c r="S32" s="454">
        <v>126</v>
      </c>
    </row>
    <row r="33" spans="1:19" ht="14.4" customHeight="1" x14ac:dyDescent="0.3">
      <c r="A33" s="448" t="s">
        <v>746</v>
      </c>
      <c r="B33" s="449" t="s">
        <v>747</v>
      </c>
      <c r="C33" s="449" t="s">
        <v>397</v>
      </c>
      <c r="D33" s="449" t="s">
        <v>718</v>
      </c>
      <c r="E33" s="449" t="s">
        <v>748</v>
      </c>
      <c r="F33" s="449" t="s">
        <v>805</v>
      </c>
      <c r="G33" s="449" t="s">
        <v>806</v>
      </c>
      <c r="H33" s="453"/>
      <c r="I33" s="453"/>
      <c r="J33" s="449"/>
      <c r="K33" s="449"/>
      <c r="L33" s="453">
        <v>51</v>
      </c>
      <c r="M33" s="453">
        <v>25245</v>
      </c>
      <c r="N33" s="449">
        <v>1</v>
      </c>
      <c r="O33" s="449">
        <v>495</v>
      </c>
      <c r="P33" s="453">
        <v>103</v>
      </c>
      <c r="Q33" s="453">
        <v>51088</v>
      </c>
      <c r="R33" s="523">
        <v>2.0236878589819765</v>
      </c>
      <c r="S33" s="454">
        <v>496</v>
      </c>
    </row>
    <row r="34" spans="1:19" ht="14.4" customHeight="1" x14ac:dyDescent="0.3">
      <c r="A34" s="448" t="s">
        <v>746</v>
      </c>
      <c r="B34" s="449" t="s">
        <v>747</v>
      </c>
      <c r="C34" s="449" t="s">
        <v>397</v>
      </c>
      <c r="D34" s="449" t="s">
        <v>718</v>
      </c>
      <c r="E34" s="449" t="s">
        <v>748</v>
      </c>
      <c r="F34" s="449" t="s">
        <v>807</v>
      </c>
      <c r="G34" s="449" t="s">
        <v>808</v>
      </c>
      <c r="H34" s="453"/>
      <c r="I34" s="453"/>
      <c r="J34" s="449"/>
      <c r="K34" s="449"/>
      <c r="L34" s="453">
        <v>51</v>
      </c>
      <c r="M34" s="453">
        <v>65535</v>
      </c>
      <c r="N34" s="449">
        <v>1</v>
      </c>
      <c r="O34" s="449">
        <v>1285</v>
      </c>
      <c r="P34" s="453"/>
      <c r="Q34" s="453"/>
      <c r="R34" s="523"/>
      <c r="S34" s="454"/>
    </row>
    <row r="35" spans="1:19" ht="14.4" customHeight="1" x14ac:dyDescent="0.3">
      <c r="A35" s="448" t="s">
        <v>746</v>
      </c>
      <c r="B35" s="449" t="s">
        <v>747</v>
      </c>
      <c r="C35" s="449" t="s">
        <v>397</v>
      </c>
      <c r="D35" s="449" t="s">
        <v>718</v>
      </c>
      <c r="E35" s="449" t="s">
        <v>748</v>
      </c>
      <c r="F35" s="449" t="s">
        <v>809</v>
      </c>
      <c r="G35" s="449" t="s">
        <v>810</v>
      </c>
      <c r="H35" s="453"/>
      <c r="I35" s="453"/>
      <c r="J35" s="449"/>
      <c r="K35" s="449"/>
      <c r="L35" s="453">
        <v>1009</v>
      </c>
      <c r="M35" s="453">
        <v>460104</v>
      </c>
      <c r="N35" s="449">
        <v>1</v>
      </c>
      <c r="O35" s="449">
        <v>456</v>
      </c>
      <c r="P35" s="453">
        <v>1224</v>
      </c>
      <c r="Q35" s="453">
        <v>560592</v>
      </c>
      <c r="R35" s="523">
        <v>1.2184027958896249</v>
      </c>
      <c r="S35" s="454">
        <v>458</v>
      </c>
    </row>
    <row r="36" spans="1:19" ht="14.4" customHeight="1" x14ac:dyDescent="0.3">
      <c r="A36" s="448" t="s">
        <v>746</v>
      </c>
      <c r="B36" s="449" t="s">
        <v>747</v>
      </c>
      <c r="C36" s="449" t="s">
        <v>397</v>
      </c>
      <c r="D36" s="449" t="s">
        <v>718</v>
      </c>
      <c r="E36" s="449" t="s">
        <v>748</v>
      </c>
      <c r="F36" s="449" t="s">
        <v>811</v>
      </c>
      <c r="G36" s="449" t="s">
        <v>812</v>
      </c>
      <c r="H36" s="453"/>
      <c r="I36" s="453"/>
      <c r="J36" s="449"/>
      <c r="K36" s="449"/>
      <c r="L36" s="453">
        <v>2676</v>
      </c>
      <c r="M36" s="453">
        <v>155208</v>
      </c>
      <c r="N36" s="449">
        <v>1</v>
      </c>
      <c r="O36" s="449">
        <v>58</v>
      </c>
      <c r="P36" s="453">
        <v>3301</v>
      </c>
      <c r="Q36" s="453">
        <v>191458</v>
      </c>
      <c r="R36" s="523">
        <v>1.2335575485799701</v>
      </c>
      <c r="S36" s="454">
        <v>58</v>
      </c>
    </row>
    <row r="37" spans="1:19" ht="14.4" customHeight="1" x14ac:dyDescent="0.3">
      <c r="A37" s="448" t="s">
        <v>746</v>
      </c>
      <c r="B37" s="449" t="s">
        <v>747</v>
      </c>
      <c r="C37" s="449" t="s">
        <v>397</v>
      </c>
      <c r="D37" s="449" t="s">
        <v>718</v>
      </c>
      <c r="E37" s="449" t="s">
        <v>748</v>
      </c>
      <c r="F37" s="449" t="s">
        <v>813</v>
      </c>
      <c r="G37" s="449" t="s">
        <v>814</v>
      </c>
      <c r="H37" s="453"/>
      <c r="I37" s="453"/>
      <c r="J37" s="449"/>
      <c r="K37" s="449"/>
      <c r="L37" s="453">
        <v>119</v>
      </c>
      <c r="M37" s="453">
        <v>258587</v>
      </c>
      <c r="N37" s="449">
        <v>1</v>
      </c>
      <c r="O37" s="449">
        <v>2173</v>
      </c>
      <c r="P37" s="453">
        <v>2</v>
      </c>
      <c r="Q37" s="453">
        <v>4348</v>
      </c>
      <c r="R37" s="523">
        <v>1.6814457029935767E-2</v>
      </c>
      <c r="S37" s="454">
        <v>2174</v>
      </c>
    </row>
    <row r="38" spans="1:19" ht="14.4" customHeight="1" x14ac:dyDescent="0.3">
      <c r="A38" s="448" t="s">
        <v>746</v>
      </c>
      <c r="B38" s="449" t="s">
        <v>747</v>
      </c>
      <c r="C38" s="449" t="s">
        <v>397</v>
      </c>
      <c r="D38" s="449" t="s">
        <v>718</v>
      </c>
      <c r="E38" s="449" t="s">
        <v>748</v>
      </c>
      <c r="F38" s="449" t="s">
        <v>815</v>
      </c>
      <c r="G38" s="449" t="s">
        <v>816</v>
      </c>
      <c r="H38" s="453"/>
      <c r="I38" s="453"/>
      <c r="J38" s="449"/>
      <c r="K38" s="449"/>
      <c r="L38" s="453">
        <v>28</v>
      </c>
      <c r="M38" s="453">
        <v>273336</v>
      </c>
      <c r="N38" s="449">
        <v>1</v>
      </c>
      <c r="O38" s="449">
        <v>9762</v>
      </c>
      <c r="P38" s="453"/>
      <c r="Q38" s="453"/>
      <c r="R38" s="523"/>
      <c r="S38" s="454"/>
    </row>
    <row r="39" spans="1:19" ht="14.4" customHeight="1" x14ac:dyDescent="0.3">
      <c r="A39" s="448" t="s">
        <v>746</v>
      </c>
      <c r="B39" s="449" t="s">
        <v>747</v>
      </c>
      <c r="C39" s="449" t="s">
        <v>397</v>
      </c>
      <c r="D39" s="449" t="s">
        <v>718</v>
      </c>
      <c r="E39" s="449" t="s">
        <v>748</v>
      </c>
      <c r="F39" s="449" t="s">
        <v>817</v>
      </c>
      <c r="G39" s="449" t="s">
        <v>818</v>
      </c>
      <c r="H39" s="453"/>
      <c r="I39" s="453"/>
      <c r="J39" s="449"/>
      <c r="K39" s="449"/>
      <c r="L39" s="453">
        <v>4</v>
      </c>
      <c r="M39" s="453">
        <v>1012</v>
      </c>
      <c r="N39" s="449">
        <v>1</v>
      </c>
      <c r="O39" s="449">
        <v>253</v>
      </c>
      <c r="P39" s="453">
        <v>2</v>
      </c>
      <c r="Q39" s="453">
        <v>508</v>
      </c>
      <c r="R39" s="523">
        <v>0.50197628458498023</v>
      </c>
      <c r="S39" s="454">
        <v>254</v>
      </c>
    </row>
    <row r="40" spans="1:19" ht="14.4" customHeight="1" x14ac:dyDescent="0.3">
      <c r="A40" s="448" t="s">
        <v>746</v>
      </c>
      <c r="B40" s="449" t="s">
        <v>747</v>
      </c>
      <c r="C40" s="449" t="s">
        <v>397</v>
      </c>
      <c r="D40" s="449" t="s">
        <v>718</v>
      </c>
      <c r="E40" s="449" t="s">
        <v>748</v>
      </c>
      <c r="F40" s="449" t="s">
        <v>819</v>
      </c>
      <c r="G40" s="449" t="s">
        <v>820</v>
      </c>
      <c r="H40" s="453"/>
      <c r="I40" s="453"/>
      <c r="J40" s="449"/>
      <c r="K40" s="449"/>
      <c r="L40" s="453">
        <v>4018</v>
      </c>
      <c r="M40" s="453">
        <v>707168</v>
      </c>
      <c r="N40" s="449">
        <v>1</v>
      </c>
      <c r="O40" s="449">
        <v>176</v>
      </c>
      <c r="P40" s="453">
        <v>4793</v>
      </c>
      <c r="Q40" s="453">
        <v>843568</v>
      </c>
      <c r="R40" s="523">
        <v>1.192882030861125</v>
      </c>
      <c r="S40" s="454">
        <v>176</v>
      </c>
    </row>
    <row r="41" spans="1:19" ht="14.4" customHeight="1" x14ac:dyDescent="0.3">
      <c r="A41" s="448" t="s">
        <v>746</v>
      </c>
      <c r="B41" s="449" t="s">
        <v>747</v>
      </c>
      <c r="C41" s="449" t="s">
        <v>397</v>
      </c>
      <c r="D41" s="449" t="s">
        <v>718</v>
      </c>
      <c r="E41" s="449" t="s">
        <v>748</v>
      </c>
      <c r="F41" s="449" t="s">
        <v>821</v>
      </c>
      <c r="G41" s="449" t="s">
        <v>822</v>
      </c>
      <c r="H41" s="453"/>
      <c r="I41" s="453"/>
      <c r="J41" s="449"/>
      <c r="K41" s="449"/>
      <c r="L41" s="453">
        <v>913</v>
      </c>
      <c r="M41" s="453">
        <v>77605</v>
      </c>
      <c r="N41" s="449">
        <v>1</v>
      </c>
      <c r="O41" s="449">
        <v>85</v>
      </c>
      <c r="P41" s="453">
        <v>1579</v>
      </c>
      <c r="Q41" s="453">
        <v>135794</v>
      </c>
      <c r="R41" s="523">
        <v>1.7498099349268732</v>
      </c>
      <c r="S41" s="454">
        <v>86</v>
      </c>
    </row>
    <row r="42" spans="1:19" ht="14.4" customHeight="1" x14ac:dyDescent="0.3">
      <c r="A42" s="448" t="s">
        <v>746</v>
      </c>
      <c r="B42" s="449" t="s">
        <v>747</v>
      </c>
      <c r="C42" s="449" t="s">
        <v>397</v>
      </c>
      <c r="D42" s="449" t="s">
        <v>718</v>
      </c>
      <c r="E42" s="449" t="s">
        <v>748</v>
      </c>
      <c r="F42" s="449" t="s">
        <v>823</v>
      </c>
      <c r="G42" s="449" t="s">
        <v>824</v>
      </c>
      <c r="H42" s="453"/>
      <c r="I42" s="453"/>
      <c r="J42" s="449"/>
      <c r="K42" s="449"/>
      <c r="L42" s="453">
        <v>2</v>
      </c>
      <c r="M42" s="453">
        <v>356</v>
      </c>
      <c r="N42" s="449">
        <v>1</v>
      </c>
      <c r="O42" s="449">
        <v>178</v>
      </c>
      <c r="P42" s="453"/>
      <c r="Q42" s="453"/>
      <c r="R42" s="523"/>
      <c r="S42" s="454"/>
    </row>
    <row r="43" spans="1:19" ht="14.4" customHeight="1" x14ac:dyDescent="0.3">
      <c r="A43" s="448" t="s">
        <v>746</v>
      </c>
      <c r="B43" s="449" t="s">
        <v>747</v>
      </c>
      <c r="C43" s="449" t="s">
        <v>397</v>
      </c>
      <c r="D43" s="449" t="s">
        <v>718</v>
      </c>
      <c r="E43" s="449" t="s">
        <v>748</v>
      </c>
      <c r="F43" s="449" t="s">
        <v>825</v>
      </c>
      <c r="G43" s="449" t="s">
        <v>826</v>
      </c>
      <c r="H43" s="453"/>
      <c r="I43" s="453"/>
      <c r="J43" s="449"/>
      <c r="K43" s="449"/>
      <c r="L43" s="453">
        <v>64</v>
      </c>
      <c r="M43" s="453">
        <v>10880</v>
      </c>
      <c r="N43" s="449">
        <v>1</v>
      </c>
      <c r="O43" s="449">
        <v>170</v>
      </c>
      <c r="P43" s="453">
        <v>95</v>
      </c>
      <c r="Q43" s="453">
        <v>16150</v>
      </c>
      <c r="R43" s="523">
        <v>1.484375</v>
      </c>
      <c r="S43" s="454">
        <v>170</v>
      </c>
    </row>
    <row r="44" spans="1:19" ht="14.4" customHeight="1" x14ac:dyDescent="0.3">
      <c r="A44" s="448" t="s">
        <v>746</v>
      </c>
      <c r="B44" s="449" t="s">
        <v>747</v>
      </c>
      <c r="C44" s="449" t="s">
        <v>397</v>
      </c>
      <c r="D44" s="449" t="s">
        <v>718</v>
      </c>
      <c r="E44" s="449" t="s">
        <v>748</v>
      </c>
      <c r="F44" s="449" t="s">
        <v>827</v>
      </c>
      <c r="G44" s="449" t="s">
        <v>828</v>
      </c>
      <c r="H44" s="453"/>
      <c r="I44" s="453"/>
      <c r="J44" s="449"/>
      <c r="K44" s="449"/>
      <c r="L44" s="453">
        <v>54</v>
      </c>
      <c r="M44" s="453">
        <v>1566</v>
      </c>
      <c r="N44" s="449">
        <v>1</v>
      </c>
      <c r="O44" s="449">
        <v>29</v>
      </c>
      <c r="P44" s="453">
        <v>47</v>
      </c>
      <c r="Q44" s="453">
        <v>1363</v>
      </c>
      <c r="R44" s="523">
        <v>0.87037037037037035</v>
      </c>
      <c r="S44" s="454">
        <v>29</v>
      </c>
    </row>
    <row r="45" spans="1:19" ht="14.4" customHeight="1" x14ac:dyDescent="0.3">
      <c r="A45" s="448" t="s">
        <v>746</v>
      </c>
      <c r="B45" s="449" t="s">
        <v>747</v>
      </c>
      <c r="C45" s="449" t="s">
        <v>397</v>
      </c>
      <c r="D45" s="449" t="s">
        <v>718</v>
      </c>
      <c r="E45" s="449" t="s">
        <v>748</v>
      </c>
      <c r="F45" s="449" t="s">
        <v>829</v>
      </c>
      <c r="G45" s="449" t="s">
        <v>830</v>
      </c>
      <c r="H45" s="453"/>
      <c r="I45" s="453"/>
      <c r="J45" s="449"/>
      <c r="K45" s="449"/>
      <c r="L45" s="453">
        <v>55</v>
      </c>
      <c r="M45" s="453">
        <v>55660</v>
      </c>
      <c r="N45" s="449">
        <v>1</v>
      </c>
      <c r="O45" s="449">
        <v>1012</v>
      </c>
      <c r="P45" s="453"/>
      <c r="Q45" s="453"/>
      <c r="R45" s="523"/>
      <c r="S45" s="454"/>
    </row>
    <row r="46" spans="1:19" ht="14.4" customHeight="1" x14ac:dyDescent="0.3">
      <c r="A46" s="448" t="s">
        <v>746</v>
      </c>
      <c r="B46" s="449" t="s">
        <v>747</v>
      </c>
      <c r="C46" s="449" t="s">
        <v>397</v>
      </c>
      <c r="D46" s="449" t="s">
        <v>718</v>
      </c>
      <c r="E46" s="449" t="s">
        <v>748</v>
      </c>
      <c r="F46" s="449" t="s">
        <v>831</v>
      </c>
      <c r="G46" s="449" t="s">
        <v>832</v>
      </c>
      <c r="H46" s="453"/>
      <c r="I46" s="453"/>
      <c r="J46" s="449"/>
      <c r="K46" s="449"/>
      <c r="L46" s="453">
        <v>91</v>
      </c>
      <c r="M46" s="453">
        <v>16016</v>
      </c>
      <c r="N46" s="449">
        <v>1</v>
      </c>
      <c r="O46" s="449">
        <v>176</v>
      </c>
      <c r="P46" s="453">
        <v>128</v>
      </c>
      <c r="Q46" s="453">
        <v>22656</v>
      </c>
      <c r="R46" s="523">
        <v>1.4145854145854146</v>
      </c>
      <c r="S46" s="454">
        <v>177</v>
      </c>
    </row>
    <row r="47" spans="1:19" ht="14.4" customHeight="1" x14ac:dyDescent="0.3">
      <c r="A47" s="448" t="s">
        <v>746</v>
      </c>
      <c r="B47" s="449" t="s">
        <v>747</v>
      </c>
      <c r="C47" s="449" t="s">
        <v>397</v>
      </c>
      <c r="D47" s="449" t="s">
        <v>718</v>
      </c>
      <c r="E47" s="449" t="s">
        <v>748</v>
      </c>
      <c r="F47" s="449" t="s">
        <v>833</v>
      </c>
      <c r="G47" s="449" t="s">
        <v>834</v>
      </c>
      <c r="H47" s="453"/>
      <c r="I47" s="453"/>
      <c r="J47" s="449"/>
      <c r="K47" s="449"/>
      <c r="L47" s="453">
        <v>273</v>
      </c>
      <c r="M47" s="453">
        <v>627081</v>
      </c>
      <c r="N47" s="449">
        <v>1</v>
      </c>
      <c r="O47" s="449">
        <v>2297</v>
      </c>
      <c r="P47" s="453"/>
      <c r="Q47" s="453"/>
      <c r="R47" s="523"/>
      <c r="S47" s="454"/>
    </row>
    <row r="48" spans="1:19" ht="14.4" customHeight="1" x14ac:dyDescent="0.3">
      <c r="A48" s="448" t="s">
        <v>746</v>
      </c>
      <c r="B48" s="449" t="s">
        <v>747</v>
      </c>
      <c r="C48" s="449" t="s">
        <v>397</v>
      </c>
      <c r="D48" s="449" t="s">
        <v>718</v>
      </c>
      <c r="E48" s="449" t="s">
        <v>748</v>
      </c>
      <c r="F48" s="449" t="s">
        <v>835</v>
      </c>
      <c r="G48" s="449" t="s">
        <v>836</v>
      </c>
      <c r="H48" s="453"/>
      <c r="I48" s="453"/>
      <c r="J48" s="449"/>
      <c r="K48" s="449"/>
      <c r="L48" s="453"/>
      <c r="M48" s="453"/>
      <c r="N48" s="449"/>
      <c r="O48" s="449"/>
      <c r="P48" s="453">
        <v>2</v>
      </c>
      <c r="Q48" s="453">
        <v>718</v>
      </c>
      <c r="R48" s="523"/>
      <c r="S48" s="454">
        <v>359</v>
      </c>
    </row>
    <row r="49" spans="1:19" ht="14.4" customHeight="1" x14ac:dyDescent="0.3">
      <c r="A49" s="448" t="s">
        <v>746</v>
      </c>
      <c r="B49" s="449" t="s">
        <v>747</v>
      </c>
      <c r="C49" s="449" t="s">
        <v>397</v>
      </c>
      <c r="D49" s="449" t="s">
        <v>718</v>
      </c>
      <c r="E49" s="449" t="s">
        <v>748</v>
      </c>
      <c r="F49" s="449" t="s">
        <v>837</v>
      </c>
      <c r="G49" s="449" t="s">
        <v>838</v>
      </c>
      <c r="H49" s="453"/>
      <c r="I49" s="453"/>
      <c r="J49" s="449"/>
      <c r="K49" s="449"/>
      <c r="L49" s="453">
        <v>265</v>
      </c>
      <c r="M49" s="453">
        <v>69960</v>
      </c>
      <c r="N49" s="449">
        <v>1</v>
      </c>
      <c r="O49" s="449">
        <v>264</v>
      </c>
      <c r="P49" s="453">
        <v>460</v>
      </c>
      <c r="Q49" s="453">
        <v>121440</v>
      </c>
      <c r="R49" s="523">
        <v>1.7358490566037736</v>
      </c>
      <c r="S49" s="454">
        <v>264</v>
      </c>
    </row>
    <row r="50" spans="1:19" ht="14.4" customHeight="1" x14ac:dyDescent="0.3">
      <c r="A50" s="448" t="s">
        <v>746</v>
      </c>
      <c r="B50" s="449" t="s">
        <v>747</v>
      </c>
      <c r="C50" s="449" t="s">
        <v>397</v>
      </c>
      <c r="D50" s="449" t="s">
        <v>718</v>
      </c>
      <c r="E50" s="449" t="s">
        <v>748</v>
      </c>
      <c r="F50" s="449" t="s">
        <v>839</v>
      </c>
      <c r="G50" s="449" t="s">
        <v>840</v>
      </c>
      <c r="H50" s="453"/>
      <c r="I50" s="453"/>
      <c r="J50" s="449"/>
      <c r="K50" s="449"/>
      <c r="L50" s="453">
        <v>441</v>
      </c>
      <c r="M50" s="453">
        <v>939771</v>
      </c>
      <c r="N50" s="449">
        <v>1</v>
      </c>
      <c r="O50" s="449">
        <v>2131</v>
      </c>
      <c r="P50" s="453">
        <v>366</v>
      </c>
      <c r="Q50" s="453">
        <v>781044</v>
      </c>
      <c r="R50" s="523">
        <v>0.83110034253025467</v>
      </c>
      <c r="S50" s="454">
        <v>2134</v>
      </c>
    </row>
    <row r="51" spans="1:19" ht="14.4" customHeight="1" x14ac:dyDescent="0.3">
      <c r="A51" s="448" t="s">
        <v>746</v>
      </c>
      <c r="B51" s="449" t="s">
        <v>747</v>
      </c>
      <c r="C51" s="449" t="s">
        <v>397</v>
      </c>
      <c r="D51" s="449" t="s">
        <v>718</v>
      </c>
      <c r="E51" s="449" t="s">
        <v>748</v>
      </c>
      <c r="F51" s="449" t="s">
        <v>841</v>
      </c>
      <c r="G51" s="449" t="s">
        <v>842</v>
      </c>
      <c r="H51" s="453"/>
      <c r="I51" s="453"/>
      <c r="J51" s="449"/>
      <c r="K51" s="449"/>
      <c r="L51" s="453">
        <v>3</v>
      </c>
      <c r="M51" s="453">
        <v>726</v>
      </c>
      <c r="N51" s="449">
        <v>1</v>
      </c>
      <c r="O51" s="449">
        <v>242</v>
      </c>
      <c r="P51" s="453">
        <v>5</v>
      </c>
      <c r="Q51" s="453">
        <v>1215</v>
      </c>
      <c r="R51" s="523">
        <v>1.6735537190082646</v>
      </c>
      <c r="S51" s="454">
        <v>243</v>
      </c>
    </row>
    <row r="52" spans="1:19" ht="14.4" customHeight="1" x14ac:dyDescent="0.3">
      <c r="A52" s="448" t="s">
        <v>746</v>
      </c>
      <c r="B52" s="449" t="s">
        <v>747</v>
      </c>
      <c r="C52" s="449" t="s">
        <v>397</v>
      </c>
      <c r="D52" s="449" t="s">
        <v>718</v>
      </c>
      <c r="E52" s="449" t="s">
        <v>748</v>
      </c>
      <c r="F52" s="449" t="s">
        <v>843</v>
      </c>
      <c r="G52" s="449" t="s">
        <v>844</v>
      </c>
      <c r="H52" s="453"/>
      <c r="I52" s="453"/>
      <c r="J52" s="449"/>
      <c r="K52" s="449"/>
      <c r="L52" s="453"/>
      <c r="M52" s="453"/>
      <c r="N52" s="449"/>
      <c r="O52" s="449"/>
      <c r="P52" s="453">
        <v>1</v>
      </c>
      <c r="Q52" s="453">
        <v>426</v>
      </c>
      <c r="R52" s="523"/>
      <c r="S52" s="454">
        <v>426</v>
      </c>
    </row>
    <row r="53" spans="1:19" ht="14.4" customHeight="1" x14ac:dyDescent="0.3">
      <c r="A53" s="448" t="s">
        <v>746</v>
      </c>
      <c r="B53" s="449" t="s">
        <v>747</v>
      </c>
      <c r="C53" s="449" t="s">
        <v>397</v>
      </c>
      <c r="D53" s="449" t="s">
        <v>718</v>
      </c>
      <c r="E53" s="449" t="s">
        <v>748</v>
      </c>
      <c r="F53" s="449" t="s">
        <v>847</v>
      </c>
      <c r="G53" s="449" t="s">
        <v>752</v>
      </c>
      <c r="H53" s="453"/>
      <c r="I53" s="453"/>
      <c r="J53" s="449"/>
      <c r="K53" s="449"/>
      <c r="L53" s="453">
        <v>52</v>
      </c>
      <c r="M53" s="453">
        <v>1924</v>
      </c>
      <c r="N53" s="449">
        <v>1</v>
      </c>
      <c r="O53" s="449">
        <v>37</v>
      </c>
      <c r="P53" s="453"/>
      <c r="Q53" s="453"/>
      <c r="R53" s="523"/>
      <c r="S53" s="454"/>
    </row>
    <row r="54" spans="1:19" ht="14.4" customHeight="1" x14ac:dyDescent="0.3">
      <c r="A54" s="448" t="s">
        <v>746</v>
      </c>
      <c r="B54" s="449" t="s">
        <v>747</v>
      </c>
      <c r="C54" s="449" t="s">
        <v>397</v>
      </c>
      <c r="D54" s="449" t="s">
        <v>718</v>
      </c>
      <c r="E54" s="449" t="s">
        <v>748</v>
      </c>
      <c r="F54" s="449" t="s">
        <v>848</v>
      </c>
      <c r="G54" s="449" t="s">
        <v>849</v>
      </c>
      <c r="H54" s="453"/>
      <c r="I54" s="453"/>
      <c r="J54" s="449"/>
      <c r="K54" s="449"/>
      <c r="L54" s="453">
        <v>4</v>
      </c>
      <c r="M54" s="453">
        <v>20880</v>
      </c>
      <c r="N54" s="449">
        <v>1</v>
      </c>
      <c r="O54" s="449">
        <v>5220</v>
      </c>
      <c r="P54" s="453"/>
      <c r="Q54" s="453"/>
      <c r="R54" s="523"/>
      <c r="S54" s="454"/>
    </row>
    <row r="55" spans="1:19" ht="14.4" customHeight="1" x14ac:dyDescent="0.3">
      <c r="A55" s="448" t="s">
        <v>746</v>
      </c>
      <c r="B55" s="449" t="s">
        <v>747</v>
      </c>
      <c r="C55" s="449" t="s">
        <v>397</v>
      </c>
      <c r="D55" s="449" t="s">
        <v>718</v>
      </c>
      <c r="E55" s="449" t="s">
        <v>748</v>
      </c>
      <c r="F55" s="449" t="s">
        <v>850</v>
      </c>
      <c r="G55" s="449" t="s">
        <v>851</v>
      </c>
      <c r="H55" s="453"/>
      <c r="I55" s="453"/>
      <c r="J55" s="449"/>
      <c r="K55" s="449"/>
      <c r="L55" s="453">
        <v>1</v>
      </c>
      <c r="M55" s="453">
        <v>1057</v>
      </c>
      <c r="N55" s="449">
        <v>1</v>
      </c>
      <c r="O55" s="449">
        <v>1057</v>
      </c>
      <c r="P55" s="453"/>
      <c r="Q55" s="453"/>
      <c r="R55" s="523"/>
      <c r="S55" s="454"/>
    </row>
    <row r="56" spans="1:19" ht="14.4" customHeight="1" x14ac:dyDescent="0.3">
      <c r="A56" s="448" t="s">
        <v>746</v>
      </c>
      <c r="B56" s="449" t="s">
        <v>747</v>
      </c>
      <c r="C56" s="449" t="s">
        <v>397</v>
      </c>
      <c r="D56" s="449" t="s">
        <v>718</v>
      </c>
      <c r="E56" s="449" t="s">
        <v>748</v>
      </c>
      <c r="F56" s="449" t="s">
        <v>852</v>
      </c>
      <c r="G56" s="449" t="s">
        <v>853</v>
      </c>
      <c r="H56" s="453"/>
      <c r="I56" s="453"/>
      <c r="J56" s="449"/>
      <c r="K56" s="449"/>
      <c r="L56" s="453">
        <v>76</v>
      </c>
      <c r="M56" s="453">
        <v>21964</v>
      </c>
      <c r="N56" s="449">
        <v>1</v>
      </c>
      <c r="O56" s="449">
        <v>289</v>
      </c>
      <c r="P56" s="453">
        <v>55</v>
      </c>
      <c r="Q56" s="453">
        <v>15895</v>
      </c>
      <c r="R56" s="523">
        <v>0.72368421052631582</v>
      </c>
      <c r="S56" s="454">
        <v>289</v>
      </c>
    </row>
    <row r="57" spans="1:19" ht="14.4" customHeight="1" x14ac:dyDescent="0.3">
      <c r="A57" s="448" t="s">
        <v>746</v>
      </c>
      <c r="B57" s="449" t="s">
        <v>747</v>
      </c>
      <c r="C57" s="449" t="s">
        <v>397</v>
      </c>
      <c r="D57" s="449" t="s">
        <v>718</v>
      </c>
      <c r="E57" s="449" t="s">
        <v>748</v>
      </c>
      <c r="F57" s="449" t="s">
        <v>856</v>
      </c>
      <c r="G57" s="449" t="s">
        <v>857</v>
      </c>
      <c r="H57" s="453"/>
      <c r="I57" s="453"/>
      <c r="J57" s="449"/>
      <c r="K57" s="449"/>
      <c r="L57" s="453">
        <v>31</v>
      </c>
      <c r="M57" s="453">
        <v>3317</v>
      </c>
      <c r="N57" s="449">
        <v>1</v>
      </c>
      <c r="O57" s="449">
        <v>107</v>
      </c>
      <c r="P57" s="453">
        <v>52</v>
      </c>
      <c r="Q57" s="453">
        <v>5616</v>
      </c>
      <c r="R57" s="523">
        <v>1.6930961712390715</v>
      </c>
      <c r="S57" s="454">
        <v>108</v>
      </c>
    </row>
    <row r="58" spans="1:19" ht="14.4" customHeight="1" x14ac:dyDescent="0.3">
      <c r="A58" s="448" t="s">
        <v>746</v>
      </c>
      <c r="B58" s="449" t="s">
        <v>747</v>
      </c>
      <c r="C58" s="449" t="s">
        <v>397</v>
      </c>
      <c r="D58" s="449" t="s">
        <v>718</v>
      </c>
      <c r="E58" s="449" t="s">
        <v>748</v>
      </c>
      <c r="F58" s="449" t="s">
        <v>858</v>
      </c>
      <c r="G58" s="449" t="s">
        <v>859</v>
      </c>
      <c r="H58" s="453"/>
      <c r="I58" s="453"/>
      <c r="J58" s="449"/>
      <c r="K58" s="449"/>
      <c r="L58" s="453">
        <v>2</v>
      </c>
      <c r="M58" s="453">
        <v>628</v>
      </c>
      <c r="N58" s="449">
        <v>1</v>
      </c>
      <c r="O58" s="449">
        <v>314</v>
      </c>
      <c r="P58" s="453">
        <v>7</v>
      </c>
      <c r="Q58" s="453">
        <v>2205</v>
      </c>
      <c r="R58" s="523">
        <v>3.5111464968152868</v>
      </c>
      <c r="S58" s="454">
        <v>315</v>
      </c>
    </row>
    <row r="59" spans="1:19" ht="14.4" customHeight="1" x14ac:dyDescent="0.3">
      <c r="A59" s="448" t="s">
        <v>746</v>
      </c>
      <c r="B59" s="449" t="s">
        <v>747</v>
      </c>
      <c r="C59" s="449" t="s">
        <v>397</v>
      </c>
      <c r="D59" s="449" t="s">
        <v>718</v>
      </c>
      <c r="E59" s="449" t="s">
        <v>748</v>
      </c>
      <c r="F59" s="449" t="s">
        <v>860</v>
      </c>
      <c r="G59" s="449" t="s">
        <v>861</v>
      </c>
      <c r="H59" s="453"/>
      <c r="I59" s="453"/>
      <c r="J59" s="449"/>
      <c r="K59" s="449"/>
      <c r="L59" s="453">
        <v>67</v>
      </c>
      <c r="M59" s="453">
        <v>0</v>
      </c>
      <c r="N59" s="449"/>
      <c r="O59" s="449">
        <v>0</v>
      </c>
      <c r="P59" s="453">
        <v>40</v>
      </c>
      <c r="Q59" s="453">
        <v>0</v>
      </c>
      <c r="R59" s="523"/>
      <c r="S59" s="454">
        <v>0</v>
      </c>
    </row>
    <row r="60" spans="1:19" ht="14.4" customHeight="1" x14ac:dyDescent="0.3">
      <c r="A60" s="448" t="s">
        <v>746</v>
      </c>
      <c r="B60" s="449" t="s">
        <v>747</v>
      </c>
      <c r="C60" s="449" t="s">
        <v>397</v>
      </c>
      <c r="D60" s="449" t="s">
        <v>718</v>
      </c>
      <c r="E60" s="449" t="s">
        <v>748</v>
      </c>
      <c r="F60" s="449" t="s">
        <v>862</v>
      </c>
      <c r="G60" s="449" t="s">
        <v>863</v>
      </c>
      <c r="H60" s="453"/>
      <c r="I60" s="453"/>
      <c r="J60" s="449"/>
      <c r="K60" s="449"/>
      <c r="L60" s="453">
        <v>21</v>
      </c>
      <c r="M60" s="453">
        <v>0</v>
      </c>
      <c r="N60" s="449"/>
      <c r="O60" s="449">
        <v>0</v>
      </c>
      <c r="P60" s="453">
        <v>28</v>
      </c>
      <c r="Q60" s="453">
        <v>0</v>
      </c>
      <c r="R60" s="523"/>
      <c r="S60" s="454">
        <v>0</v>
      </c>
    </row>
    <row r="61" spans="1:19" ht="14.4" customHeight="1" x14ac:dyDescent="0.3">
      <c r="A61" s="448" t="s">
        <v>746</v>
      </c>
      <c r="B61" s="449" t="s">
        <v>747</v>
      </c>
      <c r="C61" s="449" t="s">
        <v>397</v>
      </c>
      <c r="D61" s="449" t="s">
        <v>718</v>
      </c>
      <c r="E61" s="449" t="s">
        <v>748</v>
      </c>
      <c r="F61" s="449" t="s">
        <v>864</v>
      </c>
      <c r="G61" s="449" t="s">
        <v>865</v>
      </c>
      <c r="H61" s="453"/>
      <c r="I61" s="453"/>
      <c r="J61" s="449"/>
      <c r="K61" s="449"/>
      <c r="L61" s="453"/>
      <c r="M61" s="453"/>
      <c r="N61" s="449"/>
      <c r="O61" s="449"/>
      <c r="P61" s="453">
        <v>128</v>
      </c>
      <c r="Q61" s="453">
        <v>611712</v>
      </c>
      <c r="R61" s="523"/>
      <c r="S61" s="454">
        <v>4779</v>
      </c>
    </row>
    <row r="62" spans="1:19" ht="14.4" customHeight="1" x14ac:dyDescent="0.3">
      <c r="A62" s="448" t="s">
        <v>746</v>
      </c>
      <c r="B62" s="449" t="s">
        <v>747</v>
      </c>
      <c r="C62" s="449" t="s">
        <v>397</v>
      </c>
      <c r="D62" s="449" t="s">
        <v>718</v>
      </c>
      <c r="E62" s="449" t="s">
        <v>748</v>
      </c>
      <c r="F62" s="449" t="s">
        <v>866</v>
      </c>
      <c r="G62" s="449" t="s">
        <v>867</v>
      </c>
      <c r="H62" s="453"/>
      <c r="I62" s="453"/>
      <c r="J62" s="449"/>
      <c r="K62" s="449"/>
      <c r="L62" s="453"/>
      <c r="M62" s="453"/>
      <c r="N62" s="449"/>
      <c r="O62" s="449"/>
      <c r="P62" s="453">
        <v>52</v>
      </c>
      <c r="Q62" s="453">
        <v>31668</v>
      </c>
      <c r="R62" s="523"/>
      <c r="S62" s="454">
        <v>609</v>
      </c>
    </row>
    <row r="63" spans="1:19" ht="14.4" customHeight="1" x14ac:dyDescent="0.3">
      <c r="A63" s="448" t="s">
        <v>746</v>
      </c>
      <c r="B63" s="449" t="s">
        <v>747</v>
      </c>
      <c r="C63" s="449" t="s">
        <v>397</v>
      </c>
      <c r="D63" s="449" t="s">
        <v>718</v>
      </c>
      <c r="E63" s="449" t="s">
        <v>748</v>
      </c>
      <c r="F63" s="449" t="s">
        <v>868</v>
      </c>
      <c r="G63" s="449" t="s">
        <v>869</v>
      </c>
      <c r="H63" s="453"/>
      <c r="I63" s="453"/>
      <c r="J63" s="449"/>
      <c r="K63" s="449"/>
      <c r="L63" s="453"/>
      <c r="M63" s="453"/>
      <c r="N63" s="449"/>
      <c r="O63" s="449"/>
      <c r="P63" s="453">
        <v>84</v>
      </c>
      <c r="Q63" s="453">
        <v>238560</v>
      </c>
      <c r="R63" s="523"/>
      <c r="S63" s="454">
        <v>2840</v>
      </c>
    </row>
    <row r="64" spans="1:19" ht="14.4" customHeight="1" x14ac:dyDescent="0.3">
      <c r="A64" s="448" t="s">
        <v>746</v>
      </c>
      <c r="B64" s="449" t="s">
        <v>747</v>
      </c>
      <c r="C64" s="449" t="s">
        <v>397</v>
      </c>
      <c r="D64" s="449" t="s">
        <v>718</v>
      </c>
      <c r="E64" s="449" t="s">
        <v>748</v>
      </c>
      <c r="F64" s="449" t="s">
        <v>870</v>
      </c>
      <c r="G64" s="449" t="s">
        <v>871</v>
      </c>
      <c r="H64" s="453"/>
      <c r="I64" s="453"/>
      <c r="J64" s="449"/>
      <c r="K64" s="449"/>
      <c r="L64" s="453"/>
      <c r="M64" s="453"/>
      <c r="N64" s="449"/>
      <c r="O64" s="449"/>
      <c r="P64" s="453">
        <v>8</v>
      </c>
      <c r="Q64" s="453">
        <v>60600</v>
      </c>
      <c r="R64" s="523"/>
      <c r="S64" s="454">
        <v>7575</v>
      </c>
    </row>
    <row r="65" spans="1:19" ht="14.4" customHeight="1" x14ac:dyDescent="0.3">
      <c r="A65" s="448" t="s">
        <v>746</v>
      </c>
      <c r="B65" s="449" t="s">
        <v>747</v>
      </c>
      <c r="C65" s="449" t="s">
        <v>397</v>
      </c>
      <c r="D65" s="449" t="s">
        <v>718</v>
      </c>
      <c r="E65" s="449" t="s">
        <v>748</v>
      </c>
      <c r="F65" s="449" t="s">
        <v>872</v>
      </c>
      <c r="G65" s="449" t="s">
        <v>873</v>
      </c>
      <c r="H65" s="453"/>
      <c r="I65" s="453"/>
      <c r="J65" s="449"/>
      <c r="K65" s="449"/>
      <c r="L65" s="453"/>
      <c r="M65" s="453"/>
      <c r="N65" s="449"/>
      <c r="O65" s="449"/>
      <c r="P65" s="453">
        <v>13</v>
      </c>
      <c r="Q65" s="453">
        <v>208091</v>
      </c>
      <c r="R65" s="523"/>
      <c r="S65" s="454">
        <v>16007</v>
      </c>
    </row>
    <row r="66" spans="1:19" ht="14.4" customHeight="1" x14ac:dyDescent="0.3">
      <c r="A66" s="448" t="s">
        <v>746</v>
      </c>
      <c r="B66" s="449" t="s">
        <v>747</v>
      </c>
      <c r="C66" s="449" t="s">
        <v>397</v>
      </c>
      <c r="D66" s="449" t="s">
        <v>718</v>
      </c>
      <c r="E66" s="449" t="s">
        <v>748</v>
      </c>
      <c r="F66" s="449" t="s">
        <v>874</v>
      </c>
      <c r="G66" s="449" t="s">
        <v>875</v>
      </c>
      <c r="H66" s="453"/>
      <c r="I66" s="453"/>
      <c r="J66" s="449"/>
      <c r="K66" s="449"/>
      <c r="L66" s="453"/>
      <c r="M66" s="453"/>
      <c r="N66" s="449"/>
      <c r="O66" s="449"/>
      <c r="P66" s="453">
        <v>2</v>
      </c>
      <c r="Q66" s="453">
        <v>19972</v>
      </c>
      <c r="R66" s="523"/>
      <c r="S66" s="454">
        <v>9986</v>
      </c>
    </row>
    <row r="67" spans="1:19" ht="14.4" customHeight="1" x14ac:dyDescent="0.3">
      <c r="A67" s="448" t="s">
        <v>746</v>
      </c>
      <c r="B67" s="449" t="s">
        <v>747</v>
      </c>
      <c r="C67" s="449" t="s">
        <v>397</v>
      </c>
      <c r="D67" s="449" t="s">
        <v>723</v>
      </c>
      <c r="E67" s="449" t="s">
        <v>748</v>
      </c>
      <c r="F67" s="449" t="s">
        <v>751</v>
      </c>
      <c r="G67" s="449" t="s">
        <v>752</v>
      </c>
      <c r="H67" s="453">
        <v>304</v>
      </c>
      <c r="I67" s="453">
        <v>17632</v>
      </c>
      <c r="J67" s="449">
        <v>38</v>
      </c>
      <c r="K67" s="449">
        <v>58</v>
      </c>
      <c r="L67" s="453">
        <v>8</v>
      </c>
      <c r="M67" s="453">
        <v>464</v>
      </c>
      <c r="N67" s="449">
        <v>1</v>
      </c>
      <c r="O67" s="449">
        <v>58</v>
      </c>
      <c r="P67" s="453">
        <v>1</v>
      </c>
      <c r="Q67" s="453">
        <v>58</v>
      </c>
      <c r="R67" s="523">
        <v>0.125</v>
      </c>
      <c r="S67" s="454">
        <v>58</v>
      </c>
    </row>
    <row r="68" spans="1:19" ht="14.4" customHeight="1" x14ac:dyDescent="0.3">
      <c r="A68" s="448" t="s">
        <v>746</v>
      </c>
      <c r="B68" s="449" t="s">
        <v>747</v>
      </c>
      <c r="C68" s="449" t="s">
        <v>397</v>
      </c>
      <c r="D68" s="449" t="s">
        <v>723</v>
      </c>
      <c r="E68" s="449" t="s">
        <v>748</v>
      </c>
      <c r="F68" s="449" t="s">
        <v>753</v>
      </c>
      <c r="G68" s="449" t="s">
        <v>754</v>
      </c>
      <c r="H68" s="453">
        <v>20</v>
      </c>
      <c r="I68" s="453">
        <v>2620</v>
      </c>
      <c r="J68" s="449">
        <v>5</v>
      </c>
      <c r="K68" s="449">
        <v>131</v>
      </c>
      <c r="L68" s="453">
        <v>4</v>
      </c>
      <c r="M68" s="453">
        <v>524</v>
      </c>
      <c r="N68" s="449">
        <v>1</v>
      </c>
      <c r="O68" s="449">
        <v>131</v>
      </c>
      <c r="P68" s="453"/>
      <c r="Q68" s="453"/>
      <c r="R68" s="523"/>
      <c r="S68" s="454"/>
    </row>
    <row r="69" spans="1:19" ht="14.4" customHeight="1" x14ac:dyDescent="0.3">
      <c r="A69" s="448" t="s">
        <v>746</v>
      </c>
      <c r="B69" s="449" t="s">
        <v>747</v>
      </c>
      <c r="C69" s="449" t="s">
        <v>397</v>
      </c>
      <c r="D69" s="449" t="s">
        <v>723</v>
      </c>
      <c r="E69" s="449" t="s">
        <v>748</v>
      </c>
      <c r="F69" s="449" t="s">
        <v>755</v>
      </c>
      <c r="G69" s="449" t="s">
        <v>756</v>
      </c>
      <c r="H69" s="453">
        <v>4</v>
      </c>
      <c r="I69" s="453">
        <v>756</v>
      </c>
      <c r="J69" s="449"/>
      <c r="K69" s="449">
        <v>189</v>
      </c>
      <c r="L69" s="453"/>
      <c r="M69" s="453"/>
      <c r="N69" s="449"/>
      <c r="O69" s="449"/>
      <c r="P69" s="453"/>
      <c r="Q69" s="453"/>
      <c r="R69" s="523"/>
      <c r="S69" s="454"/>
    </row>
    <row r="70" spans="1:19" ht="14.4" customHeight="1" x14ac:dyDescent="0.3">
      <c r="A70" s="448" t="s">
        <v>746</v>
      </c>
      <c r="B70" s="449" t="s">
        <v>747</v>
      </c>
      <c r="C70" s="449" t="s">
        <v>397</v>
      </c>
      <c r="D70" s="449" t="s">
        <v>723</v>
      </c>
      <c r="E70" s="449" t="s">
        <v>748</v>
      </c>
      <c r="F70" s="449" t="s">
        <v>757</v>
      </c>
      <c r="G70" s="449" t="s">
        <v>758</v>
      </c>
      <c r="H70" s="453">
        <v>1</v>
      </c>
      <c r="I70" s="453">
        <v>407</v>
      </c>
      <c r="J70" s="449"/>
      <c r="K70" s="449">
        <v>407</v>
      </c>
      <c r="L70" s="453"/>
      <c r="M70" s="453"/>
      <c r="N70" s="449"/>
      <c r="O70" s="449"/>
      <c r="P70" s="453"/>
      <c r="Q70" s="453"/>
      <c r="R70" s="523"/>
      <c r="S70" s="454"/>
    </row>
    <row r="71" spans="1:19" ht="14.4" customHeight="1" x14ac:dyDescent="0.3">
      <c r="A71" s="448" t="s">
        <v>746</v>
      </c>
      <c r="B71" s="449" t="s">
        <v>747</v>
      </c>
      <c r="C71" s="449" t="s">
        <v>397</v>
      </c>
      <c r="D71" s="449" t="s">
        <v>723</v>
      </c>
      <c r="E71" s="449" t="s">
        <v>748</v>
      </c>
      <c r="F71" s="449" t="s">
        <v>759</v>
      </c>
      <c r="G71" s="449" t="s">
        <v>760</v>
      </c>
      <c r="H71" s="453">
        <v>49</v>
      </c>
      <c r="I71" s="453">
        <v>8771</v>
      </c>
      <c r="J71" s="449">
        <v>12.181944444444444</v>
      </c>
      <c r="K71" s="449">
        <v>179</v>
      </c>
      <c r="L71" s="453">
        <v>4</v>
      </c>
      <c r="M71" s="453">
        <v>720</v>
      </c>
      <c r="N71" s="449">
        <v>1</v>
      </c>
      <c r="O71" s="449">
        <v>180</v>
      </c>
      <c r="P71" s="453"/>
      <c r="Q71" s="453"/>
      <c r="R71" s="523"/>
      <c r="S71" s="454"/>
    </row>
    <row r="72" spans="1:19" ht="14.4" customHeight="1" x14ac:dyDescent="0.3">
      <c r="A72" s="448" t="s">
        <v>746</v>
      </c>
      <c r="B72" s="449" t="s">
        <v>747</v>
      </c>
      <c r="C72" s="449" t="s">
        <v>397</v>
      </c>
      <c r="D72" s="449" t="s">
        <v>723</v>
      </c>
      <c r="E72" s="449" t="s">
        <v>748</v>
      </c>
      <c r="F72" s="449" t="s">
        <v>763</v>
      </c>
      <c r="G72" s="449" t="s">
        <v>764</v>
      </c>
      <c r="H72" s="453">
        <v>70</v>
      </c>
      <c r="I72" s="453">
        <v>23450</v>
      </c>
      <c r="J72" s="449">
        <v>23.263888888888889</v>
      </c>
      <c r="K72" s="449">
        <v>335</v>
      </c>
      <c r="L72" s="453">
        <v>3</v>
      </c>
      <c r="M72" s="453">
        <v>1008</v>
      </c>
      <c r="N72" s="449">
        <v>1</v>
      </c>
      <c r="O72" s="449">
        <v>336</v>
      </c>
      <c r="P72" s="453">
        <v>1</v>
      </c>
      <c r="Q72" s="453">
        <v>337</v>
      </c>
      <c r="R72" s="523">
        <v>0.3343253968253968</v>
      </c>
      <c r="S72" s="454">
        <v>337</v>
      </c>
    </row>
    <row r="73" spans="1:19" ht="14.4" customHeight="1" x14ac:dyDescent="0.3">
      <c r="A73" s="448" t="s">
        <v>746</v>
      </c>
      <c r="B73" s="449" t="s">
        <v>747</v>
      </c>
      <c r="C73" s="449" t="s">
        <v>397</v>
      </c>
      <c r="D73" s="449" t="s">
        <v>723</v>
      </c>
      <c r="E73" s="449" t="s">
        <v>748</v>
      </c>
      <c r="F73" s="449" t="s">
        <v>765</v>
      </c>
      <c r="G73" s="449" t="s">
        <v>766</v>
      </c>
      <c r="H73" s="453">
        <v>19</v>
      </c>
      <c r="I73" s="453">
        <v>8702</v>
      </c>
      <c r="J73" s="449"/>
      <c r="K73" s="449">
        <v>458</v>
      </c>
      <c r="L73" s="453"/>
      <c r="M73" s="453"/>
      <c r="N73" s="449"/>
      <c r="O73" s="449"/>
      <c r="P73" s="453"/>
      <c r="Q73" s="453"/>
      <c r="R73" s="523"/>
      <c r="S73" s="454"/>
    </row>
    <row r="74" spans="1:19" ht="14.4" customHeight="1" x14ac:dyDescent="0.3">
      <c r="A74" s="448" t="s">
        <v>746</v>
      </c>
      <c r="B74" s="449" t="s">
        <v>747</v>
      </c>
      <c r="C74" s="449" t="s">
        <v>397</v>
      </c>
      <c r="D74" s="449" t="s">
        <v>723</v>
      </c>
      <c r="E74" s="449" t="s">
        <v>748</v>
      </c>
      <c r="F74" s="449" t="s">
        <v>767</v>
      </c>
      <c r="G74" s="449" t="s">
        <v>768</v>
      </c>
      <c r="H74" s="453">
        <v>279</v>
      </c>
      <c r="I74" s="453">
        <v>97371</v>
      </c>
      <c r="J74" s="449">
        <v>15.5</v>
      </c>
      <c r="K74" s="449">
        <v>349</v>
      </c>
      <c r="L74" s="453">
        <v>18</v>
      </c>
      <c r="M74" s="453">
        <v>6282</v>
      </c>
      <c r="N74" s="449">
        <v>1</v>
      </c>
      <c r="O74" s="449">
        <v>349</v>
      </c>
      <c r="P74" s="453"/>
      <c r="Q74" s="453"/>
      <c r="R74" s="523"/>
      <c r="S74" s="454"/>
    </row>
    <row r="75" spans="1:19" ht="14.4" customHeight="1" x14ac:dyDescent="0.3">
      <c r="A75" s="448" t="s">
        <v>746</v>
      </c>
      <c r="B75" s="449" t="s">
        <v>747</v>
      </c>
      <c r="C75" s="449" t="s">
        <v>397</v>
      </c>
      <c r="D75" s="449" t="s">
        <v>723</v>
      </c>
      <c r="E75" s="449" t="s">
        <v>748</v>
      </c>
      <c r="F75" s="449" t="s">
        <v>769</v>
      </c>
      <c r="G75" s="449" t="s">
        <v>770</v>
      </c>
      <c r="H75" s="453">
        <v>3</v>
      </c>
      <c r="I75" s="453">
        <v>4959</v>
      </c>
      <c r="J75" s="449"/>
      <c r="K75" s="449">
        <v>1653</v>
      </c>
      <c r="L75" s="453"/>
      <c r="M75" s="453"/>
      <c r="N75" s="449"/>
      <c r="O75" s="449"/>
      <c r="P75" s="453"/>
      <c r="Q75" s="453"/>
      <c r="R75" s="523"/>
      <c r="S75" s="454"/>
    </row>
    <row r="76" spans="1:19" ht="14.4" customHeight="1" x14ac:dyDescent="0.3">
      <c r="A76" s="448" t="s">
        <v>746</v>
      </c>
      <c r="B76" s="449" t="s">
        <v>747</v>
      </c>
      <c r="C76" s="449" t="s">
        <v>397</v>
      </c>
      <c r="D76" s="449" t="s">
        <v>723</v>
      </c>
      <c r="E76" s="449" t="s">
        <v>748</v>
      </c>
      <c r="F76" s="449" t="s">
        <v>787</v>
      </c>
      <c r="G76" s="449" t="s">
        <v>788</v>
      </c>
      <c r="H76" s="453">
        <v>96</v>
      </c>
      <c r="I76" s="453">
        <v>29184</v>
      </c>
      <c r="J76" s="449">
        <v>23.921311475409837</v>
      </c>
      <c r="K76" s="449">
        <v>304</v>
      </c>
      <c r="L76" s="453">
        <v>4</v>
      </c>
      <c r="M76" s="453">
        <v>1220</v>
      </c>
      <c r="N76" s="449">
        <v>1</v>
      </c>
      <c r="O76" s="449">
        <v>305</v>
      </c>
      <c r="P76" s="453"/>
      <c r="Q76" s="453"/>
      <c r="R76" s="523"/>
      <c r="S76" s="454"/>
    </row>
    <row r="77" spans="1:19" ht="14.4" customHeight="1" x14ac:dyDescent="0.3">
      <c r="A77" s="448" t="s">
        <v>746</v>
      </c>
      <c r="B77" s="449" t="s">
        <v>747</v>
      </c>
      <c r="C77" s="449" t="s">
        <v>397</v>
      </c>
      <c r="D77" s="449" t="s">
        <v>723</v>
      </c>
      <c r="E77" s="449" t="s">
        <v>748</v>
      </c>
      <c r="F77" s="449" t="s">
        <v>791</v>
      </c>
      <c r="G77" s="449" t="s">
        <v>792</v>
      </c>
      <c r="H77" s="453">
        <v>165</v>
      </c>
      <c r="I77" s="453">
        <v>81510</v>
      </c>
      <c r="J77" s="449">
        <v>6.1111111111111107</v>
      </c>
      <c r="K77" s="449">
        <v>494</v>
      </c>
      <c r="L77" s="453">
        <v>27</v>
      </c>
      <c r="M77" s="453">
        <v>13338</v>
      </c>
      <c r="N77" s="449">
        <v>1</v>
      </c>
      <c r="O77" s="449">
        <v>494</v>
      </c>
      <c r="P77" s="453">
        <v>1</v>
      </c>
      <c r="Q77" s="453">
        <v>495</v>
      </c>
      <c r="R77" s="523">
        <v>3.7112010796221326E-2</v>
      </c>
      <c r="S77" s="454">
        <v>495</v>
      </c>
    </row>
    <row r="78" spans="1:19" ht="14.4" customHeight="1" x14ac:dyDescent="0.3">
      <c r="A78" s="448" t="s">
        <v>746</v>
      </c>
      <c r="B78" s="449" t="s">
        <v>747</v>
      </c>
      <c r="C78" s="449" t="s">
        <v>397</v>
      </c>
      <c r="D78" s="449" t="s">
        <v>723</v>
      </c>
      <c r="E78" s="449" t="s">
        <v>748</v>
      </c>
      <c r="F78" s="449" t="s">
        <v>793</v>
      </c>
      <c r="G78" s="449" t="s">
        <v>794</v>
      </c>
      <c r="H78" s="453">
        <v>219</v>
      </c>
      <c r="I78" s="453">
        <v>81030</v>
      </c>
      <c r="J78" s="449">
        <v>8.4230769230769234</v>
      </c>
      <c r="K78" s="449">
        <v>370</v>
      </c>
      <c r="L78" s="453">
        <v>26</v>
      </c>
      <c r="M78" s="453">
        <v>9620</v>
      </c>
      <c r="N78" s="449">
        <v>1</v>
      </c>
      <c r="O78" s="449">
        <v>370</v>
      </c>
      <c r="P78" s="453">
        <v>1</v>
      </c>
      <c r="Q78" s="453">
        <v>371</v>
      </c>
      <c r="R78" s="523">
        <v>3.8565488565488568E-2</v>
      </c>
      <c r="S78" s="454">
        <v>371</v>
      </c>
    </row>
    <row r="79" spans="1:19" ht="14.4" customHeight="1" x14ac:dyDescent="0.3">
      <c r="A79" s="448" t="s">
        <v>746</v>
      </c>
      <c r="B79" s="449" t="s">
        <v>747</v>
      </c>
      <c r="C79" s="449" t="s">
        <v>397</v>
      </c>
      <c r="D79" s="449" t="s">
        <v>723</v>
      </c>
      <c r="E79" s="449" t="s">
        <v>748</v>
      </c>
      <c r="F79" s="449" t="s">
        <v>795</v>
      </c>
      <c r="G79" s="449" t="s">
        <v>796</v>
      </c>
      <c r="H79" s="453">
        <v>19</v>
      </c>
      <c r="I79" s="453">
        <v>58995</v>
      </c>
      <c r="J79" s="449">
        <v>9.490830115830116</v>
      </c>
      <c r="K79" s="449">
        <v>3105</v>
      </c>
      <c r="L79" s="453">
        <v>2</v>
      </c>
      <c r="M79" s="453">
        <v>6216</v>
      </c>
      <c r="N79" s="449">
        <v>1</v>
      </c>
      <c r="O79" s="449">
        <v>3108</v>
      </c>
      <c r="P79" s="453"/>
      <c r="Q79" s="453"/>
      <c r="R79" s="523"/>
      <c r="S79" s="454"/>
    </row>
    <row r="80" spans="1:19" ht="14.4" customHeight="1" x14ac:dyDescent="0.3">
      <c r="A80" s="448" t="s">
        <v>746</v>
      </c>
      <c r="B80" s="449" t="s">
        <v>747</v>
      </c>
      <c r="C80" s="449" t="s">
        <v>397</v>
      </c>
      <c r="D80" s="449" t="s">
        <v>723</v>
      </c>
      <c r="E80" s="449" t="s">
        <v>748</v>
      </c>
      <c r="F80" s="449" t="s">
        <v>801</v>
      </c>
      <c r="G80" s="449" t="s">
        <v>802</v>
      </c>
      <c r="H80" s="453">
        <v>23</v>
      </c>
      <c r="I80" s="453">
        <v>2553</v>
      </c>
      <c r="J80" s="449">
        <v>4.5999999999999996</v>
      </c>
      <c r="K80" s="449">
        <v>111</v>
      </c>
      <c r="L80" s="453">
        <v>5</v>
      </c>
      <c r="M80" s="453">
        <v>555</v>
      </c>
      <c r="N80" s="449">
        <v>1</v>
      </c>
      <c r="O80" s="449">
        <v>111</v>
      </c>
      <c r="P80" s="453"/>
      <c r="Q80" s="453"/>
      <c r="R80" s="523"/>
      <c r="S80" s="454"/>
    </row>
    <row r="81" spans="1:19" ht="14.4" customHeight="1" x14ac:dyDescent="0.3">
      <c r="A81" s="448" t="s">
        <v>746</v>
      </c>
      <c r="B81" s="449" t="s">
        <v>747</v>
      </c>
      <c r="C81" s="449" t="s">
        <v>397</v>
      </c>
      <c r="D81" s="449" t="s">
        <v>723</v>
      </c>
      <c r="E81" s="449" t="s">
        <v>748</v>
      </c>
      <c r="F81" s="449" t="s">
        <v>807</v>
      </c>
      <c r="G81" s="449" t="s">
        <v>808</v>
      </c>
      <c r="H81" s="453">
        <v>2</v>
      </c>
      <c r="I81" s="453">
        <v>2566</v>
      </c>
      <c r="J81" s="449">
        <v>0.99844357976653697</v>
      </c>
      <c r="K81" s="449">
        <v>1283</v>
      </c>
      <c r="L81" s="453">
        <v>2</v>
      </c>
      <c r="M81" s="453">
        <v>2570</v>
      </c>
      <c r="N81" s="449">
        <v>1</v>
      </c>
      <c r="O81" s="449">
        <v>1285</v>
      </c>
      <c r="P81" s="453"/>
      <c r="Q81" s="453"/>
      <c r="R81" s="523"/>
      <c r="S81" s="454"/>
    </row>
    <row r="82" spans="1:19" ht="14.4" customHeight="1" x14ac:dyDescent="0.3">
      <c r="A82" s="448" t="s">
        <v>746</v>
      </c>
      <c r="B82" s="449" t="s">
        <v>747</v>
      </c>
      <c r="C82" s="449" t="s">
        <v>397</v>
      </c>
      <c r="D82" s="449" t="s">
        <v>723</v>
      </c>
      <c r="E82" s="449" t="s">
        <v>748</v>
      </c>
      <c r="F82" s="449" t="s">
        <v>809</v>
      </c>
      <c r="G82" s="449" t="s">
        <v>810</v>
      </c>
      <c r="H82" s="453">
        <v>64</v>
      </c>
      <c r="I82" s="453">
        <v>29184</v>
      </c>
      <c r="J82" s="449">
        <v>12.8</v>
      </c>
      <c r="K82" s="449">
        <v>456</v>
      </c>
      <c r="L82" s="453">
        <v>5</v>
      </c>
      <c r="M82" s="453">
        <v>2280</v>
      </c>
      <c r="N82" s="449">
        <v>1</v>
      </c>
      <c r="O82" s="449">
        <v>456</v>
      </c>
      <c r="P82" s="453">
        <v>1</v>
      </c>
      <c r="Q82" s="453">
        <v>458</v>
      </c>
      <c r="R82" s="523">
        <v>0.20087719298245615</v>
      </c>
      <c r="S82" s="454">
        <v>458</v>
      </c>
    </row>
    <row r="83" spans="1:19" ht="14.4" customHeight="1" x14ac:dyDescent="0.3">
      <c r="A83" s="448" t="s">
        <v>746</v>
      </c>
      <c r="B83" s="449" t="s">
        <v>747</v>
      </c>
      <c r="C83" s="449" t="s">
        <v>397</v>
      </c>
      <c r="D83" s="449" t="s">
        <v>723</v>
      </c>
      <c r="E83" s="449" t="s">
        <v>748</v>
      </c>
      <c r="F83" s="449" t="s">
        <v>811</v>
      </c>
      <c r="G83" s="449" t="s">
        <v>812</v>
      </c>
      <c r="H83" s="453">
        <v>252</v>
      </c>
      <c r="I83" s="453">
        <v>14616</v>
      </c>
      <c r="J83" s="449">
        <v>4.064516129032258</v>
      </c>
      <c r="K83" s="449">
        <v>58</v>
      </c>
      <c r="L83" s="453">
        <v>62</v>
      </c>
      <c r="M83" s="453">
        <v>3596</v>
      </c>
      <c r="N83" s="449">
        <v>1</v>
      </c>
      <c r="O83" s="449">
        <v>58</v>
      </c>
      <c r="P83" s="453"/>
      <c r="Q83" s="453"/>
      <c r="R83" s="523"/>
      <c r="S83" s="454"/>
    </row>
    <row r="84" spans="1:19" ht="14.4" customHeight="1" x14ac:dyDescent="0.3">
      <c r="A84" s="448" t="s">
        <v>746</v>
      </c>
      <c r="B84" s="449" t="s">
        <v>747</v>
      </c>
      <c r="C84" s="449" t="s">
        <v>397</v>
      </c>
      <c r="D84" s="449" t="s">
        <v>723</v>
      </c>
      <c r="E84" s="449" t="s">
        <v>748</v>
      </c>
      <c r="F84" s="449" t="s">
        <v>819</v>
      </c>
      <c r="G84" s="449" t="s">
        <v>820</v>
      </c>
      <c r="H84" s="453">
        <v>234</v>
      </c>
      <c r="I84" s="453">
        <v>40950</v>
      </c>
      <c r="J84" s="449">
        <v>7.0506198347107434</v>
      </c>
      <c r="K84" s="449">
        <v>175</v>
      </c>
      <c r="L84" s="453">
        <v>33</v>
      </c>
      <c r="M84" s="453">
        <v>5808</v>
      </c>
      <c r="N84" s="449">
        <v>1</v>
      </c>
      <c r="O84" s="449">
        <v>176</v>
      </c>
      <c r="P84" s="453"/>
      <c r="Q84" s="453"/>
      <c r="R84" s="523"/>
      <c r="S84" s="454"/>
    </row>
    <row r="85" spans="1:19" ht="14.4" customHeight="1" x14ac:dyDescent="0.3">
      <c r="A85" s="448" t="s">
        <v>746</v>
      </c>
      <c r="B85" s="449" t="s">
        <v>747</v>
      </c>
      <c r="C85" s="449" t="s">
        <v>397</v>
      </c>
      <c r="D85" s="449" t="s">
        <v>723</v>
      </c>
      <c r="E85" s="449" t="s">
        <v>748</v>
      </c>
      <c r="F85" s="449" t="s">
        <v>825</v>
      </c>
      <c r="G85" s="449" t="s">
        <v>826</v>
      </c>
      <c r="H85" s="453">
        <v>20</v>
      </c>
      <c r="I85" s="453">
        <v>3380</v>
      </c>
      <c r="J85" s="449"/>
      <c r="K85" s="449">
        <v>169</v>
      </c>
      <c r="L85" s="453"/>
      <c r="M85" s="453"/>
      <c r="N85" s="449"/>
      <c r="O85" s="449"/>
      <c r="P85" s="453"/>
      <c r="Q85" s="453"/>
      <c r="R85" s="523"/>
      <c r="S85" s="454"/>
    </row>
    <row r="86" spans="1:19" ht="14.4" customHeight="1" x14ac:dyDescent="0.3">
      <c r="A86" s="448" t="s">
        <v>746</v>
      </c>
      <c r="B86" s="449" t="s">
        <v>747</v>
      </c>
      <c r="C86" s="449" t="s">
        <v>397</v>
      </c>
      <c r="D86" s="449" t="s">
        <v>723</v>
      </c>
      <c r="E86" s="449" t="s">
        <v>748</v>
      </c>
      <c r="F86" s="449" t="s">
        <v>829</v>
      </c>
      <c r="G86" s="449" t="s">
        <v>830</v>
      </c>
      <c r="H86" s="453">
        <v>12</v>
      </c>
      <c r="I86" s="453">
        <v>12132</v>
      </c>
      <c r="J86" s="449">
        <v>0.99901185770750989</v>
      </c>
      <c r="K86" s="449">
        <v>1011</v>
      </c>
      <c r="L86" s="453">
        <v>12</v>
      </c>
      <c r="M86" s="453">
        <v>12144</v>
      </c>
      <c r="N86" s="449">
        <v>1</v>
      </c>
      <c r="O86" s="449">
        <v>1012</v>
      </c>
      <c r="P86" s="453"/>
      <c r="Q86" s="453"/>
      <c r="R86" s="523"/>
      <c r="S86" s="454"/>
    </row>
    <row r="87" spans="1:19" ht="14.4" customHeight="1" x14ac:dyDescent="0.3">
      <c r="A87" s="448" t="s">
        <v>746</v>
      </c>
      <c r="B87" s="449" t="s">
        <v>747</v>
      </c>
      <c r="C87" s="449" t="s">
        <v>397</v>
      </c>
      <c r="D87" s="449" t="s">
        <v>723</v>
      </c>
      <c r="E87" s="449" t="s">
        <v>748</v>
      </c>
      <c r="F87" s="449" t="s">
        <v>833</v>
      </c>
      <c r="G87" s="449" t="s">
        <v>834</v>
      </c>
      <c r="H87" s="453">
        <v>11</v>
      </c>
      <c r="I87" s="453">
        <v>25234</v>
      </c>
      <c r="J87" s="449">
        <v>1.8309389058191845</v>
      </c>
      <c r="K87" s="449">
        <v>2294</v>
      </c>
      <c r="L87" s="453">
        <v>6</v>
      </c>
      <c r="M87" s="453">
        <v>13782</v>
      </c>
      <c r="N87" s="449">
        <v>1</v>
      </c>
      <c r="O87" s="449">
        <v>2297</v>
      </c>
      <c r="P87" s="453"/>
      <c r="Q87" s="453"/>
      <c r="R87" s="523"/>
      <c r="S87" s="454"/>
    </row>
    <row r="88" spans="1:19" ht="14.4" customHeight="1" x14ac:dyDescent="0.3">
      <c r="A88" s="448" t="s">
        <v>746</v>
      </c>
      <c r="B88" s="449" t="s">
        <v>747</v>
      </c>
      <c r="C88" s="449" t="s">
        <v>397</v>
      </c>
      <c r="D88" s="449" t="s">
        <v>723</v>
      </c>
      <c r="E88" s="449" t="s">
        <v>748</v>
      </c>
      <c r="F88" s="449" t="s">
        <v>839</v>
      </c>
      <c r="G88" s="449" t="s">
        <v>840</v>
      </c>
      <c r="H88" s="453">
        <v>20</v>
      </c>
      <c r="I88" s="453">
        <v>42600</v>
      </c>
      <c r="J88" s="449"/>
      <c r="K88" s="449">
        <v>2130</v>
      </c>
      <c r="L88" s="453"/>
      <c r="M88" s="453"/>
      <c r="N88" s="449"/>
      <c r="O88" s="449"/>
      <c r="P88" s="453"/>
      <c r="Q88" s="453"/>
      <c r="R88" s="523"/>
      <c r="S88" s="454"/>
    </row>
    <row r="89" spans="1:19" ht="14.4" customHeight="1" x14ac:dyDescent="0.3">
      <c r="A89" s="448" t="s">
        <v>746</v>
      </c>
      <c r="B89" s="449" t="s">
        <v>747</v>
      </c>
      <c r="C89" s="449" t="s">
        <v>397</v>
      </c>
      <c r="D89" s="449" t="s">
        <v>723</v>
      </c>
      <c r="E89" s="449" t="s">
        <v>748</v>
      </c>
      <c r="F89" s="449" t="s">
        <v>850</v>
      </c>
      <c r="G89" s="449" t="s">
        <v>851</v>
      </c>
      <c r="H89" s="453">
        <v>1</v>
      </c>
      <c r="I89" s="453">
        <v>1055</v>
      </c>
      <c r="J89" s="449"/>
      <c r="K89" s="449">
        <v>1055</v>
      </c>
      <c r="L89" s="453"/>
      <c r="M89" s="453"/>
      <c r="N89" s="449"/>
      <c r="O89" s="449"/>
      <c r="P89" s="453"/>
      <c r="Q89" s="453"/>
      <c r="R89" s="523"/>
      <c r="S89" s="454"/>
    </row>
    <row r="90" spans="1:19" ht="14.4" customHeight="1" x14ac:dyDescent="0.3">
      <c r="A90" s="448" t="s">
        <v>746</v>
      </c>
      <c r="B90" s="449" t="s">
        <v>747</v>
      </c>
      <c r="C90" s="449" t="s">
        <v>397</v>
      </c>
      <c r="D90" s="449" t="s">
        <v>723</v>
      </c>
      <c r="E90" s="449" t="s">
        <v>748</v>
      </c>
      <c r="F90" s="449" t="s">
        <v>852</v>
      </c>
      <c r="G90" s="449" t="s">
        <v>853</v>
      </c>
      <c r="H90" s="453">
        <v>1</v>
      </c>
      <c r="I90" s="453">
        <v>288</v>
      </c>
      <c r="J90" s="449"/>
      <c r="K90" s="449">
        <v>288</v>
      </c>
      <c r="L90" s="453"/>
      <c r="M90" s="453"/>
      <c r="N90" s="449"/>
      <c r="O90" s="449"/>
      <c r="P90" s="453"/>
      <c r="Q90" s="453"/>
      <c r="R90" s="523"/>
      <c r="S90" s="454"/>
    </row>
    <row r="91" spans="1:19" ht="14.4" customHeight="1" x14ac:dyDescent="0.3">
      <c r="A91" s="448" t="s">
        <v>746</v>
      </c>
      <c r="B91" s="449" t="s">
        <v>747</v>
      </c>
      <c r="C91" s="449" t="s">
        <v>397</v>
      </c>
      <c r="D91" s="449" t="s">
        <v>723</v>
      </c>
      <c r="E91" s="449" t="s">
        <v>748</v>
      </c>
      <c r="F91" s="449" t="s">
        <v>864</v>
      </c>
      <c r="G91" s="449" t="s">
        <v>865</v>
      </c>
      <c r="H91" s="453"/>
      <c r="I91" s="453"/>
      <c r="J91" s="449"/>
      <c r="K91" s="449"/>
      <c r="L91" s="453"/>
      <c r="M91" s="453"/>
      <c r="N91" s="449"/>
      <c r="O91" s="449"/>
      <c r="P91" s="453">
        <v>6</v>
      </c>
      <c r="Q91" s="453">
        <v>28674</v>
      </c>
      <c r="R91" s="523"/>
      <c r="S91" s="454">
        <v>4779</v>
      </c>
    </row>
    <row r="92" spans="1:19" ht="14.4" customHeight="1" x14ac:dyDescent="0.3">
      <c r="A92" s="448" t="s">
        <v>746</v>
      </c>
      <c r="B92" s="449" t="s">
        <v>747</v>
      </c>
      <c r="C92" s="449" t="s">
        <v>397</v>
      </c>
      <c r="D92" s="449" t="s">
        <v>724</v>
      </c>
      <c r="E92" s="449" t="s">
        <v>748</v>
      </c>
      <c r="F92" s="449" t="s">
        <v>755</v>
      </c>
      <c r="G92" s="449" t="s">
        <v>756</v>
      </c>
      <c r="H92" s="453">
        <v>1</v>
      </c>
      <c r="I92" s="453">
        <v>189</v>
      </c>
      <c r="J92" s="449"/>
      <c r="K92" s="449">
        <v>189</v>
      </c>
      <c r="L92" s="453"/>
      <c r="M92" s="453"/>
      <c r="N92" s="449"/>
      <c r="O92" s="449"/>
      <c r="P92" s="453"/>
      <c r="Q92" s="453"/>
      <c r="R92" s="523"/>
      <c r="S92" s="454"/>
    </row>
    <row r="93" spans="1:19" ht="14.4" customHeight="1" x14ac:dyDescent="0.3">
      <c r="A93" s="448" t="s">
        <v>746</v>
      </c>
      <c r="B93" s="449" t="s">
        <v>747</v>
      </c>
      <c r="C93" s="449" t="s">
        <v>397</v>
      </c>
      <c r="D93" s="449" t="s">
        <v>724</v>
      </c>
      <c r="E93" s="449" t="s">
        <v>748</v>
      </c>
      <c r="F93" s="449" t="s">
        <v>787</v>
      </c>
      <c r="G93" s="449" t="s">
        <v>788</v>
      </c>
      <c r="H93" s="453">
        <v>1</v>
      </c>
      <c r="I93" s="453">
        <v>304</v>
      </c>
      <c r="J93" s="449"/>
      <c r="K93" s="449">
        <v>304</v>
      </c>
      <c r="L93" s="453"/>
      <c r="M93" s="453"/>
      <c r="N93" s="449"/>
      <c r="O93" s="449"/>
      <c r="P93" s="453"/>
      <c r="Q93" s="453"/>
      <c r="R93" s="523"/>
      <c r="S93" s="454"/>
    </row>
    <row r="94" spans="1:19" ht="14.4" customHeight="1" x14ac:dyDescent="0.3">
      <c r="A94" s="448" t="s">
        <v>746</v>
      </c>
      <c r="B94" s="449" t="s">
        <v>747</v>
      </c>
      <c r="C94" s="449" t="s">
        <v>397</v>
      </c>
      <c r="D94" s="449" t="s">
        <v>724</v>
      </c>
      <c r="E94" s="449" t="s">
        <v>748</v>
      </c>
      <c r="F94" s="449" t="s">
        <v>793</v>
      </c>
      <c r="G94" s="449" t="s">
        <v>794</v>
      </c>
      <c r="H94" s="453">
        <v>1</v>
      </c>
      <c r="I94" s="453">
        <v>370</v>
      </c>
      <c r="J94" s="449"/>
      <c r="K94" s="449">
        <v>370</v>
      </c>
      <c r="L94" s="453"/>
      <c r="M94" s="453"/>
      <c r="N94" s="449"/>
      <c r="O94" s="449"/>
      <c r="P94" s="453"/>
      <c r="Q94" s="453"/>
      <c r="R94" s="523"/>
      <c r="S94" s="454"/>
    </row>
    <row r="95" spans="1:19" ht="14.4" customHeight="1" x14ac:dyDescent="0.3">
      <c r="A95" s="448" t="s">
        <v>746</v>
      </c>
      <c r="B95" s="449" t="s">
        <v>747</v>
      </c>
      <c r="C95" s="449" t="s">
        <v>397</v>
      </c>
      <c r="D95" s="449" t="s">
        <v>724</v>
      </c>
      <c r="E95" s="449" t="s">
        <v>748</v>
      </c>
      <c r="F95" s="449" t="s">
        <v>819</v>
      </c>
      <c r="G95" s="449" t="s">
        <v>820</v>
      </c>
      <c r="H95" s="453">
        <v>1</v>
      </c>
      <c r="I95" s="453">
        <v>175</v>
      </c>
      <c r="J95" s="449"/>
      <c r="K95" s="449">
        <v>175</v>
      </c>
      <c r="L95" s="453"/>
      <c r="M95" s="453"/>
      <c r="N95" s="449"/>
      <c r="O95" s="449"/>
      <c r="P95" s="453"/>
      <c r="Q95" s="453"/>
      <c r="R95" s="523"/>
      <c r="S95" s="454"/>
    </row>
    <row r="96" spans="1:19" ht="14.4" customHeight="1" x14ac:dyDescent="0.3">
      <c r="A96" s="448" t="s">
        <v>746</v>
      </c>
      <c r="B96" s="449" t="s">
        <v>747</v>
      </c>
      <c r="C96" s="449" t="s">
        <v>397</v>
      </c>
      <c r="D96" s="449" t="s">
        <v>725</v>
      </c>
      <c r="E96" s="449" t="s">
        <v>748</v>
      </c>
      <c r="F96" s="449" t="s">
        <v>751</v>
      </c>
      <c r="G96" s="449" t="s">
        <v>752</v>
      </c>
      <c r="H96" s="453">
        <v>506</v>
      </c>
      <c r="I96" s="453">
        <v>29348</v>
      </c>
      <c r="J96" s="449">
        <v>3.4657534246575343</v>
      </c>
      <c r="K96" s="449">
        <v>58</v>
      </c>
      <c r="L96" s="453">
        <v>146</v>
      </c>
      <c r="M96" s="453">
        <v>8468</v>
      </c>
      <c r="N96" s="449">
        <v>1</v>
      </c>
      <c r="O96" s="449">
        <v>58</v>
      </c>
      <c r="P96" s="453"/>
      <c r="Q96" s="453"/>
      <c r="R96" s="523"/>
      <c r="S96" s="454"/>
    </row>
    <row r="97" spans="1:19" ht="14.4" customHeight="1" x14ac:dyDescent="0.3">
      <c r="A97" s="448" t="s">
        <v>746</v>
      </c>
      <c r="B97" s="449" t="s">
        <v>747</v>
      </c>
      <c r="C97" s="449" t="s">
        <v>397</v>
      </c>
      <c r="D97" s="449" t="s">
        <v>725</v>
      </c>
      <c r="E97" s="449" t="s">
        <v>748</v>
      </c>
      <c r="F97" s="449" t="s">
        <v>753</v>
      </c>
      <c r="G97" s="449" t="s">
        <v>754</v>
      </c>
      <c r="H97" s="453">
        <v>16</v>
      </c>
      <c r="I97" s="453">
        <v>2096</v>
      </c>
      <c r="J97" s="449">
        <v>2</v>
      </c>
      <c r="K97" s="449">
        <v>131</v>
      </c>
      <c r="L97" s="453">
        <v>8</v>
      </c>
      <c r="M97" s="453">
        <v>1048</v>
      </c>
      <c r="N97" s="449">
        <v>1</v>
      </c>
      <c r="O97" s="449">
        <v>131</v>
      </c>
      <c r="P97" s="453"/>
      <c r="Q97" s="453"/>
      <c r="R97" s="523"/>
      <c r="S97" s="454"/>
    </row>
    <row r="98" spans="1:19" ht="14.4" customHeight="1" x14ac:dyDescent="0.3">
      <c r="A98" s="448" t="s">
        <v>746</v>
      </c>
      <c r="B98" s="449" t="s">
        <v>747</v>
      </c>
      <c r="C98" s="449" t="s">
        <v>397</v>
      </c>
      <c r="D98" s="449" t="s">
        <v>725</v>
      </c>
      <c r="E98" s="449" t="s">
        <v>748</v>
      </c>
      <c r="F98" s="449" t="s">
        <v>755</v>
      </c>
      <c r="G98" s="449" t="s">
        <v>756</v>
      </c>
      <c r="H98" s="453">
        <v>2</v>
      </c>
      <c r="I98" s="453">
        <v>378</v>
      </c>
      <c r="J98" s="449"/>
      <c r="K98" s="449">
        <v>189</v>
      </c>
      <c r="L98" s="453"/>
      <c r="M98" s="453"/>
      <c r="N98" s="449"/>
      <c r="O98" s="449"/>
      <c r="P98" s="453"/>
      <c r="Q98" s="453"/>
      <c r="R98" s="523"/>
      <c r="S98" s="454"/>
    </row>
    <row r="99" spans="1:19" ht="14.4" customHeight="1" x14ac:dyDescent="0.3">
      <c r="A99" s="448" t="s">
        <v>746</v>
      </c>
      <c r="B99" s="449" t="s">
        <v>747</v>
      </c>
      <c r="C99" s="449" t="s">
        <v>397</v>
      </c>
      <c r="D99" s="449" t="s">
        <v>725</v>
      </c>
      <c r="E99" s="449" t="s">
        <v>748</v>
      </c>
      <c r="F99" s="449" t="s">
        <v>759</v>
      </c>
      <c r="G99" s="449" t="s">
        <v>760</v>
      </c>
      <c r="H99" s="453">
        <v>53</v>
      </c>
      <c r="I99" s="453">
        <v>9487</v>
      </c>
      <c r="J99" s="449">
        <v>3.7646825396825396</v>
      </c>
      <c r="K99" s="449">
        <v>179</v>
      </c>
      <c r="L99" s="453">
        <v>14</v>
      </c>
      <c r="M99" s="453">
        <v>2520</v>
      </c>
      <c r="N99" s="449">
        <v>1</v>
      </c>
      <c r="O99" s="449">
        <v>180</v>
      </c>
      <c r="P99" s="453"/>
      <c r="Q99" s="453"/>
      <c r="R99" s="523"/>
      <c r="S99" s="454"/>
    </row>
    <row r="100" spans="1:19" ht="14.4" customHeight="1" x14ac:dyDescent="0.3">
      <c r="A100" s="448" t="s">
        <v>746</v>
      </c>
      <c r="B100" s="449" t="s">
        <v>747</v>
      </c>
      <c r="C100" s="449" t="s">
        <v>397</v>
      </c>
      <c r="D100" s="449" t="s">
        <v>725</v>
      </c>
      <c r="E100" s="449" t="s">
        <v>748</v>
      </c>
      <c r="F100" s="449" t="s">
        <v>763</v>
      </c>
      <c r="G100" s="449" t="s">
        <v>764</v>
      </c>
      <c r="H100" s="453">
        <v>18</v>
      </c>
      <c r="I100" s="453">
        <v>6030</v>
      </c>
      <c r="J100" s="449">
        <v>5.9821428571428568</v>
      </c>
      <c r="K100" s="449">
        <v>335</v>
      </c>
      <c r="L100" s="453">
        <v>3</v>
      </c>
      <c r="M100" s="453">
        <v>1008</v>
      </c>
      <c r="N100" s="449">
        <v>1</v>
      </c>
      <c r="O100" s="449">
        <v>336</v>
      </c>
      <c r="P100" s="453"/>
      <c r="Q100" s="453"/>
      <c r="R100" s="523"/>
      <c r="S100" s="454"/>
    </row>
    <row r="101" spans="1:19" ht="14.4" customHeight="1" x14ac:dyDescent="0.3">
      <c r="A101" s="448" t="s">
        <v>746</v>
      </c>
      <c r="B101" s="449" t="s">
        <v>747</v>
      </c>
      <c r="C101" s="449" t="s">
        <v>397</v>
      </c>
      <c r="D101" s="449" t="s">
        <v>725</v>
      </c>
      <c r="E101" s="449" t="s">
        <v>748</v>
      </c>
      <c r="F101" s="449" t="s">
        <v>767</v>
      </c>
      <c r="G101" s="449" t="s">
        <v>768</v>
      </c>
      <c r="H101" s="453">
        <v>85</v>
      </c>
      <c r="I101" s="453">
        <v>29665</v>
      </c>
      <c r="J101" s="449">
        <v>6.0714285714285712</v>
      </c>
      <c r="K101" s="449">
        <v>349</v>
      </c>
      <c r="L101" s="453">
        <v>14</v>
      </c>
      <c r="M101" s="453">
        <v>4886</v>
      </c>
      <c r="N101" s="449">
        <v>1</v>
      </c>
      <c r="O101" s="449">
        <v>349</v>
      </c>
      <c r="P101" s="453"/>
      <c r="Q101" s="453"/>
      <c r="R101" s="523"/>
      <c r="S101" s="454"/>
    </row>
    <row r="102" spans="1:19" ht="14.4" customHeight="1" x14ac:dyDescent="0.3">
      <c r="A102" s="448" t="s">
        <v>746</v>
      </c>
      <c r="B102" s="449" t="s">
        <v>747</v>
      </c>
      <c r="C102" s="449" t="s">
        <v>397</v>
      </c>
      <c r="D102" s="449" t="s">
        <v>725</v>
      </c>
      <c r="E102" s="449" t="s">
        <v>748</v>
      </c>
      <c r="F102" s="449" t="s">
        <v>775</v>
      </c>
      <c r="G102" s="449" t="s">
        <v>776</v>
      </c>
      <c r="H102" s="453">
        <v>1</v>
      </c>
      <c r="I102" s="453">
        <v>49</v>
      </c>
      <c r="J102" s="449"/>
      <c r="K102" s="449">
        <v>49</v>
      </c>
      <c r="L102" s="453"/>
      <c r="M102" s="453"/>
      <c r="N102" s="449"/>
      <c r="O102" s="449"/>
      <c r="P102" s="453"/>
      <c r="Q102" s="453"/>
      <c r="R102" s="523"/>
      <c r="S102" s="454"/>
    </row>
    <row r="103" spans="1:19" ht="14.4" customHeight="1" x14ac:dyDescent="0.3">
      <c r="A103" s="448" t="s">
        <v>746</v>
      </c>
      <c r="B103" s="449" t="s">
        <v>747</v>
      </c>
      <c r="C103" s="449" t="s">
        <v>397</v>
      </c>
      <c r="D103" s="449" t="s">
        <v>725</v>
      </c>
      <c r="E103" s="449" t="s">
        <v>748</v>
      </c>
      <c r="F103" s="449" t="s">
        <v>779</v>
      </c>
      <c r="G103" s="449" t="s">
        <v>780</v>
      </c>
      <c r="H103" s="453">
        <v>1</v>
      </c>
      <c r="I103" s="453">
        <v>38</v>
      </c>
      <c r="J103" s="449"/>
      <c r="K103" s="449">
        <v>38</v>
      </c>
      <c r="L103" s="453"/>
      <c r="M103" s="453"/>
      <c r="N103" s="449"/>
      <c r="O103" s="449"/>
      <c r="P103" s="453"/>
      <c r="Q103" s="453"/>
      <c r="R103" s="523"/>
      <c r="S103" s="454"/>
    </row>
    <row r="104" spans="1:19" ht="14.4" customHeight="1" x14ac:dyDescent="0.3">
      <c r="A104" s="448" t="s">
        <v>746</v>
      </c>
      <c r="B104" s="449" t="s">
        <v>747</v>
      </c>
      <c r="C104" s="449" t="s">
        <v>397</v>
      </c>
      <c r="D104" s="449" t="s">
        <v>725</v>
      </c>
      <c r="E104" s="449" t="s">
        <v>748</v>
      </c>
      <c r="F104" s="449" t="s">
        <v>783</v>
      </c>
      <c r="G104" s="449" t="s">
        <v>784</v>
      </c>
      <c r="H104" s="453">
        <v>10</v>
      </c>
      <c r="I104" s="453">
        <v>7040</v>
      </c>
      <c r="J104" s="449"/>
      <c r="K104" s="449">
        <v>704</v>
      </c>
      <c r="L104" s="453"/>
      <c r="M104" s="453"/>
      <c r="N104" s="449"/>
      <c r="O104" s="449"/>
      <c r="P104" s="453"/>
      <c r="Q104" s="453"/>
      <c r="R104" s="523"/>
      <c r="S104" s="454"/>
    </row>
    <row r="105" spans="1:19" ht="14.4" customHeight="1" x14ac:dyDescent="0.3">
      <c r="A105" s="448" t="s">
        <v>746</v>
      </c>
      <c r="B105" s="449" t="s">
        <v>747</v>
      </c>
      <c r="C105" s="449" t="s">
        <v>397</v>
      </c>
      <c r="D105" s="449" t="s">
        <v>725</v>
      </c>
      <c r="E105" s="449" t="s">
        <v>748</v>
      </c>
      <c r="F105" s="449" t="s">
        <v>787</v>
      </c>
      <c r="G105" s="449" t="s">
        <v>788</v>
      </c>
      <c r="H105" s="453">
        <v>160</v>
      </c>
      <c r="I105" s="453">
        <v>48640</v>
      </c>
      <c r="J105" s="449">
        <v>2.4918032786885247</v>
      </c>
      <c r="K105" s="449">
        <v>304</v>
      </c>
      <c r="L105" s="453">
        <v>64</v>
      </c>
      <c r="M105" s="453">
        <v>19520</v>
      </c>
      <c r="N105" s="449">
        <v>1</v>
      </c>
      <c r="O105" s="449">
        <v>305</v>
      </c>
      <c r="P105" s="453"/>
      <c r="Q105" s="453"/>
      <c r="R105" s="523"/>
      <c r="S105" s="454"/>
    </row>
    <row r="106" spans="1:19" ht="14.4" customHeight="1" x14ac:dyDescent="0.3">
      <c r="A106" s="448" t="s">
        <v>746</v>
      </c>
      <c r="B106" s="449" t="s">
        <v>747</v>
      </c>
      <c r="C106" s="449" t="s">
        <v>397</v>
      </c>
      <c r="D106" s="449" t="s">
        <v>725</v>
      </c>
      <c r="E106" s="449" t="s">
        <v>748</v>
      </c>
      <c r="F106" s="449" t="s">
        <v>791</v>
      </c>
      <c r="G106" s="449" t="s">
        <v>792</v>
      </c>
      <c r="H106" s="453">
        <v>227</v>
      </c>
      <c r="I106" s="453">
        <v>112138</v>
      </c>
      <c r="J106" s="449">
        <v>3.661290322580645</v>
      </c>
      <c r="K106" s="449">
        <v>494</v>
      </c>
      <c r="L106" s="453">
        <v>62</v>
      </c>
      <c r="M106" s="453">
        <v>30628</v>
      </c>
      <c r="N106" s="449">
        <v>1</v>
      </c>
      <c r="O106" s="449">
        <v>494</v>
      </c>
      <c r="P106" s="453"/>
      <c r="Q106" s="453"/>
      <c r="R106" s="523"/>
      <c r="S106" s="454"/>
    </row>
    <row r="107" spans="1:19" ht="14.4" customHeight="1" x14ac:dyDescent="0.3">
      <c r="A107" s="448" t="s">
        <v>746</v>
      </c>
      <c r="B107" s="449" t="s">
        <v>747</v>
      </c>
      <c r="C107" s="449" t="s">
        <v>397</v>
      </c>
      <c r="D107" s="449" t="s">
        <v>725</v>
      </c>
      <c r="E107" s="449" t="s">
        <v>748</v>
      </c>
      <c r="F107" s="449" t="s">
        <v>793</v>
      </c>
      <c r="G107" s="449" t="s">
        <v>794</v>
      </c>
      <c r="H107" s="453">
        <v>298</v>
      </c>
      <c r="I107" s="453">
        <v>110260</v>
      </c>
      <c r="J107" s="449">
        <v>3.0721649484536084</v>
      </c>
      <c r="K107" s="449">
        <v>370</v>
      </c>
      <c r="L107" s="453">
        <v>97</v>
      </c>
      <c r="M107" s="453">
        <v>35890</v>
      </c>
      <c r="N107" s="449">
        <v>1</v>
      </c>
      <c r="O107" s="449">
        <v>370</v>
      </c>
      <c r="P107" s="453"/>
      <c r="Q107" s="453"/>
      <c r="R107" s="523"/>
      <c r="S107" s="454"/>
    </row>
    <row r="108" spans="1:19" ht="14.4" customHeight="1" x14ac:dyDescent="0.3">
      <c r="A108" s="448" t="s">
        <v>746</v>
      </c>
      <c r="B108" s="449" t="s">
        <v>747</v>
      </c>
      <c r="C108" s="449" t="s">
        <v>397</v>
      </c>
      <c r="D108" s="449" t="s">
        <v>725</v>
      </c>
      <c r="E108" s="449" t="s">
        <v>748</v>
      </c>
      <c r="F108" s="449" t="s">
        <v>795</v>
      </c>
      <c r="G108" s="449" t="s">
        <v>796</v>
      </c>
      <c r="H108" s="453">
        <v>1</v>
      </c>
      <c r="I108" s="453">
        <v>3105</v>
      </c>
      <c r="J108" s="449"/>
      <c r="K108" s="449">
        <v>3105</v>
      </c>
      <c r="L108" s="453"/>
      <c r="M108" s="453"/>
      <c r="N108" s="449"/>
      <c r="O108" s="449"/>
      <c r="P108" s="453"/>
      <c r="Q108" s="453"/>
      <c r="R108" s="523"/>
      <c r="S108" s="454"/>
    </row>
    <row r="109" spans="1:19" ht="14.4" customHeight="1" x14ac:dyDescent="0.3">
      <c r="A109" s="448" t="s">
        <v>746</v>
      </c>
      <c r="B109" s="449" t="s">
        <v>747</v>
      </c>
      <c r="C109" s="449" t="s">
        <v>397</v>
      </c>
      <c r="D109" s="449" t="s">
        <v>725</v>
      </c>
      <c r="E109" s="449" t="s">
        <v>748</v>
      </c>
      <c r="F109" s="449" t="s">
        <v>801</v>
      </c>
      <c r="G109" s="449" t="s">
        <v>802</v>
      </c>
      <c r="H109" s="453">
        <v>47</v>
      </c>
      <c r="I109" s="453">
        <v>5217</v>
      </c>
      <c r="J109" s="449">
        <v>3.1333333333333333</v>
      </c>
      <c r="K109" s="449">
        <v>111</v>
      </c>
      <c r="L109" s="453">
        <v>15</v>
      </c>
      <c r="M109" s="453">
        <v>1665</v>
      </c>
      <c r="N109" s="449">
        <v>1</v>
      </c>
      <c r="O109" s="449">
        <v>111</v>
      </c>
      <c r="P109" s="453"/>
      <c r="Q109" s="453"/>
      <c r="R109" s="523"/>
      <c r="S109" s="454"/>
    </row>
    <row r="110" spans="1:19" ht="14.4" customHeight="1" x14ac:dyDescent="0.3">
      <c r="A110" s="448" t="s">
        <v>746</v>
      </c>
      <c r="B110" s="449" t="s">
        <v>747</v>
      </c>
      <c r="C110" s="449" t="s">
        <v>397</v>
      </c>
      <c r="D110" s="449" t="s">
        <v>725</v>
      </c>
      <c r="E110" s="449" t="s">
        <v>748</v>
      </c>
      <c r="F110" s="449" t="s">
        <v>805</v>
      </c>
      <c r="G110" s="449" t="s">
        <v>806</v>
      </c>
      <c r="H110" s="453">
        <v>1</v>
      </c>
      <c r="I110" s="453">
        <v>495</v>
      </c>
      <c r="J110" s="449"/>
      <c r="K110" s="449">
        <v>495</v>
      </c>
      <c r="L110" s="453"/>
      <c r="M110" s="453"/>
      <c r="N110" s="449"/>
      <c r="O110" s="449"/>
      <c r="P110" s="453"/>
      <c r="Q110" s="453"/>
      <c r="R110" s="523"/>
      <c r="S110" s="454"/>
    </row>
    <row r="111" spans="1:19" ht="14.4" customHeight="1" x14ac:dyDescent="0.3">
      <c r="A111" s="448" t="s">
        <v>746</v>
      </c>
      <c r="B111" s="449" t="s">
        <v>747</v>
      </c>
      <c r="C111" s="449" t="s">
        <v>397</v>
      </c>
      <c r="D111" s="449" t="s">
        <v>725</v>
      </c>
      <c r="E111" s="449" t="s">
        <v>748</v>
      </c>
      <c r="F111" s="449" t="s">
        <v>807</v>
      </c>
      <c r="G111" s="449" t="s">
        <v>808</v>
      </c>
      <c r="H111" s="453">
        <v>1</v>
      </c>
      <c r="I111" s="453">
        <v>1283</v>
      </c>
      <c r="J111" s="449"/>
      <c r="K111" s="449">
        <v>1283</v>
      </c>
      <c r="L111" s="453"/>
      <c r="M111" s="453"/>
      <c r="N111" s="449"/>
      <c r="O111" s="449"/>
      <c r="P111" s="453"/>
      <c r="Q111" s="453"/>
      <c r="R111" s="523"/>
      <c r="S111" s="454"/>
    </row>
    <row r="112" spans="1:19" ht="14.4" customHeight="1" x14ac:dyDescent="0.3">
      <c r="A112" s="448" t="s">
        <v>746</v>
      </c>
      <c r="B112" s="449" t="s">
        <v>747</v>
      </c>
      <c r="C112" s="449" t="s">
        <v>397</v>
      </c>
      <c r="D112" s="449" t="s">
        <v>725</v>
      </c>
      <c r="E112" s="449" t="s">
        <v>748</v>
      </c>
      <c r="F112" s="449" t="s">
        <v>809</v>
      </c>
      <c r="G112" s="449" t="s">
        <v>810</v>
      </c>
      <c r="H112" s="453">
        <v>47</v>
      </c>
      <c r="I112" s="453">
        <v>21432</v>
      </c>
      <c r="J112" s="449">
        <v>3.1333333333333333</v>
      </c>
      <c r="K112" s="449">
        <v>456</v>
      </c>
      <c r="L112" s="453">
        <v>15</v>
      </c>
      <c r="M112" s="453">
        <v>6840</v>
      </c>
      <c r="N112" s="449">
        <v>1</v>
      </c>
      <c r="O112" s="449">
        <v>456</v>
      </c>
      <c r="P112" s="453"/>
      <c r="Q112" s="453"/>
      <c r="R112" s="523"/>
      <c r="S112" s="454"/>
    </row>
    <row r="113" spans="1:19" ht="14.4" customHeight="1" x14ac:dyDescent="0.3">
      <c r="A113" s="448" t="s">
        <v>746</v>
      </c>
      <c r="B113" s="449" t="s">
        <v>747</v>
      </c>
      <c r="C113" s="449" t="s">
        <v>397</v>
      </c>
      <c r="D113" s="449" t="s">
        <v>725</v>
      </c>
      <c r="E113" s="449" t="s">
        <v>748</v>
      </c>
      <c r="F113" s="449" t="s">
        <v>811</v>
      </c>
      <c r="G113" s="449" t="s">
        <v>812</v>
      </c>
      <c r="H113" s="453">
        <v>422</v>
      </c>
      <c r="I113" s="453">
        <v>24476</v>
      </c>
      <c r="J113" s="449">
        <v>3.1492537313432836</v>
      </c>
      <c r="K113" s="449">
        <v>58</v>
      </c>
      <c r="L113" s="453">
        <v>134</v>
      </c>
      <c r="M113" s="453">
        <v>7772</v>
      </c>
      <c r="N113" s="449">
        <v>1</v>
      </c>
      <c r="O113" s="449">
        <v>58</v>
      </c>
      <c r="P113" s="453"/>
      <c r="Q113" s="453"/>
      <c r="R113" s="523"/>
      <c r="S113" s="454"/>
    </row>
    <row r="114" spans="1:19" ht="14.4" customHeight="1" x14ac:dyDescent="0.3">
      <c r="A114" s="448" t="s">
        <v>746</v>
      </c>
      <c r="B114" s="449" t="s">
        <v>747</v>
      </c>
      <c r="C114" s="449" t="s">
        <v>397</v>
      </c>
      <c r="D114" s="449" t="s">
        <v>725</v>
      </c>
      <c r="E114" s="449" t="s">
        <v>748</v>
      </c>
      <c r="F114" s="449" t="s">
        <v>819</v>
      </c>
      <c r="G114" s="449" t="s">
        <v>820</v>
      </c>
      <c r="H114" s="453">
        <v>382</v>
      </c>
      <c r="I114" s="453">
        <v>66850</v>
      </c>
      <c r="J114" s="449">
        <v>4.6320676274944566</v>
      </c>
      <c r="K114" s="449">
        <v>175</v>
      </c>
      <c r="L114" s="453">
        <v>82</v>
      </c>
      <c r="M114" s="453">
        <v>14432</v>
      </c>
      <c r="N114" s="449">
        <v>1</v>
      </c>
      <c r="O114" s="449">
        <v>176</v>
      </c>
      <c r="P114" s="453"/>
      <c r="Q114" s="453"/>
      <c r="R114" s="523"/>
      <c r="S114" s="454"/>
    </row>
    <row r="115" spans="1:19" ht="14.4" customHeight="1" x14ac:dyDescent="0.3">
      <c r="A115" s="448" t="s">
        <v>746</v>
      </c>
      <c r="B115" s="449" t="s">
        <v>747</v>
      </c>
      <c r="C115" s="449" t="s">
        <v>397</v>
      </c>
      <c r="D115" s="449" t="s">
        <v>725</v>
      </c>
      <c r="E115" s="449" t="s">
        <v>748</v>
      </c>
      <c r="F115" s="449" t="s">
        <v>821</v>
      </c>
      <c r="G115" s="449" t="s">
        <v>822</v>
      </c>
      <c r="H115" s="453">
        <v>40</v>
      </c>
      <c r="I115" s="453">
        <v>3400</v>
      </c>
      <c r="J115" s="449"/>
      <c r="K115" s="449">
        <v>85</v>
      </c>
      <c r="L115" s="453"/>
      <c r="M115" s="453"/>
      <c r="N115" s="449"/>
      <c r="O115" s="449"/>
      <c r="P115" s="453"/>
      <c r="Q115" s="453"/>
      <c r="R115" s="523"/>
      <c r="S115" s="454"/>
    </row>
    <row r="116" spans="1:19" ht="14.4" customHeight="1" x14ac:dyDescent="0.3">
      <c r="A116" s="448" t="s">
        <v>746</v>
      </c>
      <c r="B116" s="449" t="s">
        <v>747</v>
      </c>
      <c r="C116" s="449" t="s">
        <v>397</v>
      </c>
      <c r="D116" s="449" t="s">
        <v>725</v>
      </c>
      <c r="E116" s="449" t="s">
        <v>748</v>
      </c>
      <c r="F116" s="449" t="s">
        <v>825</v>
      </c>
      <c r="G116" s="449" t="s">
        <v>826</v>
      </c>
      <c r="H116" s="453">
        <v>1</v>
      </c>
      <c r="I116" s="453">
        <v>169</v>
      </c>
      <c r="J116" s="449"/>
      <c r="K116" s="449">
        <v>169</v>
      </c>
      <c r="L116" s="453"/>
      <c r="M116" s="453"/>
      <c r="N116" s="449"/>
      <c r="O116" s="449"/>
      <c r="P116" s="453"/>
      <c r="Q116" s="453"/>
      <c r="R116" s="523"/>
      <c r="S116" s="454"/>
    </row>
    <row r="117" spans="1:19" ht="14.4" customHeight="1" x14ac:dyDescent="0.3">
      <c r="A117" s="448" t="s">
        <v>746</v>
      </c>
      <c r="B117" s="449" t="s">
        <v>747</v>
      </c>
      <c r="C117" s="449" t="s">
        <v>397</v>
      </c>
      <c r="D117" s="449" t="s">
        <v>725</v>
      </c>
      <c r="E117" s="449" t="s">
        <v>748</v>
      </c>
      <c r="F117" s="449" t="s">
        <v>827</v>
      </c>
      <c r="G117" s="449" t="s">
        <v>828</v>
      </c>
      <c r="H117" s="453">
        <v>1</v>
      </c>
      <c r="I117" s="453">
        <v>29</v>
      </c>
      <c r="J117" s="449"/>
      <c r="K117" s="449">
        <v>29</v>
      </c>
      <c r="L117" s="453"/>
      <c r="M117" s="453"/>
      <c r="N117" s="449"/>
      <c r="O117" s="449"/>
      <c r="P117" s="453"/>
      <c r="Q117" s="453"/>
      <c r="R117" s="523"/>
      <c r="S117" s="454"/>
    </row>
    <row r="118" spans="1:19" ht="14.4" customHeight="1" x14ac:dyDescent="0.3">
      <c r="A118" s="448" t="s">
        <v>746</v>
      </c>
      <c r="B118" s="449" t="s">
        <v>747</v>
      </c>
      <c r="C118" s="449" t="s">
        <v>397</v>
      </c>
      <c r="D118" s="449" t="s">
        <v>725</v>
      </c>
      <c r="E118" s="449" t="s">
        <v>748</v>
      </c>
      <c r="F118" s="449" t="s">
        <v>829</v>
      </c>
      <c r="G118" s="449" t="s">
        <v>830</v>
      </c>
      <c r="H118" s="453">
        <v>4</v>
      </c>
      <c r="I118" s="453">
        <v>4044</v>
      </c>
      <c r="J118" s="449"/>
      <c r="K118" s="449">
        <v>1011</v>
      </c>
      <c r="L118" s="453"/>
      <c r="M118" s="453"/>
      <c r="N118" s="449"/>
      <c r="O118" s="449"/>
      <c r="P118" s="453"/>
      <c r="Q118" s="453"/>
      <c r="R118" s="523"/>
      <c r="S118" s="454"/>
    </row>
    <row r="119" spans="1:19" ht="14.4" customHeight="1" x14ac:dyDescent="0.3">
      <c r="A119" s="448" t="s">
        <v>746</v>
      </c>
      <c r="B119" s="449" t="s">
        <v>747</v>
      </c>
      <c r="C119" s="449" t="s">
        <v>397</v>
      </c>
      <c r="D119" s="449" t="s">
        <v>725</v>
      </c>
      <c r="E119" s="449" t="s">
        <v>748</v>
      </c>
      <c r="F119" s="449" t="s">
        <v>833</v>
      </c>
      <c r="G119" s="449" t="s">
        <v>834</v>
      </c>
      <c r="H119" s="453">
        <v>4</v>
      </c>
      <c r="I119" s="453">
        <v>9176</v>
      </c>
      <c r="J119" s="449"/>
      <c r="K119" s="449">
        <v>2294</v>
      </c>
      <c r="L119" s="453"/>
      <c r="M119" s="453"/>
      <c r="N119" s="449"/>
      <c r="O119" s="449"/>
      <c r="P119" s="453"/>
      <c r="Q119" s="453"/>
      <c r="R119" s="523"/>
      <c r="S119" s="454"/>
    </row>
    <row r="120" spans="1:19" ht="14.4" customHeight="1" x14ac:dyDescent="0.3">
      <c r="A120" s="448" t="s">
        <v>746</v>
      </c>
      <c r="B120" s="449" t="s">
        <v>747</v>
      </c>
      <c r="C120" s="449" t="s">
        <v>397</v>
      </c>
      <c r="D120" s="449" t="s">
        <v>725</v>
      </c>
      <c r="E120" s="449" t="s">
        <v>748</v>
      </c>
      <c r="F120" s="449" t="s">
        <v>837</v>
      </c>
      <c r="G120" s="449" t="s">
        <v>838</v>
      </c>
      <c r="H120" s="453">
        <v>12</v>
      </c>
      <c r="I120" s="453">
        <v>3156</v>
      </c>
      <c r="J120" s="449"/>
      <c r="K120" s="449">
        <v>263</v>
      </c>
      <c r="L120" s="453"/>
      <c r="M120" s="453"/>
      <c r="N120" s="449"/>
      <c r="O120" s="449"/>
      <c r="P120" s="453"/>
      <c r="Q120" s="453"/>
      <c r="R120" s="523"/>
      <c r="S120" s="454"/>
    </row>
    <row r="121" spans="1:19" ht="14.4" customHeight="1" x14ac:dyDescent="0.3">
      <c r="A121" s="448" t="s">
        <v>746</v>
      </c>
      <c r="B121" s="449" t="s">
        <v>747</v>
      </c>
      <c r="C121" s="449" t="s">
        <v>397</v>
      </c>
      <c r="D121" s="449" t="s">
        <v>725</v>
      </c>
      <c r="E121" s="449" t="s">
        <v>748</v>
      </c>
      <c r="F121" s="449" t="s">
        <v>839</v>
      </c>
      <c r="G121" s="449" t="s">
        <v>840</v>
      </c>
      <c r="H121" s="453">
        <v>28</v>
      </c>
      <c r="I121" s="453">
        <v>59640</v>
      </c>
      <c r="J121" s="449">
        <v>9.3289535429375885</v>
      </c>
      <c r="K121" s="449">
        <v>2130</v>
      </c>
      <c r="L121" s="453">
        <v>3</v>
      </c>
      <c r="M121" s="453">
        <v>6393</v>
      </c>
      <c r="N121" s="449">
        <v>1</v>
      </c>
      <c r="O121" s="449">
        <v>2131</v>
      </c>
      <c r="P121" s="453"/>
      <c r="Q121" s="453"/>
      <c r="R121" s="523"/>
      <c r="S121" s="454"/>
    </row>
    <row r="122" spans="1:19" ht="14.4" customHeight="1" x14ac:dyDescent="0.3">
      <c r="A122" s="448" t="s">
        <v>746</v>
      </c>
      <c r="B122" s="449" t="s">
        <v>747</v>
      </c>
      <c r="C122" s="449" t="s">
        <v>397</v>
      </c>
      <c r="D122" s="449" t="s">
        <v>725</v>
      </c>
      <c r="E122" s="449" t="s">
        <v>748</v>
      </c>
      <c r="F122" s="449" t="s">
        <v>843</v>
      </c>
      <c r="G122" s="449" t="s">
        <v>844</v>
      </c>
      <c r="H122" s="453">
        <v>1</v>
      </c>
      <c r="I122" s="453">
        <v>423</v>
      </c>
      <c r="J122" s="449"/>
      <c r="K122" s="449">
        <v>423</v>
      </c>
      <c r="L122" s="453"/>
      <c r="M122" s="453"/>
      <c r="N122" s="449"/>
      <c r="O122" s="449"/>
      <c r="P122" s="453"/>
      <c r="Q122" s="453"/>
      <c r="R122" s="523"/>
      <c r="S122" s="454"/>
    </row>
    <row r="123" spans="1:19" ht="14.4" customHeight="1" x14ac:dyDescent="0.3">
      <c r="A123" s="448" t="s">
        <v>746</v>
      </c>
      <c r="B123" s="449" t="s">
        <v>747</v>
      </c>
      <c r="C123" s="449" t="s">
        <v>397</v>
      </c>
      <c r="D123" s="449" t="s">
        <v>725</v>
      </c>
      <c r="E123" s="449" t="s">
        <v>748</v>
      </c>
      <c r="F123" s="449" t="s">
        <v>852</v>
      </c>
      <c r="G123" s="449" t="s">
        <v>853</v>
      </c>
      <c r="H123" s="453">
        <v>3</v>
      </c>
      <c r="I123" s="453">
        <v>864</v>
      </c>
      <c r="J123" s="449"/>
      <c r="K123" s="449">
        <v>288</v>
      </c>
      <c r="L123" s="453"/>
      <c r="M123" s="453"/>
      <c r="N123" s="449"/>
      <c r="O123" s="449"/>
      <c r="P123" s="453"/>
      <c r="Q123" s="453"/>
      <c r="R123" s="523"/>
      <c r="S123" s="454"/>
    </row>
    <row r="124" spans="1:19" ht="14.4" customHeight="1" x14ac:dyDescent="0.3">
      <c r="A124" s="448" t="s">
        <v>746</v>
      </c>
      <c r="B124" s="449" t="s">
        <v>747</v>
      </c>
      <c r="C124" s="449" t="s">
        <v>397</v>
      </c>
      <c r="D124" s="449" t="s">
        <v>725</v>
      </c>
      <c r="E124" s="449" t="s">
        <v>748</v>
      </c>
      <c r="F124" s="449" t="s">
        <v>856</v>
      </c>
      <c r="G124" s="449" t="s">
        <v>857</v>
      </c>
      <c r="H124" s="453">
        <v>2</v>
      </c>
      <c r="I124" s="453">
        <v>214</v>
      </c>
      <c r="J124" s="449"/>
      <c r="K124" s="449">
        <v>107</v>
      </c>
      <c r="L124" s="453"/>
      <c r="M124" s="453"/>
      <c r="N124" s="449"/>
      <c r="O124" s="449"/>
      <c r="P124" s="453"/>
      <c r="Q124" s="453"/>
      <c r="R124" s="523"/>
      <c r="S124" s="454"/>
    </row>
    <row r="125" spans="1:19" ht="14.4" customHeight="1" x14ac:dyDescent="0.3">
      <c r="A125" s="448" t="s">
        <v>746</v>
      </c>
      <c r="B125" s="449" t="s">
        <v>747</v>
      </c>
      <c r="C125" s="449" t="s">
        <v>397</v>
      </c>
      <c r="D125" s="449" t="s">
        <v>726</v>
      </c>
      <c r="E125" s="449" t="s">
        <v>748</v>
      </c>
      <c r="F125" s="449" t="s">
        <v>751</v>
      </c>
      <c r="G125" s="449" t="s">
        <v>752</v>
      </c>
      <c r="H125" s="453">
        <v>252</v>
      </c>
      <c r="I125" s="453">
        <v>14616</v>
      </c>
      <c r="J125" s="449">
        <v>2.6808510638297873</v>
      </c>
      <c r="K125" s="449">
        <v>58</v>
      </c>
      <c r="L125" s="453">
        <v>94</v>
      </c>
      <c r="M125" s="453">
        <v>5452</v>
      </c>
      <c r="N125" s="449">
        <v>1</v>
      </c>
      <c r="O125" s="449">
        <v>58</v>
      </c>
      <c r="P125" s="453"/>
      <c r="Q125" s="453"/>
      <c r="R125" s="523"/>
      <c r="S125" s="454"/>
    </row>
    <row r="126" spans="1:19" ht="14.4" customHeight="1" x14ac:dyDescent="0.3">
      <c r="A126" s="448" t="s">
        <v>746</v>
      </c>
      <c r="B126" s="449" t="s">
        <v>747</v>
      </c>
      <c r="C126" s="449" t="s">
        <v>397</v>
      </c>
      <c r="D126" s="449" t="s">
        <v>726</v>
      </c>
      <c r="E126" s="449" t="s">
        <v>748</v>
      </c>
      <c r="F126" s="449" t="s">
        <v>753</v>
      </c>
      <c r="G126" s="449" t="s">
        <v>754</v>
      </c>
      <c r="H126" s="453">
        <v>4</v>
      </c>
      <c r="I126" s="453">
        <v>524</v>
      </c>
      <c r="J126" s="449">
        <v>0.4</v>
      </c>
      <c r="K126" s="449">
        <v>131</v>
      </c>
      <c r="L126" s="453">
        <v>10</v>
      </c>
      <c r="M126" s="453">
        <v>1310</v>
      </c>
      <c r="N126" s="449">
        <v>1</v>
      </c>
      <c r="O126" s="449">
        <v>131</v>
      </c>
      <c r="P126" s="453"/>
      <c r="Q126" s="453"/>
      <c r="R126" s="523"/>
      <c r="S126" s="454"/>
    </row>
    <row r="127" spans="1:19" ht="14.4" customHeight="1" x14ac:dyDescent="0.3">
      <c r="A127" s="448" t="s">
        <v>746</v>
      </c>
      <c r="B127" s="449" t="s">
        <v>747</v>
      </c>
      <c r="C127" s="449" t="s">
        <v>397</v>
      </c>
      <c r="D127" s="449" t="s">
        <v>726</v>
      </c>
      <c r="E127" s="449" t="s">
        <v>748</v>
      </c>
      <c r="F127" s="449" t="s">
        <v>759</v>
      </c>
      <c r="G127" s="449" t="s">
        <v>760</v>
      </c>
      <c r="H127" s="453">
        <v>56</v>
      </c>
      <c r="I127" s="453">
        <v>10024</v>
      </c>
      <c r="J127" s="449">
        <v>3.4805555555555556</v>
      </c>
      <c r="K127" s="449">
        <v>179</v>
      </c>
      <c r="L127" s="453">
        <v>16</v>
      </c>
      <c r="M127" s="453">
        <v>2880</v>
      </c>
      <c r="N127" s="449">
        <v>1</v>
      </c>
      <c r="O127" s="449">
        <v>180</v>
      </c>
      <c r="P127" s="453"/>
      <c r="Q127" s="453"/>
      <c r="R127" s="523"/>
      <c r="S127" s="454"/>
    </row>
    <row r="128" spans="1:19" ht="14.4" customHeight="1" x14ac:dyDescent="0.3">
      <c r="A128" s="448" t="s">
        <v>746</v>
      </c>
      <c r="B128" s="449" t="s">
        <v>747</v>
      </c>
      <c r="C128" s="449" t="s">
        <v>397</v>
      </c>
      <c r="D128" s="449" t="s">
        <v>726</v>
      </c>
      <c r="E128" s="449" t="s">
        <v>748</v>
      </c>
      <c r="F128" s="449" t="s">
        <v>763</v>
      </c>
      <c r="G128" s="449" t="s">
        <v>764</v>
      </c>
      <c r="H128" s="453">
        <v>24</v>
      </c>
      <c r="I128" s="453">
        <v>8040</v>
      </c>
      <c r="J128" s="449">
        <v>2.9910714285714284</v>
      </c>
      <c r="K128" s="449">
        <v>335</v>
      </c>
      <c r="L128" s="453">
        <v>8</v>
      </c>
      <c r="M128" s="453">
        <v>2688</v>
      </c>
      <c r="N128" s="449">
        <v>1</v>
      </c>
      <c r="O128" s="449">
        <v>336</v>
      </c>
      <c r="P128" s="453"/>
      <c r="Q128" s="453"/>
      <c r="R128" s="523"/>
      <c r="S128" s="454"/>
    </row>
    <row r="129" spans="1:19" ht="14.4" customHeight="1" x14ac:dyDescent="0.3">
      <c r="A129" s="448" t="s">
        <v>746</v>
      </c>
      <c r="B129" s="449" t="s">
        <v>747</v>
      </c>
      <c r="C129" s="449" t="s">
        <v>397</v>
      </c>
      <c r="D129" s="449" t="s">
        <v>726</v>
      </c>
      <c r="E129" s="449" t="s">
        <v>748</v>
      </c>
      <c r="F129" s="449" t="s">
        <v>765</v>
      </c>
      <c r="G129" s="449" t="s">
        <v>766</v>
      </c>
      <c r="H129" s="453"/>
      <c r="I129" s="453"/>
      <c r="J129" s="449"/>
      <c r="K129" s="449"/>
      <c r="L129" s="453">
        <v>1</v>
      </c>
      <c r="M129" s="453">
        <v>459</v>
      </c>
      <c r="N129" s="449">
        <v>1</v>
      </c>
      <c r="O129" s="449">
        <v>459</v>
      </c>
      <c r="P129" s="453"/>
      <c r="Q129" s="453"/>
      <c r="R129" s="523"/>
      <c r="S129" s="454"/>
    </row>
    <row r="130" spans="1:19" ht="14.4" customHeight="1" x14ac:dyDescent="0.3">
      <c r="A130" s="448" t="s">
        <v>746</v>
      </c>
      <c r="B130" s="449" t="s">
        <v>747</v>
      </c>
      <c r="C130" s="449" t="s">
        <v>397</v>
      </c>
      <c r="D130" s="449" t="s">
        <v>726</v>
      </c>
      <c r="E130" s="449" t="s">
        <v>748</v>
      </c>
      <c r="F130" s="449" t="s">
        <v>767</v>
      </c>
      <c r="G130" s="449" t="s">
        <v>768</v>
      </c>
      <c r="H130" s="453">
        <v>276</v>
      </c>
      <c r="I130" s="453">
        <v>96324</v>
      </c>
      <c r="J130" s="449">
        <v>1.9166666666666667</v>
      </c>
      <c r="K130" s="449">
        <v>349</v>
      </c>
      <c r="L130" s="453">
        <v>144</v>
      </c>
      <c r="M130" s="453">
        <v>50256</v>
      </c>
      <c r="N130" s="449">
        <v>1</v>
      </c>
      <c r="O130" s="449">
        <v>349</v>
      </c>
      <c r="P130" s="453"/>
      <c r="Q130" s="453"/>
      <c r="R130" s="523"/>
      <c r="S130" s="454"/>
    </row>
    <row r="131" spans="1:19" ht="14.4" customHeight="1" x14ac:dyDescent="0.3">
      <c r="A131" s="448" t="s">
        <v>746</v>
      </c>
      <c r="B131" s="449" t="s">
        <v>747</v>
      </c>
      <c r="C131" s="449" t="s">
        <v>397</v>
      </c>
      <c r="D131" s="449" t="s">
        <v>726</v>
      </c>
      <c r="E131" s="449" t="s">
        <v>748</v>
      </c>
      <c r="F131" s="449" t="s">
        <v>787</v>
      </c>
      <c r="G131" s="449" t="s">
        <v>788</v>
      </c>
      <c r="H131" s="453">
        <v>35</v>
      </c>
      <c r="I131" s="453">
        <v>10640</v>
      </c>
      <c r="J131" s="449">
        <v>2.4918032786885247</v>
      </c>
      <c r="K131" s="449">
        <v>304</v>
      </c>
      <c r="L131" s="453">
        <v>14</v>
      </c>
      <c r="M131" s="453">
        <v>4270</v>
      </c>
      <c r="N131" s="449">
        <v>1</v>
      </c>
      <c r="O131" s="449">
        <v>305</v>
      </c>
      <c r="P131" s="453"/>
      <c r="Q131" s="453"/>
      <c r="R131" s="523"/>
      <c r="S131" s="454"/>
    </row>
    <row r="132" spans="1:19" ht="14.4" customHeight="1" x14ac:dyDescent="0.3">
      <c r="A132" s="448" t="s">
        <v>746</v>
      </c>
      <c r="B132" s="449" t="s">
        <v>747</v>
      </c>
      <c r="C132" s="449" t="s">
        <v>397</v>
      </c>
      <c r="D132" s="449" t="s">
        <v>726</v>
      </c>
      <c r="E132" s="449" t="s">
        <v>748</v>
      </c>
      <c r="F132" s="449" t="s">
        <v>791</v>
      </c>
      <c r="G132" s="449" t="s">
        <v>792</v>
      </c>
      <c r="H132" s="453">
        <v>122</v>
      </c>
      <c r="I132" s="453">
        <v>60268</v>
      </c>
      <c r="J132" s="449">
        <v>2.2592592592592591</v>
      </c>
      <c r="K132" s="449">
        <v>494</v>
      </c>
      <c r="L132" s="453">
        <v>54</v>
      </c>
      <c r="M132" s="453">
        <v>26676</v>
      </c>
      <c r="N132" s="449">
        <v>1</v>
      </c>
      <c r="O132" s="449">
        <v>494</v>
      </c>
      <c r="P132" s="453"/>
      <c r="Q132" s="453"/>
      <c r="R132" s="523"/>
      <c r="S132" s="454"/>
    </row>
    <row r="133" spans="1:19" ht="14.4" customHeight="1" x14ac:dyDescent="0.3">
      <c r="A133" s="448" t="s">
        <v>746</v>
      </c>
      <c r="B133" s="449" t="s">
        <v>747</v>
      </c>
      <c r="C133" s="449" t="s">
        <v>397</v>
      </c>
      <c r="D133" s="449" t="s">
        <v>726</v>
      </c>
      <c r="E133" s="449" t="s">
        <v>748</v>
      </c>
      <c r="F133" s="449" t="s">
        <v>793</v>
      </c>
      <c r="G133" s="449" t="s">
        <v>794</v>
      </c>
      <c r="H133" s="453">
        <v>157</v>
      </c>
      <c r="I133" s="453">
        <v>58090</v>
      </c>
      <c r="J133" s="449">
        <v>2.7068965517241379</v>
      </c>
      <c r="K133" s="449">
        <v>370</v>
      </c>
      <c r="L133" s="453">
        <v>58</v>
      </c>
      <c r="M133" s="453">
        <v>21460</v>
      </c>
      <c r="N133" s="449">
        <v>1</v>
      </c>
      <c r="O133" s="449">
        <v>370</v>
      </c>
      <c r="P133" s="453"/>
      <c r="Q133" s="453"/>
      <c r="R133" s="523"/>
      <c r="S133" s="454"/>
    </row>
    <row r="134" spans="1:19" ht="14.4" customHeight="1" x14ac:dyDescent="0.3">
      <c r="A134" s="448" t="s">
        <v>746</v>
      </c>
      <c r="B134" s="449" t="s">
        <v>747</v>
      </c>
      <c r="C134" s="449" t="s">
        <v>397</v>
      </c>
      <c r="D134" s="449" t="s">
        <v>726</v>
      </c>
      <c r="E134" s="449" t="s">
        <v>748</v>
      </c>
      <c r="F134" s="449" t="s">
        <v>795</v>
      </c>
      <c r="G134" s="449" t="s">
        <v>796</v>
      </c>
      <c r="H134" s="453">
        <v>22</v>
      </c>
      <c r="I134" s="453">
        <v>68310</v>
      </c>
      <c r="J134" s="449">
        <v>2.1978764478764479</v>
      </c>
      <c r="K134" s="449">
        <v>3105</v>
      </c>
      <c r="L134" s="453">
        <v>10</v>
      </c>
      <c r="M134" s="453">
        <v>31080</v>
      </c>
      <c r="N134" s="449">
        <v>1</v>
      </c>
      <c r="O134" s="449">
        <v>3108</v>
      </c>
      <c r="P134" s="453"/>
      <c r="Q134" s="453"/>
      <c r="R134" s="523"/>
      <c r="S134" s="454"/>
    </row>
    <row r="135" spans="1:19" ht="14.4" customHeight="1" x14ac:dyDescent="0.3">
      <c r="A135" s="448" t="s">
        <v>746</v>
      </c>
      <c r="B135" s="449" t="s">
        <v>747</v>
      </c>
      <c r="C135" s="449" t="s">
        <v>397</v>
      </c>
      <c r="D135" s="449" t="s">
        <v>726</v>
      </c>
      <c r="E135" s="449" t="s">
        <v>748</v>
      </c>
      <c r="F135" s="449" t="s">
        <v>801</v>
      </c>
      <c r="G135" s="449" t="s">
        <v>802</v>
      </c>
      <c r="H135" s="453">
        <v>23</v>
      </c>
      <c r="I135" s="453">
        <v>2553</v>
      </c>
      <c r="J135" s="449">
        <v>2.2999999999999998</v>
      </c>
      <c r="K135" s="449">
        <v>111</v>
      </c>
      <c r="L135" s="453">
        <v>10</v>
      </c>
      <c r="M135" s="453">
        <v>1110</v>
      </c>
      <c r="N135" s="449">
        <v>1</v>
      </c>
      <c r="O135" s="449">
        <v>111</v>
      </c>
      <c r="P135" s="453"/>
      <c r="Q135" s="453"/>
      <c r="R135" s="523"/>
      <c r="S135" s="454"/>
    </row>
    <row r="136" spans="1:19" ht="14.4" customHeight="1" x14ac:dyDescent="0.3">
      <c r="A136" s="448" t="s">
        <v>746</v>
      </c>
      <c r="B136" s="449" t="s">
        <v>747</v>
      </c>
      <c r="C136" s="449" t="s">
        <v>397</v>
      </c>
      <c r="D136" s="449" t="s">
        <v>726</v>
      </c>
      <c r="E136" s="449" t="s">
        <v>748</v>
      </c>
      <c r="F136" s="449" t="s">
        <v>803</v>
      </c>
      <c r="G136" s="449" t="s">
        <v>804</v>
      </c>
      <c r="H136" s="453">
        <v>11</v>
      </c>
      <c r="I136" s="453">
        <v>1375</v>
      </c>
      <c r="J136" s="449">
        <v>1.375</v>
      </c>
      <c r="K136" s="449">
        <v>125</v>
      </c>
      <c r="L136" s="453">
        <v>8</v>
      </c>
      <c r="M136" s="453">
        <v>1000</v>
      </c>
      <c r="N136" s="449">
        <v>1</v>
      </c>
      <c r="O136" s="449">
        <v>125</v>
      </c>
      <c r="P136" s="453"/>
      <c r="Q136" s="453"/>
      <c r="R136" s="523"/>
      <c r="S136" s="454"/>
    </row>
    <row r="137" spans="1:19" ht="14.4" customHeight="1" x14ac:dyDescent="0.3">
      <c r="A137" s="448" t="s">
        <v>746</v>
      </c>
      <c r="B137" s="449" t="s">
        <v>747</v>
      </c>
      <c r="C137" s="449" t="s">
        <v>397</v>
      </c>
      <c r="D137" s="449" t="s">
        <v>726</v>
      </c>
      <c r="E137" s="449" t="s">
        <v>748</v>
      </c>
      <c r="F137" s="449" t="s">
        <v>807</v>
      </c>
      <c r="G137" s="449" t="s">
        <v>808</v>
      </c>
      <c r="H137" s="453">
        <v>12</v>
      </c>
      <c r="I137" s="453">
        <v>15396</v>
      </c>
      <c r="J137" s="449">
        <v>1.9968871595330739</v>
      </c>
      <c r="K137" s="449">
        <v>1283</v>
      </c>
      <c r="L137" s="453">
        <v>6</v>
      </c>
      <c r="M137" s="453">
        <v>7710</v>
      </c>
      <c r="N137" s="449">
        <v>1</v>
      </c>
      <c r="O137" s="449">
        <v>1285</v>
      </c>
      <c r="P137" s="453"/>
      <c r="Q137" s="453"/>
      <c r="R137" s="523"/>
      <c r="S137" s="454"/>
    </row>
    <row r="138" spans="1:19" ht="14.4" customHeight="1" x14ac:dyDescent="0.3">
      <c r="A138" s="448" t="s">
        <v>746</v>
      </c>
      <c r="B138" s="449" t="s">
        <v>747</v>
      </c>
      <c r="C138" s="449" t="s">
        <v>397</v>
      </c>
      <c r="D138" s="449" t="s">
        <v>726</v>
      </c>
      <c r="E138" s="449" t="s">
        <v>748</v>
      </c>
      <c r="F138" s="449" t="s">
        <v>809</v>
      </c>
      <c r="G138" s="449" t="s">
        <v>810</v>
      </c>
      <c r="H138" s="453">
        <v>26</v>
      </c>
      <c r="I138" s="453">
        <v>11856</v>
      </c>
      <c r="J138" s="449">
        <v>1.7333333333333334</v>
      </c>
      <c r="K138" s="449">
        <v>456</v>
      </c>
      <c r="L138" s="453">
        <v>15</v>
      </c>
      <c r="M138" s="453">
        <v>6840</v>
      </c>
      <c r="N138" s="449">
        <v>1</v>
      </c>
      <c r="O138" s="449">
        <v>456</v>
      </c>
      <c r="P138" s="453"/>
      <c r="Q138" s="453"/>
      <c r="R138" s="523"/>
      <c r="S138" s="454"/>
    </row>
    <row r="139" spans="1:19" ht="14.4" customHeight="1" x14ac:dyDescent="0.3">
      <c r="A139" s="448" t="s">
        <v>746</v>
      </c>
      <c r="B139" s="449" t="s">
        <v>747</v>
      </c>
      <c r="C139" s="449" t="s">
        <v>397</v>
      </c>
      <c r="D139" s="449" t="s">
        <v>726</v>
      </c>
      <c r="E139" s="449" t="s">
        <v>748</v>
      </c>
      <c r="F139" s="449" t="s">
        <v>811</v>
      </c>
      <c r="G139" s="449" t="s">
        <v>812</v>
      </c>
      <c r="H139" s="453">
        <v>248</v>
      </c>
      <c r="I139" s="453">
        <v>14384</v>
      </c>
      <c r="J139" s="449">
        <v>4.4285714285714288</v>
      </c>
      <c r="K139" s="449">
        <v>58</v>
      </c>
      <c r="L139" s="453">
        <v>56</v>
      </c>
      <c r="M139" s="453">
        <v>3248</v>
      </c>
      <c r="N139" s="449">
        <v>1</v>
      </c>
      <c r="O139" s="449">
        <v>58</v>
      </c>
      <c r="P139" s="453"/>
      <c r="Q139" s="453"/>
      <c r="R139" s="523"/>
      <c r="S139" s="454"/>
    </row>
    <row r="140" spans="1:19" ht="14.4" customHeight="1" x14ac:dyDescent="0.3">
      <c r="A140" s="448" t="s">
        <v>746</v>
      </c>
      <c r="B140" s="449" t="s">
        <v>747</v>
      </c>
      <c r="C140" s="449" t="s">
        <v>397</v>
      </c>
      <c r="D140" s="449" t="s">
        <v>726</v>
      </c>
      <c r="E140" s="449" t="s">
        <v>748</v>
      </c>
      <c r="F140" s="449" t="s">
        <v>813</v>
      </c>
      <c r="G140" s="449" t="s">
        <v>814</v>
      </c>
      <c r="H140" s="453"/>
      <c r="I140" s="453"/>
      <c r="J140" s="449"/>
      <c r="K140" s="449"/>
      <c r="L140" s="453">
        <v>6</v>
      </c>
      <c r="M140" s="453">
        <v>13038</v>
      </c>
      <c r="N140" s="449">
        <v>1</v>
      </c>
      <c r="O140" s="449">
        <v>2173</v>
      </c>
      <c r="P140" s="453"/>
      <c r="Q140" s="453"/>
      <c r="R140" s="523"/>
      <c r="S140" s="454"/>
    </row>
    <row r="141" spans="1:19" ht="14.4" customHeight="1" x14ac:dyDescent="0.3">
      <c r="A141" s="448" t="s">
        <v>746</v>
      </c>
      <c r="B141" s="449" t="s">
        <v>747</v>
      </c>
      <c r="C141" s="449" t="s">
        <v>397</v>
      </c>
      <c r="D141" s="449" t="s">
        <v>726</v>
      </c>
      <c r="E141" s="449" t="s">
        <v>748</v>
      </c>
      <c r="F141" s="449" t="s">
        <v>819</v>
      </c>
      <c r="G141" s="449" t="s">
        <v>820</v>
      </c>
      <c r="H141" s="453">
        <v>263</v>
      </c>
      <c r="I141" s="453">
        <v>46025</v>
      </c>
      <c r="J141" s="449">
        <v>1.655099252013809</v>
      </c>
      <c r="K141" s="449">
        <v>175</v>
      </c>
      <c r="L141" s="453">
        <v>158</v>
      </c>
      <c r="M141" s="453">
        <v>27808</v>
      </c>
      <c r="N141" s="449">
        <v>1</v>
      </c>
      <c r="O141" s="449">
        <v>176</v>
      </c>
      <c r="P141" s="453"/>
      <c r="Q141" s="453"/>
      <c r="R141" s="523"/>
      <c r="S141" s="454"/>
    </row>
    <row r="142" spans="1:19" ht="14.4" customHeight="1" x14ac:dyDescent="0.3">
      <c r="A142" s="448" t="s">
        <v>746</v>
      </c>
      <c r="B142" s="449" t="s">
        <v>747</v>
      </c>
      <c r="C142" s="449" t="s">
        <v>397</v>
      </c>
      <c r="D142" s="449" t="s">
        <v>726</v>
      </c>
      <c r="E142" s="449" t="s">
        <v>748</v>
      </c>
      <c r="F142" s="449" t="s">
        <v>825</v>
      </c>
      <c r="G142" s="449" t="s">
        <v>826</v>
      </c>
      <c r="H142" s="453"/>
      <c r="I142" s="453"/>
      <c r="J142" s="449"/>
      <c r="K142" s="449"/>
      <c r="L142" s="453">
        <v>2</v>
      </c>
      <c r="M142" s="453">
        <v>340</v>
      </c>
      <c r="N142" s="449">
        <v>1</v>
      </c>
      <c r="O142" s="449">
        <v>170</v>
      </c>
      <c r="P142" s="453"/>
      <c r="Q142" s="453"/>
      <c r="R142" s="523"/>
      <c r="S142" s="454"/>
    </row>
    <row r="143" spans="1:19" ht="14.4" customHeight="1" x14ac:dyDescent="0.3">
      <c r="A143" s="448" t="s">
        <v>746</v>
      </c>
      <c r="B143" s="449" t="s">
        <v>747</v>
      </c>
      <c r="C143" s="449" t="s">
        <v>397</v>
      </c>
      <c r="D143" s="449" t="s">
        <v>726</v>
      </c>
      <c r="E143" s="449" t="s">
        <v>748</v>
      </c>
      <c r="F143" s="449" t="s">
        <v>829</v>
      </c>
      <c r="G143" s="449" t="s">
        <v>830</v>
      </c>
      <c r="H143" s="453">
        <v>64</v>
      </c>
      <c r="I143" s="453">
        <v>64704</v>
      </c>
      <c r="J143" s="449">
        <v>1.3320158102766799</v>
      </c>
      <c r="K143" s="449">
        <v>1011</v>
      </c>
      <c r="L143" s="453">
        <v>48</v>
      </c>
      <c r="M143" s="453">
        <v>48576</v>
      </c>
      <c r="N143" s="449">
        <v>1</v>
      </c>
      <c r="O143" s="449">
        <v>1012</v>
      </c>
      <c r="P143" s="453"/>
      <c r="Q143" s="453"/>
      <c r="R143" s="523"/>
      <c r="S143" s="454"/>
    </row>
    <row r="144" spans="1:19" ht="14.4" customHeight="1" x14ac:dyDescent="0.3">
      <c r="A144" s="448" t="s">
        <v>746</v>
      </c>
      <c r="B144" s="449" t="s">
        <v>747</v>
      </c>
      <c r="C144" s="449" t="s">
        <v>397</v>
      </c>
      <c r="D144" s="449" t="s">
        <v>726</v>
      </c>
      <c r="E144" s="449" t="s">
        <v>748</v>
      </c>
      <c r="F144" s="449" t="s">
        <v>833</v>
      </c>
      <c r="G144" s="449" t="s">
        <v>834</v>
      </c>
      <c r="H144" s="453">
        <v>99</v>
      </c>
      <c r="I144" s="453">
        <v>227106</v>
      </c>
      <c r="J144" s="449">
        <v>2.1036319343454459</v>
      </c>
      <c r="K144" s="449">
        <v>2294</v>
      </c>
      <c r="L144" s="453">
        <v>47</v>
      </c>
      <c r="M144" s="453">
        <v>107959</v>
      </c>
      <c r="N144" s="449">
        <v>1</v>
      </c>
      <c r="O144" s="449">
        <v>2297</v>
      </c>
      <c r="P144" s="453"/>
      <c r="Q144" s="453"/>
      <c r="R144" s="523"/>
      <c r="S144" s="454"/>
    </row>
    <row r="145" spans="1:19" ht="14.4" customHeight="1" x14ac:dyDescent="0.3">
      <c r="A145" s="448" t="s">
        <v>746</v>
      </c>
      <c r="B145" s="449" t="s">
        <v>747</v>
      </c>
      <c r="C145" s="449" t="s">
        <v>397</v>
      </c>
      <c r="D145" s="449" t="s">
        <v>726</v>
      </c>
      <c r="E145" s="449" t="s">
        <v>748</v>
      </c>
      <c r="F145" s="449" t="s">
        <v>837</v>
      </c>
      <c r="G145" s="449" t="s">
        <v>838</v>
      </c>
      <c r="H145" s="453">
        <v>1</v>
      </c>
      <c r="I145" s="453">
        <v>263</v>
      </c>
      <c r="J145" s="449"/>
      <c r="K145" s="449">
        <v>263</v>
      </c>
      <c r="L145" s="453"/>
      <c r="M145" s="453"/>
      <c r="N145" s="449"/>
      <c r="O145" s="449"/>
      <c r="P145" s="453"/>
      <c r="Q145" s="453"/>
      <c r="R145" s="523"/>
      <c r="S145" s="454"/>
    </row>
    <row r="146" spans="1:19" ht="14.4" customHeight="1" x14ac:dyDescent="0.3">
      <c r="A146" s="448" t="s">
        <v>746</v>
      </c>
      <c r="B146" s="449" t="s">
        <v>747</v>
      </c>
      <c r="C146" s="449" t="s">
        <v>397</v>
      </c>
      <c r="D146" s="449" t="s">
        <v>726</v>
      </c>
      <c r="E146" s="449" t="s">
        <v>748</v>
      </c>
      <c r="F146" s="449" t="s">
        <v>839</v>
      </c>
      <c r="G146" s="449" t="s">
        <v>840</v>
      </c>
      <c r="H146" s="453">
        <v>130</v>
      </c>
      <c r="I146" s="453">
        <v>276900</v>
      </c>
      <c r="J146" s="449">
        <v>3.9375453265645666</v>
      </c>
      <c r="K146" s="449">
        <v>2130</v>
      </c>
      <c r="L146" s="453">
        <v>33</v>
      </c>
      <c r="M146" s="453">
        <v>70323</v>
      </c>
      <c r="N146" s="449">
        <v>1</v>
      </c>
      <c r="O146" s="449">
        <v>2131</v>
      </c>
      <c r="P146" s="453"/>
      <c r="Q146" s="453"/>
      <c r="R146" s="523"/>
      <c r="S146" s="454"/>
    </row>
    <row r="147" spans="1:19" ht="14.4" customHeight="1" x14ac:dyDescent="0.3">
      <c r="A147" s="448" t="s">
        <v>746</v>
      </c>
      <c r="B147" s="449" t="s">
        <v>747</v>
      </c>
      <c r="C147" s="449" t="s">
        <v>397</v>
      </c>
      <c r="D147" s="449" t="s">
        <v>726</v>
      </c>
      <c r="E147" s="449" t="s">
        <v>748</v>
      </c>
      <c r="F147" s="449" t="s">
        <v>852</v>
      </c>
      <c r="G147" s="449" t="s">
        <v>853</v>
      </c>
      <c r="H147" s="453">
        <v>18</v>
      </c>
      <c r="I147" s="453">
        <v>5184</v>
      </c>
      <c r="J147" s="449">
        <v>2.9896193771626298</v>
      </c>
      <c r="K147" s="449">
        <v>288</v>
      </c>
      <c r="L147" s="453">
        <v>6</v>
      </c>
      <c r="M147" s="453">
        <v>1734</v>
      </c>
      <c r="N147" s="449">
        <v>1</v>
      </c>
      <c r="O147" s="449">
        <v>289</v>
      </c>
      <c r="P147" s="453"/>
      <c r="Q147" s="453"/>
      <c r="R147" s="523"/>
      <c r="S147" s="454"/>
    </row>
    <row r="148" spans="1:19" ht="14.4" customHeight="1" x14ac:dyDescent="0.3">
      <c r="A148" s="448" t="s">
        <v>746</v>
      </c>
      <c r="B148" s="449" t="s">
        <v>747</v>
      </c>
      <c r="C148" s="449" t="s">
        <v>397</v>
      </c>
      <c r="D148" s="449" t="s">
        <v>726</v>
      </c>
      <c r="E148" s="449" t="s">
        <v>748</v>
      </c>
      <c r="F148" s="449" t="s">
        <v>860</v>
      </c>
      <c r="G148" s="449" t="s">
        <v>861</v>
      </c>
      <c r="H148" s="453"/>
      <c r="I148" s="453"/>
      <c r="J148" s="449"/>
      <c r="K148" s="449"/>
      <c r="L148" s="453">
        <v>6</v>
      </c>
      <c r="M148" s="453">
        <v>0</v>
      </c>
      <c r="N148" s="449"/>
      <c r="O148" s="449">
        <v>0</v>
      </c>
      <c r="P148" s="453"/>
      <c r="Q148" s="453"/>
      <c r="R148" s="523"/>
      <c r="S148" s="454"/>
    </row>
    <row r="149" spans="1:19" ht="14.4" customHeight="1" x14ac:dyDescent="0.3">
      <c r="A149" s="448" t="s">
        <v>746</v>
      </c>
      <c r="B149" s="449" t="s">
        <v>747</v>
      </c>
      <c r="C149" s="449" t="s">
        <v>397</v>
      </c>
      <c r="D149" s="449" t="s">
        <v>726</v>
      </c>
      <c r="E149" s="449" t="s">
        <v>748</v>
      </c>
      <c r="F149" s="449" t="s">
        <v>864</v>
      </c>
      <c r="G149" s="449" t="s">
        <v>865</v>
      </c>
      <c r="H149" s="453"/>
      <c r="I149" s="453"/>
      <c r="J149" s="449"/>
      <c r="K149" s="449"/>
      <c r="L149" s="453"/>
      <c r="M149" s="453"/>
      <c r="N149" s="449"/>
      <c r="O149" s="449"/>
      <c r="P149" s="453">
        <v>21</v>
      </c>
      <c r="Q149" s="453">
        <v>100359</v>
      </c>
      <c r="R149" s="523"/>
      <c r="S149" s="454">
        <v>4779</v>
      </c>
    </row>
    <row r="150" spans="1:19" ht="14.4" customHeight="1" x14ac:dyDescent="0.3">
      <c r="A150" s="448" t="s">
        <v>746</v>
      </c>
      <c r="B150" s="449" t="s">
        <v>747</v>
      </c>
      <c r="C150" s="449" t="s">
        <v>397</v>
      </c>
      <c r="D150" s="449" t="s">
        <v>727</v>
      </c>
      <c r="E150" s="449" t="s">
        <v>748</v>
      </c>
      <c r="F150" s="449" t="s">
        <v>751</v>
      </c>
      <c r="G150" s="449" t="s">
        <v>752</v>
      </c>
      <c r="H150" s="453">
        <v>452</v>
      </c>
      <c r="I150" s="453">
        <v>26216</v>
      </c>
      <c r="J150" s="449">
        <v>6.2777777777777777</v>
      </c>
      <c r="K150" s="449">
        <v>58</v>
      </c>
      <c r="L150" s="453">
        <v>72</v>
      </c>
      <c r="M150" s="453">
        <v>4176</v>
      </c>
      <c r="N150" s="449">
        <v>1</v>
      </c>
      <c r="O150" s="449">
        <v>58</v>
      </c>
      <c r="P150" s="453"/>
      <c r="Q150" s="453"/>
      <c r="R150" s="523"/>
      <c r="S150" s="454"/>
    </row>
    <row r="151" spans="1:19" ht="14.4" customHeight="1" x14ac:dyDescent="0.3">
      <c r="A151" s="448" t="s">
        <v>746</v>
      </c>
      <c r="B151" s="449" t="s">
        <v>747</v>
      </c>
      <c r="C151" s="449" t="s">
        <v>397</v>
      </c>
      <c r="D151" s="449" t="s">
        <v>727</v>
      </c>
      <c r="E151" s="449" t="s">
        <v>748</v>
      </c>
      <c r="F151" s="449" t="s">
        <v>753</v>
      </c>
      <c r="G151" s="449" t="s">
        <v>754</v>
      </c>
      <c r="H151" s="453">
        <v>30</v>
      </c>
      <c r="I151" s="453">
        <v>3930</v>
      </c>
      <c r="J151" s="449">
        <v>7.5</v>
      </c>
      <c r="K151" s="449">
        <v>131</v>
      </c>
      <c r="L151" s="453">
        <v>4</v>
      </c>
      <c r="M151" s="453">
        <v>524</v>
      </c>
      <c r="N151" s="449">
        <v>1</v>
      </c>
      <c r="O151" s="449">
        <v>131</v>
      </c>
      <c r="P151" s="453"/>
      <c r="Q151" s="453"/>
      <c r="R151" s="523"/>
      <c r="S151" s="454"/>
    </row>
    <row r="152" spans="1:19" ht="14.4" customHeight="1" x14ac:dyDescent="0.3">
      <c r="A152" s="448" t="s">
        <v>746</v>
      </c>
      <c r="B152" s="449" t="s">
        <v>747</v>
      </c>
      <c r="C152" s="449" t="s">
        <v>397</v>
      </c>
      <c r="D152" s="449" t="s">
        <v>727</v>
      </c>
      <c r="E152" s="449" t="s">
        <v>748</v>
      </c>
      <c r="F152" s="449" t="s">
        <v>757</v>
      </c>
      <c r="G152" s="449" t="s">
        <v>758</v>
      </c>
      <c r="H152" s="453">
        <v>1</v>
      </c>
      <c r="I152" s="453">
        <v>407</v>
      </c>
      <c r="J152" s="449"/>
      <c r="K152" s="449">
        <v>407</v>
      </c>
      <c r="L152" s="453"/>
      <c r="M152" s="453"/>
      <c r="N152" s="449"/>
      <c r="O152" s="449"/>
      <c r="P152" s="453"/>
      <c r="Q152" s="453"/>
      <c r="R152" s="523"/>
      <c r="S152" s="454"/>
    </row>
    <row r="153" spans="1:19" ht="14.4" customHeight="1" x14ac:dyDescent="0.3">
      <c r="A153" s="448" t="s">
        <v>746</v>
      </c>
      <c r="B153" s="449" t="s">
        <v>747</v>
      </c>
      <c r="C153" s="449" t="s">
        <v>397</v>
      </c>
      <c r="D153" s="449" t="s">
        <v>727</v>
      </c>
      <c r="E153" s="449" t="s">
        <v>748</v>
      </c>
      <c r="F153" s="449" t="s">
        <v>759</v>
      </c>
      <c r="G153" s="449" t="s">
        <v>760</v>
      </c>
      <c r="H153" s="453">
        <v>128</v>
      </c>
      <c r="I153" s="453">
        <v>22912</v>
      </c>
      <c r="J153" s="449">
        <v>5.534299516908213</v>
      </c>
      <c r="K153" s="449">
        <v>179</v>
      </c>
      <c r="L153" s="453">
        <v>23</v>
      </c>
      <c r="M153" s="453">
        <v>4140</v>
      </c>
      <c r="N153" s="449">
        <v>1</v>
      </c>
      <c r="O153" s="449">
        <v>180</v>
      </c>
      <c r="P153" s="453"/>
      <c r="Q153" s="453"/>
      <c r="R153" s="523"/>
      <c r="S153" s="454"/>
    </row>
    <row r="154" spans="1:19" ht="14.4" customHeight="1" x14ac:dyDescent="0.3">
      <c r="A154" s="448" t="s">
        <v>746</v>
      </c>
      <c r="B154" s="449" t="s">
        <v>747</v>
      </c>
      <c r="C154" s="449" t="s">
        <v>397</v>
      </c>
      <c r="D154" s="449" t="s">
        <v>727</v>
      </c>
      <c r="E154" s="449" t="s">
        <v>748</v>
      </c>
      <c r="F154" s="449" t="s">
        <v>763</v>
      </c>
      <c r="G154" s="449" t="s">
        <v>764</v>
      </c>
      <c r="H154" s="453">
        <v>146</v>
      </c>
      <c r="I154" s="453">
        <v>48910</v>
      </c>
      <c r="J154" s="449">
        <v>6.0652281746031749</v>
      </c>
      <c r="K154" s="449">
        <v>335</v>
      </c>
      <c r="L154" s="453">
        <v>24</v>
      </c>
      <c r="M154" s="453">
        <v>8064</v>
      </c>
      <c r="N154" s="449">
        <v>1</v>
      </c>
      <c r="O154" s="449">
        <v>336</v>
      </c>
      <c r="P154" s="453"/>
      <c r="Q154" s="453"/>
      <c r="R154" s="523"/>
      <c r="S154" s="454"/>
    </row>
    <row r="155" spans="1:19" ht="14.4" customHeight="1" x14ac:dyDescent="0.3">
      <c r="A155" s="448" t="s">
        <v>746</v>
      </c>
      <c r="B155" s="449" t="s">
        <v>747</v>
      </c>
      <c r="C155" s="449" t="s">
        <v>397</v>
      </c>
      <c r="D155" s="449" t="s">
        <v>727</v>
      </c>
      <c r="E155" s="449" t="s">
        <v>748</v>
      </c>
      <c r="F155" s="449" t="s">
        <v>765</v>
      </c>
      <c r="G155" s="449" t="s">
        <v>766</v>
      </c>
      <c r="H155" s="453">
        <v>17</v>
      </c>
      <c r="I155" s="453">
        <v>7786</v>
      </c>
      <c r="J155" s="449">
        <v>5.6543209876543212</v>
      </c>
      <c r="K155" s="449">
        <v>458</v>
      </c>
      <c r="L155" s="453">
        <v>3</v>
      </c>
      <c r="M155" s="453">
        <v>1377</v>
      </c>
      <c r="N155" s="449">
        <v>1</v>
      </c>
      <c r="O155" s="449">
        <v>459</v>
      </c>
      <c r="P155" s="453"/>
      <c r="Q155" s="453"/>
      <c r="R155" s="523"/>
      <c r="S155" s="454"/>
    </row>
    <row r="156" spans="1:19" ht="14.4" customHeight="1" x14ac:dyDescent="0.3">
      <c r="A156" s="448" t="s">
        <v>746</v>
      </c>
      <c r="B156" s="449" t="s">
        <v>747</v>
      </c>
      <c r="C156" s="449" t="s">
        <v>397</v>
      </c>
      <c r="D156" s="449" t="s">
        <v>727</v>
      </c>
      <c r="E156" s="449" t="s">
        <v>748</v>
      </c>
      <c r="F156" s="449" t="s">
        <v>767</v>
      </c>
      <c r="G156" s="449" t="s">
        <v>768</v>
      </c>
      <c r="H156" s="453">
        <v>630</v>
      </c>
      <c r="I156" s="453">
        <v>219870</v>
      </c>
      <c r="J156" s="449">
        <v>5.5752212389380533</v>
      </c>
      <c r="K156" s="449">
        <v>349</v>
      </c>
      <c r="L156" s="453">
        <v>113</v>
      </c>
      <c r="M156" s="453">
        <v>39437</v>
      </c>
      <c r="N156" s="449">
        <v>1</v>
      </c>
      <c r="O156" s="449">
        <v>349</v>
      </c>
      <c r="P156" s="453"/>
      <c r="Q156" s="453"/>
      <c r="R156" s="523"/>
      <c r="S156" s="454"/>
    </row>
    <row r="157" spans="1:19" ht="14.4" customHeight="1" x14ac:dyDescent="0.3">
      <c r="A157" s="448" t="s">
        <v>746</v>
      </c>
      <c r="B157" s="449" t="s">
        <v>747</v>
      </c>
      <c r="C157" s="449" t="s">
        <v>397</v>
      </c>
      <c r="D157" s="449" t="s">
        <v>727</v>
      </c>
      <c r="E157" s="449" t="s">
        <v>748</v>
      </c>
      <c r="F157" s="449" t="s">
        <v>773</v>
      </c>
      <c r="G157" s="449" t="s">
        <v>774</v>
      </c>
      <c r="H157" s="453">
        <v>1</v>
      </c>
      <c r="I157" s="453">
        <v>117</v>
      </c>
      <c r="J157" s="449"/>
      <c r="K157" s="449">
        <v>117</v>
      </c>
      <c r="L157" s="453"/>
      <c r="M157" s="453"/>
      <c r="N157" s="449"/>
      <c r="O157" s="449"/>
      <c r="P157" s="453"/>
      <c r="Q157" s="453"/>
      <c r="R157" s="523"/>
      <c r="S157" s="454"/>
    </row>
    <row r="158" spans="1:19" ht="14.4" customHeight="1" x14ac:dyDescent="0.3">
      <c r="A158" s="448" t="s">
        <v>746</v>
      </c>
      <c r="B158" s="449" t="s">
        <v>747</v>
      </c>
      <c r="C158" s="449" t="s">
        <v>397</v>
      </c>
      <c r="D158" s="449" t="s">
        <v>727</v>
      </c>
      <c r="E158" s="449" t="s">
        <v>748</v>
      </c>
      <c r="F158" s="449" t="s">
        <v>779</v>
      </c>
      <c r="G158" s="449" t="s">
        <v>780</v>
      </c>
      <c r="H158" s="453">
        <v>1</v>
      </c>
      <c r="I158" s="453">
        <v>38</v>
      </c>
      <c r="J158" s="449"/>
      <c r="K158" s="449">
        <v>38</v>
      </c>
      <c r="L158" s="453"/>
      <c r="M158" s="453"/>
      <c r="N158" s="449"/>
      <c r="O158" s="449"/>
      <c r="P158" s="453"/>
      <c r="Q158" s="453"/>
      <c r="R158" s="523"/>
      <c r="S158" s="454"/>
    </row>
    <row r="159" spans="1:19" ht="14.4" customHeight="1" x14ac:dyDescent="0.3">
      <c r="A159" s="448" t="s">
        <v>746</v>
      </c>
      <c r="B159" s="449" t="s">
        <v>747</v>
      </c>
      <c r="C159" s="449" t="s">
        <v>397</v>
      </c>
      <c r="D159" s="449" t="s">
        <v>727</v>
      </c>
      <c r="E159" s="449" t="s">
        <v>748</v>
      </c>
      <c r="F159" s="449" t="s">
        <v>787</v>
      </c>
      <c r="G159" s="449" t="s">
        <v>788</v>
      </c>
      <c r="H159" s="453">
        <v>95</v>
      </c>
      <c r="I159" s="453">
        <v>28880</v>
      </c>
      <c r="J159" s="449">
        <v>4.3040238450074515</v>
      </c>
      <c r="K159" s="449">
        <v>304</v>
      </c>
      <c r="L159" s="453">
        <v>22</v>
      </c>
      <c r="M159" s="453">
        <v>6710</v>
      </c>
      <c r="N159" s="449">
        <v>1</v>
      </c>
      <c r="O159" s="449">
        <v>305</v>
      </c>
      <c r="P159" s="453"/>
      <c r="Q159" s="453"/>
      <c r="R159" s="523"/>
      <c r="S159" s="454"/>
    </row>
    <row r="160" spans="1:19" ht="14.4" customHeight="1" x14ac:dyDescent="0.3">
      <c r="A160" s="448" t="s">
        <v>746</v>
      </c>
      <c r="B160" s="449" t="s">
        <v>747</v>
      </c>
      <c r="C160" s="449" t="s">
        <v>397</v>
      </c>
      <c r="D160" s="449" t="s">
        <v>727</v>
      </c>
      <c r="E160" s="449" t="s">
        <v>748</v>
      </c>
      <c r="F160" s="449" t="s">
        <v>791</v>
      </c>
      <c r="G160" s="449" t="s">
        <v>792</v>
      </c>
      <c r="H160" s="453">
        <v>280</v>
      </c>
      <c r="I160" s="453">
        <v>138320</v>
      </c>
      <c r="J160" s="449">
        <v>3.2941176470588234</v>
      </c>
      <c r="K160" s="449">
        <v>494</v>
      </c>
      <c r="L160" s="453">
        <v>85</v>
      </c>
      <c r="M160" s="453">
        <v>41990</v>
      </c>
      <c r="N160" s="449">
        <v>1</v>
      </c>
      <c r="O160" s="449">
        <v>494</v>
      </c>
      <c r="P160" s="453"/>
      <c r="Q160" s="453"/>
      <c r="R160" s="523"/>
      <c r="S160" s="454"/>
    </row>
    <row r="161" spans="1:19" ht="14.4" customHeight="1" x14ac:dyDescent="0.3">
      <c r="A161" s="448" t="s">
        <v>746</v>
      </c>
      <c r="B161" s="449" t="s">
        <v>747</v>
      </c>
      <c r="C161" s="449" t="s">
        <v>397</v>
      </c>
      <c r="D161" s="449" t="s">
        <v>727</v>
      </c>
      <c r="E161" s="449" t="s">
        <v>748</v>
      </c>
      <c r="F161" s="449" t="s">
        <v>793</v>
      </c>
      <c r="G161" s="449" t="s">
        <v>794</v>
      </c>
      <c r="H161" s="453">
        <v>314</v>
      </c>
      <c r="I161" s="453">
        <v>116180</v>
      </c>
      <c r="J161" s="449">
        <v>3.5280898876404496</v>
      </c>
      <c r="K161" s="449">
        <v>370</v>
      </c>
      <c r="L161" s="453">
        <v>89</v>
      </c>
      <c r="M161" s="453">
        <v>32930</v>
      </c>
      <c r="N161" s="449">
        <v>1</v>
      </c>
      <c r="O161" s="449">
        <v>370</v>
      </c>
      <c r="P161" s="453"/>
      <c r="Q161" s="453"/>
      <c r="R161" s="523"/>
      <c r="S161" s="454"/>
    </row>
    <row r="162" spans="1:19" ht="14.4" customHeight="1" x14ac:dyDescent="0.3">
      <c r="A162" s="448" t="s">
        <v>746</v>
      </c>
      <c r="B162" s="449" t="s">
        <v>747</v>
      </c>
      <c r="C162" s="449" t="s">
        <v>397</v>
      </c>
      <c r="D162" s="449" t="s">
        <v>727</v>
      </c>
      <c r="E162" s="449" t="s">
        <v>748</v>
      </c>
      <c r="F162" s="449" t="s">
        <v>795</v>
      </c>
      <c r="G162" s="449" t="s">
        <v>796</v>
      </c>
      <c r="H162" s="453">
        <v>32</v>
      </c>
      <c r="I162" s="453">
        <v>99360</v>
      </c>
      <c r="J162" s="449">
        <v>5.3281853281853282</v>
      </c>
      <c r="K162" s="449">
        <v>3105</v>
      </c>
      <c r="L162" s="453">
        <v>6</v>
      </c>
      <c r="M162" s="453">
        <v>18648</v>
      </c>
      <c r="N162" s="449">
        <v>1</v>
      </c>
      <c r="O162" s="449">
        <v>3108</v>
      </c>
      <c r="P162" s="453"/>
      <c r="Q162" s="453"/>
      <c r="R162" s="523"/>
      <c r="S162" s="454"/>
    </row>
    <row r="163" spans="1:19" ht="14.4" customHeight="1" x14ac:dyDescent="0.3">
      <c r="A163" s="448" t="s">
        <v>746</v>
      </c>
      <c r="B163" s="449" t="s">
        <v>747</v>
      </c>
      <c r="C163" s="449" t="s">
        <v>397</v>
      </c>
      <c r="D163" s="449" t="s">
        <v>727</v>
      </c>
      <c r="E163" s="449" t="s">
        <v>748</v>
      </c>
      <c r="F163" s="449" t="s">
        <v>801</v>
      </c>
      <c r="G163" s="449" t="s">
        <v>802</v>
      </c>
      <c r="H163" s="453">
        <v>39</v>
      </c>
      <c r="I163" s="453">
        <v>4329</v>
      </c>
      <c r="J163" s="449">
        <v>1.56</v>
      </c>
      <c r="K163" s="449">
        <v>111</v>
      </c>
      <c r="L163" s="453">
        <v>25</v>
      </c>
      <c r="M163" s="453">
        <v>2775</v>
      </c>
      <c r="N163" s="449">
        <v>1</v>
      </c>
      <c r="O163" s="449">
        <v>111</v>
      </c>
      <c r="P163" s="453"/>
      <c r="Q163" s="453"/>
      <c r="R163" s="523"/>
      <c r="S163" s="454"/>
    </row>
    <row r="164" spans="1:19" ht="14.4" customHeight="1" x14ac:dyDescent="0.3">
      <c r="A164" s="448" t="s">
        <v>746</v>
      </c>
      <c r="B164" s="449" t="s">
        <v>747</v>
      </c>
      <c r="C164" s="449" t="s">
        <v>397</v>
      </c>
      <c r="D164" s="449" t="s">
        <v>727</v>
      </c>
      <c r="E164" s="449" t="s">
        <v>748</v>
      </c>
      <c r="F164" s="449" t="s">
        <v>803</v>
      </c>
      <c r="G164" s="449" t="s">
        <v>804</v>
      </c>
      <c r="H164" s="453"/>
      <c r="I164" s="453"/>
      <c r="J164" s="449"/>
      <c r="K164" s="449"/>
      <c r="L164" s="453">
        <v>2</v>
      </c>
      <c r="M164" s="453">
        <v>250</v>
      </c>
      <c r="N164" s="449">
        <v>1</v>
      </c>
      <c r="O164" s="449">
        <v>125</v>
      </c>
      <c r="P164" s="453"/>
      <c r="Q164" s="453"/>
      <c r="R164" s="523"/>
      <c r="S164" s="454"/>
    </row>
    <row r="165" spans="1:19" ht="14.4" customHeight="1" x14ac:dyDescent="0.3">
      <c r="A165" s="448" t="s">
        <v>746</v>
      </c>
      <c r="B165" s="449" t="s">
        <v>747</v>
      </c>
      <c r="C165" s="449" t="s">
        <v>397</v>
      </c>
      <c r="D165" s="449" t="s">
        <v>727</v>
      </c>
      <c r="E165" s="449" t="s">
        <v>748</v>
      </c>
      <c r="F165" s="449" t="s">
        <v>805</v>
      </c>
      <c r="G165" s="449" t="s">
        <v>806</v>
      </c>
      <c r="H165" s="453">
        <v>1</v>
      </c>
      <c r="I165" s="453">
        <v>495</v>
      </c>
      <c r="J165" s="449"/>
      <c r="K165" s="449">
        <v>495</v>
      </c>
      <c r="L165" s="453"/>
      <c r="M165" s="453"/>
      <c r="N165" s="449"/>
      <c r="O165" s="449"/>
      <c r="P165" s="453"/>
      <c r="Q165" s="453"/>
      <c r="R165" s="523"/>
      <c r="S165" s="454"/>
    </row>
    <row r="166" spans="1:19" ht="14.4" customHeight="1" x14ac:dyDescent="0.3">
      <c r="A166" s="448" t="s">
        <v>746</v>
      </c>
      <c r="B166" s="449" t="s">
        <v>747</v>
      </c>
      <c r="C166" s="449" t="s">
        <v>397</v>
      </c>
      <c r="D166" s="449" t="s">
        <v>727</v>
      </c>
      <c r="E166" s="449" t="s">
        <v>748</v>
      </c>
      <c r="F166" s="449" t="s">
        <v>807</v>
      </c>
      <c r="G166" s="449" t="s">
        <v>808</v>
      </c>
      <c r="H166" s="453">
        <v>11</v>
      </c>
      <c r="I166" s="453">
        <v>14113</v>
      </c>
      <c r="J166" s="449"/>
      <c r="K166" s="449">
        <v>1283</v>
      </c>
      <c r="L166" s="453"/>
      <c r="M166" s="453"/>
      <c r="N166" s="449"/>
      <c r="O166" s="449"/>
      <c r="P166" s="453"/>
      <c r="Q166" s="453"/>
      <c r="R166" s="523"/>
      <c r="S166" s="454"/>
    </row>
    <row r="167" spans="1:19" ht="14.4" customHeight="1" x14ac:dyDescent="0.3">
      <c r="A167" s="448" t="s">
        <v>746</v>
      </c>
      <c r="B167" s="449" t="s">
        <v>747</v>
      </c>
      <c r="C167" s="449" t="s">
        <v>397</v>
      </c>
      <c r="D167" s="449" t="s">
        <v>727</v>
      </c>
      <c r="E167" s="449" t="s">
        <v>748</v>
      </c>
      <c r="F167" s="449" t="s">
        <v>809</v>
      </c>
      <c r="G167" s="449" t="s">
        <v>810</v>
      </c>
      <c r="H167" s="453">
        <v>110</v>
      </c>
      <c r="I167" s="453">
        <v>50160</v>
      </c>
      <c r="J167" s="449">
        <v>2.5</v>
      </c>
      <c r="K167" s="449">
        <v>456</v>
      </c>
      <c r="L167" s="453">
        <v>44</v>
      </c>
      <c r="M167" s="453">
        <v>20064</v>
      </c>
      <c r="N167" s="449">
        <v>1</v>
      </c>
      <c r="O167" s="449">
        <v>456</v>
      </c>
      <c r="P167" s="453"/>
      <c r="Q167" s="453"/>
      <c r="R167" s="523"/>
      <c r="S167" s="454"/>
    </row>
    <row r="168" spans="1:19" ht="14.4" customHeight="1" x14ac:dyDescent="0.3">
      <c r="A168" s="448" t="s">
        <v>746</v>
      </c>
      <c r="B168" s="449" t="s">
        <v>747</v>
      </c>
      <c r="C168" s="449" t="s">
        <v>397</v>
      </c>
      <c r="D168" s="449" t="s">
        <v>727</v>
      </c>
      <c r="E168" s="449" t="s">
        <v>748</v>
      </c>
      <c r="F168" s="449" t="s">
        <v>811</v>
      </c>
      <c r="G168" s="449" t="s">
        <v>812</v>
      </c>
      <c r="H168" s="453">
        <v>594</v>
      </c>
      <c r="I168" s="453">
        <v>34452</v>
      </c>
      <c r="J168" s="449">
        <v>2.3759999999999999</v>
      </c>
      <c r="K168" s="449">
        <v>58</v>
      </c>
      <c r="L168" s="453">
        <v>250</v>
      </c>
      <c r="M168" s="453">
        <v>14500</v>
      </c>
      <c r="N168" s="449">
        <v>1</v>
      </c>
      <c r="O168" s="449">
        <v>58</v>
      </c>
      <c r="P168" s="453"/>
      <c r="Q168" s="453"/>
      <c r="R168" s="523"/>
      <c r="S168" s="454"/>
    </row>
    <row r="169" spans="1:19" ht="14.4" customHeight="1" x14ac:dyDescent="0.3">
      <c r="A169" s="448" t="s">
        <v>746</v>
      </c>
      <c r="B169" s="449" t="s">
        <v>747</v>
      </c>
      <c r="C169" s="449" t="s">
        <v>397</v>
      </c>
      <c r="D169" s="449" t="s">
        <v>727</v>
      </c>
      <c r="E169" s="449" t="s">
        <v>748</v>
      </c>
      <c r="F169" s="449" t="s">
        <v>813</v>
      </c>
      <c r="G169" s="449" t="s">
        <v>814</v>
      </c>
      <c r="H169" s="453"/>
      <c r="I169" s="453"/>
      <c r="J169" s="449"/>
      <c r="K169" s="449"/>
      <c r="L169" s="453">
        <v>3</v>
      </c>
      <c r="M169" s="453">
        <v>6519</v>
      </c>
      <c r="N169" s="449">
        <v>1</v>
      </c>
      <c r="O169" s="449">
        <v>2173</v>
      </c>
      <c r="P169" s="453"/>
      <c r="Q169" s="453"/>
      <c r="R169" s="523"/>
      <c r="S169" s="454"/>
    </row>
    <row r="170" spans="1:19" ht="14.4" customHeight="1" x14ac:dyDescent="0.3">
      <c r="A170" s="448" t="s">
        <v>746</v>
      </c>
      <c r="B170" s="449" t="s">
        <v>747</v>
      </c>
      <c r="C170" s="449" t="s">
        <v>397</v>
      </c>
      <c r="D170" s="449" t="s">
        <v>727</v>
      </c>
      <c r="E170" s="449" t="s">
        <v>748</v>
      </c>
      <c r="F170" s="449" t="s">
        <v>819</v>
      </c>
      <c r="G170" s="449" t="s">
        <v>820</v>
      </c>
      <c r="H170" s="453">
        <v>413</v>
      </c>
      <c r="I170" s="453">
        <v>72275</v>
      </c>
      <c r="J170" s="449">
        <v>6.1291553595658073</v>
      </c>
      <c r="K170" s="449">
        <v>175</v>
      </c>
      <c r="L170" s="453">
        <v>67</v>
      </c>
      <c r="M170" s="453">
        <v>11792</v>
      </c>
      <c r="N170" s="449">
        <v>1</v>
      </c>
      <c r="O170" s="449">
        <v>176</v>
      </c>
      <c r="P170" s="453"/>
      <c r="Q170" s="453"/>
      <c r="R170" s="523"/>
      <c r="S170" s="454"/>
    </row>
    <row r="171" spans="1:19" ht="14.4" customHeight="1" x14ac:dyDescent="0.3">
      <c r="A171" s="448" t="s">
        <v>746</v>
      </c>
      <c r="B171" s="449" t="s">
        <v>747</v>
      </c>
      <c r="C171" s="449" t="s">
        <v>397</v>
      </c>
      <c r="D171" s="449" t="s">
        <v>727</v>
      </c>
      <c r="E171" s="449" t="s">
        <v>748</v>
      </c>
      <c r="F171" s="449" t="s">
        <v>825</v>
      </c>
      <c r="G171" s="449" t="s">
        <v>826</v>
      </c>
      <c r="H171" s="453">
        <v>19</v>
      </c>
      <c r="I171" s="453">
        <v>3211</v>
      </c>
      <c r="J171" s="449">
        <v>9.4441176470588228</v>
      </c>
      <c r="K171" s="449">
        <v>169</v>
      </c>
      <c r="L171" s="453">
        <v>2</v>
      </c>
      <c r="M171" s="453">
        <v>340</v>
      </c>
      <c r="N171" s="449">
        <v>1</v>
      </c>
      <c r="O171" s="449">
        <v>170</v>
      </c>
      <c r="P171" s="453"/>
      <c r="Q171" s="453"/>
      <c r="R171" s="523"/>
      <c r="S171" s="454"/>
    </row>
    <row r="172" spans="1:19" ht="14.4" customHeight="1" x14ac:dyDescent="0.3">
      <c r="A172" s="448" t="s">
        <v>746</v>
      </c>
      <c r="B172" s="449" t="s">
        <v>747</v>
      </c>
      <c r="C172" s="449" t="s">
        <v>397</v>
      </c>
      <c r="D172" s="449" t="s">
        <v>727</v>
      </c>
      <c r="E172" s="449" t="s">
        <v>748</v>
      </c>
      <c r="F172" s="449" t="s">
        <v>829</v>
      </c>
      <c r="G172" s="449" t="s">
        <v>830</v>
      </c>
      <c r="H172" s="453">
        <v>59</v>
      </c>
      <c r="I172" s="453">
        <v>59649</v>
      </c>
      <c r="J172" s="449">
        <v>2.3576679841897232</v>
      </c>
      <c r="K172" s="449">
        <v>1011</v>
      </c>
      <c r="L172" s="453">
        <v>25</v>
      </c>
      <c r="M172" s="453">
        <v>25300</v>
      </c>
      <c r="N172" s="449">
        <v>1</v>
      </c>
      <c r="O172" s="449">
        <v>1012</v>
      </c>
      <c r="P172" s="453"/>
      <c r="Q172" s="453"/>
      <c r="R172" s="523"/>
      <c r="S172" s="454"/>
    </row>
    <row r="173" spans="1:19" ht="14.4" customHeight="1" x14ac:dyDescent="0.3">
      <c r="A173" s="448" t="s">
        <v>746</v>
      </c>
      <c r="B173" s="449" t="s">
        <v>747</v>
      </c>
      <c r="C173" s="449" t="s">
        <v>397</v>
      </c>
      <c r="D173" s="449" t="s">
        <v>727</v>
      </c>
      <c r="E173" s="449" t="s">
        <v>748</v>
      </c>
      <c r="F173" s="449" t="s">
        <v>833</v>
      </c>
      <c r="G173" s="449" t="s">
        <v>834</v>
      </c>
      <c r="H173" s="453">
        <v>62</v>
      </c>
      <c r="I173" s="453">
        <v>142228</v>
      </c>
      <c r="J173" s="449"/>
      <c r="K173" s="449">
        <v>2294</v>
      </c>
      <c r="L173" s="453"/>
      <c r="M173" s="453"/>
      <c r="N173" s="449"/>
      <c r="O173" s="449"/>
      <c r="P173" s="453"/>
      <c r="Q173" s="453"/>
      <c r="R173" s="523"/>
      <c r="S173" s="454"/>
    </row>
    <row r="174" spans="1:19" ht="14.4" customHeight="1" x14ac:dyDescent="0.3">
      <c r="A174" s="448" t="s">
        <v>746</v>
      </c>
      <c r="B174" s="449" t="s">
        <v>747</v>
      </c>
      <c r="C174" s="449" t="s">
        <v>397</v>
      </c>
      <c r="D174" s="449" t="s">
        <v>727</v>
      </c>
      <c r="E174" s="449" t="s">
        <v>748</v>
      </c>
      <c r="F174" s="449" t="s">
        <v>839</v>
      </c>
      <c r="G174" s="449" t="s">
        <v>840</v>
      </c>
      <c r="H174" s="453">
        <v>49</v>
      </c>
      <c r="I174" s="453">
        <v>104370</v>
      </c>
      <c r="J174" s="449">
        <v>5.4418895667135931</v>
      </c>
      <c r="K174" s="449">
        <v>2130</v>
      </c>
      <c r="L174" s="453">
        <v>9</v>
      </c>
      <c r="M174" s="453">
        <v>19179</v>
      </c>
      <c r="N174" s="449">
        <v>1</v>
      </c>
      <c r="O174" s="449">
        <v>2131</v>
      </c>
      <c r="P174" s="453"/>
      <c r="Q174" s="453"/>
      <c r="R174" s="523"/>
      <c r="S174" s="454"/>
    </row>
    <row r="175" spans="1:19" ht="14.4" customHeight="1" x14ac:dyDescent="0.3">
      <c r="A175" s="448" t="s">
        <v>746</v>
      </c>
      <c r="B175" s="449" t="s">
        <v>747</v>
      </c>
      <c r="C175" s="449" t="s">
        <v>397</v>
      </c>
      <c r="D175" s="449" t="s">
        <v>727</v>
      </c>
      <c r="E175" s="449" t="s">
        <v>748</v>
      </c>
      <c r="F175" s="449" t="s">
        <v>841</v>
      </c>
      <c r="G175" s="449" t="s">
        <v>842</v>
      </c>
      <c r="H175" s="453">
        <v>1</v>
      </c>
      <c r="I175" s="453">
        <v>242</v>
      </c>
      <c r="J175" s="449"/>
      <c r="K175" s="449">
        <v>242</v>
      </c>
      <c r="L175" s="453"/>
      <c r="M175" s="453"/>
      <c r="N175" s="449"/>
      <c r="O175" s="449"/>
      <c r="P175" s="453"/>
      <c r="Q175" s="453"/>
      <c r="R175" s="523"/>
      <c r="S175" s="454"/>
    </row>
    <row r="176" spans="1:19" ht="14.4" customHeight="1" x14ac:dyDescent="0.3">
      <c r="A176" s="448" t="s">
        <v>746</v>
      </c>
      <c r="B176" s="449" t="s">
        <v>747</v>
      </c>
      <c r="C176" s="449" t="s">
        <v>397</v>
      </c>
      <c r="D176" s="449" t="s">
        <v>727</v>
      </c>
      <c r="E176" s="449" t="s">
        <v>748</v>
      </c>
      <c r="F176" s="449" t="s">
        <v>852</v>
      </c>
      <c r="G176" s="449" t="s">
        <v>853</v>
      </c>
      <c r="H176" s="453">
        <v>8</v>
      </c>
      <c r="I176" s="453">
        <v>2304</v>
      </c>
      <c r="J176" s="449">
        <v>7.9723183391003456</v>
      </c>
      <c r="K176" s="449">
        <v>288</v>
      </c>
      <c r="L176" s="453">
        <v>1</v>
      </c>
      <c r="M176" s="453">
        <v>289</v>
      </c>
      <c r="N176" s="449">
        <v>1</v>
      </c>
      <c r="O176" s="449">
        <v>289</v>
      </c>
      <c r="P176" s="453"/>
      <c r="Q176" s="453"/>
      <c r="R176" s="523"/>
      <c r="S176" s="454"/>
    </row>
    <row r="177" spans="1:19" ht="14.4" customHeight="1" x14ac:dyDescent="0.3">
      <c r="A177" s="448" t="s">
        <v>746</v>
      </c>
      <c r="B177" s="449" t="s">
        <v>747</v>
      </c>
      <c r="C177" s="449" t="s">
        <v>397</v>
      </c>
      <c r="D177" s="449" t="s">
        <v>727</v>
      </c>
      <c r="E177" s="449" t="s">
        <v>748</v>
      </c>
      <c r="F177" s="449" t="s">
        <v>860</v>
      </c>
      <c r="G177" s="449" t="s">
        <v>861</v>
      </c>
      <c r="H177" s="453"/>
      <c r="I177" s="453"/>
      <c r="J177" s="449"/>
      <c r="K177" s="449"/>
      <c r="L177" s="453">
        <v>1</v>
      </c>
      <c r="M177" s="453">
        <v>0</v>
      </c>
      <c r="N177" s="449"/>
      <c r="O177" s="449">
        <v>0</v>
      </c>
      <c r="P177" s="453"/>
      <c r="Q177" s="453"/>
      <c r="R177" s="523"/>
      <c r="S177" s="454"/>
    </row>
    <row r="178" spans="1:19" ht="14.4" customHeight="1" x14ac:dyDescent="0.3">
      <c r="A178" s="448" t="s">
        <v>746</v>
      </c>
      <c r="B178" s="449" t="s">
        <v>747</v>
      </c>
      <c r="C178" s="449" t="s">
        <v>397</v>
      </c>
      <c r="D178" s="449" t="s">
        <v>727</v>
      </c>
      <c r="E178" s="449" t="s">
        <v>748</v>
      </c>
      <c r="F178" s="449" t="s">
        <v>864</v>
      </c>
      <c r="G178" s="449" t="s">
        <v>865</v>
      </c>
      <c r="H178" s="453"/>
      <c r="I178" s="453"/>
      <c r="J178" s="449"/>
      <c r="K178" s="449"/>
      <c r="L178" s="453"/>
      <c r="M178" s="453"/>
      <c r="N178" s="449"/>
      <c r="O178" s="449"/>
      <c r="P178" s="453">
        <v>0</v>
      </c>
      <c r="Q178" s="453">
        <v>0</v>
      </c>
      <c r="R178" s="523"/>
      <c r="S178" s="454"/>
    </row>
    <row r="179" spans="1:19" ht="14.4" customHeight="1" x14ac:dyDescent="0.3">
      <c r="A179" s="448" t="s">
        <v>746</v>
      </c>
      <c r="B179" s="449" t="s">
        <v>747</v>
      </c>
      <c r="C179" s="449" t="s">
        <v>397</v>
      </c>
      <c r="D179" s="449" t="s">
        <v>728</v>
      </c>
      <c r="E179" s="449" t="s">
        <v>748</v>
      </c>
      <c r="F179" s="449" t="s">
        <v>751</v>
      </c>
      <c r="G179" s="449" t="s">
        <v>752</v>
      </c>
      <c r="H179" s="453">
        <v>72</v>
      </c>
      <c r="I179" s="453">
        <v>4176</v>
      </c>
      <c r="J179" s="449">
        <v>7.2</v>
      </c>
      <c r="K179" s="449">
        <v>58</v>
      </c>
      <c r="L179" s="453">
        <v>10</v>
      </c>
      <c r="M179" s="453">
        <v>580</v>
      </c>
      <c r="N179" s="449">
        <v>1</v>
      </c>
      <c r="O179" s="449">
        <v>58</v>
      </c>
      <c r="P179" s="453"/>
      <c r="Q179" s="453"/>
      <c r="R179" s="523"/>
      <c r="S179" s="454"/>
    </row>
    <row r="180" spans="1:19" ht="14.4" customHeight="1" x14ac:dyDescent="0.3">
      <c r="A180" s="448" t="s">
        <v>746</v>
      </c>
      <c r="B180" s="449" t="s">
        <v>747</v>
      </c>
      <c r="C180" s="449" t="s">
        <v>397</v>
      </c>
      <c r="D180" s="449" t="s">
        <v>728</v>
      </c>
      <c r="E180" s="449" t="s">
        <v>748</v>
      </c>
      <c r="F180" s="449" t="s">
        <v>753</v>
      </c>
      <c r="G180" s="449" t="s">
        <v>754</v>
      </c>
      <c r="H180" s="453">
        <v>2</v>
      </c>
      <c r="I180" s="453">
        <v>262</v>
      </c>
      <c r="J180" s="449"/>
      <c r="K180" s="449">
        <v>131</v>
      </c>
      <c r="L180" s="453"/>
      <c r="M180" s="453"/>
      <c r="N180" s="449"/>
      <c r="O180" s="449"/>
      <c r="P180" s="453"/>
      <c r="Q180" s="453"/>
      <c r="R180" s="523"/>
      <c r="S180" s="454"/>
    </row>
    <row r="181" spans="1:19" ht="14.4" customHeight="1" x14ac:dyDescent="0.3">
      <c r="A181" s="448" t="s">
        <v>746</v>
      </c>
      <c r="B181" s="449" t="s">
        <v>747</v>
      </c>
      <c r="C181" s="449" t="s">
        <v>397</v>
      </c>
      <c r="D181" s="449" t="s">
        <v>728</v>
      </c>
      <c r="E181" s="449" t="s">
        <v>748</v>
      </c>
      <c r="F181" s="449" t="s">
        <v>755</v>
      </c>
      <c r="G181" s="449" t="s">
        <v>756</v>
      </c>
      <c r="H181" s="453">
        <v>1</v>
      </c>
      <c r="I181" s="453">
        <v>189</v>
      </c>
      <c r="J181" s="449"/>
      <c r="K181" s="449">
        <v>189</v>
      </c>
      <c r="L181" s="453"/>
      <c r="M181" s="453"/>
      <c r="N181" s="449"/>
      <c r="O181" s="449"/>
      <c r="P181" s="453"/>
      <c r="Q181" s="453"/>
      <c r="R181" s="523"/>
      <c r="S181" s="454"/>
    </row>
    <row r="182" spans="1:19" ht="14.4" customHeight="1" x14ac:dyDescent="0.3">
      <c r="A182" s="448" t="s">
        <v>746</v>
      </c>
      <c r="B182" s="449" t="s">
        <v>747</v>
      </c>
      <c r="C182" s="449" t="s">
        <v>397</v>
      </c>
      <c r="D182" s="449" t="s">
        <v>728</v>
      </c>
      <c r="E182" s="449" t="s">
        <v>748</v>
      </c>
      <c r="F182" s="449" t="s">
        <v>759</v>
      </c>
      <c r="G182" s="449" t="s">
        <v>760</v>
      </c>
      <c r="H182" s="453">
        <v>11</v>
      </c>
      <c r="I182" s="453">
        <v>1969</v>
      </c>
      <c r="J182" s="449"/>
      <c r="K182" s="449">
        <v>179</v>
      </c>
      <c r="L182" s="453"/>
      <c r="M182" s="453"/>
      <c r="N182" s="449"/>
      <c r="O182" s="449"/>
      <c r="P182" s="453"/>
      <c r="Q182" s="453"/>
      <c r="R182" s="523"/>
      <c r="S182" s="454"/>
    </row>
    <row r="183" spans="1:19" ht="14.4" customHeight="1" x14ac:dyDescent="0.3">
      <c r="A183" s="448" t="s">
        <v>746</v>
      </c>
      <c r="B183" s="449" t="s">
        <v>747</v>
      </c>
      <c r="C183" s="449" t="s">
        <v>397</v>
      </c>
      <c r="D183" s="449" t="s">
        <v>728</v>
      </c>
      <c r="E183" s="449" t="s">
        <v>748</v>
      </c>
      <c r="F183" s="449" t="s">
        <v>763</v>
      </c>
      <c r="G183" s="449" t="s">
        <v>764</v>
      </c>
      <c r="H183" s="453">
        <v>55</v>
      </c>
      <c r="I183" s="453">
        <v>18425</v>
      </c>
      <c r="J183" s="449">
        <v>10.967261904761905</v>
      </c>
      <c r="K183" s="449">
        <v>335</v>
      </c>
      <c r="L183" s="453">
        <v>5</v>
      </c>
      <c r="M183" s="453">
        <v>1680</v>
      </c>
      <c r="N183" s="449">
        <v>1</v>
      </c>
      <c r="O183" s="449">
        <v>336</v>
      </c>
      <c r="P183" s="453"/>
      <c r="Q183" s="453"/>
      <c r="R183" s="523"/>
      <c r="S183" s="454"/>
    </row>
    <row r="184" spans="1:19" ht="14.4" customHeight="1" x14ac:dyDescent="0.3">
      <c r="A184" s="448" t="s">
        <v>746</v>
      </c>
      <c r="B184" s="449" t="s">
        <v>747</v>
      </c>
      <c r="C184" s="449" t="s">
        <v>397</v>
      </c>
      <c r="D184" s="449" t="s">
        <v>728</v>
      </c>
      <c r="E184" s="449" t="s">
        <v>748</v>
      </c>
      <c r="F184" s="449" t="s">
        <v>767</v>
      </c>
      <c r="G184" s="449" t="s">
        <v>768</v>
      </c>
      <c r="H184" s="453">
        <v>22</v>
      </c>
      <c r="I184" s="453">
        <v>7678</v>
      </c>
      <c r="J184" s="449">
        <v>5.5</v>
      </c>
      <c r="K184" s="449">
        <v>349</v>
      </c>
      <c r="L184" s="453">
        <v>4</v>
      </c>
      <c r="M184" s="453">
        <v>1396</v>
      </c>
      <c r="N184" s="449">
        <v>1</v>
      </c>
      <c r="O184" s="449">
        <v>349</v>
      </c>
      <c r="P184" s="453"/>
      <c r="Q184" s="453"/>
      <c r="R184" s="523"/>
      <c r="S184" s="454"/>
    </row>
    <row r="185" spans="1:19" ht="14.4" customHeight="1" x14ac:dyDescent="0.3">
      <c r="A185" s="448" t="s">
        <v>746</v>
      </c>
      <c r="B185" s="449" t="s">
        <v>747</v>
      </c>
      <c r="C185" s="449" t="s">
        <v>397</v>
      </c>
      <c r="D185" s="449" t="s">
        <v>728</v>
      </c>
      <c r="E185" s="449" t="s">
        <v>748</v>
      </c>
      <c r="F185" s="449" t="s">
        <v>775</v>
      </c>
      <c r="G185" s="449" t="s">
        <v>776</v>
      </c>
      <c r="H185" s="453">
        <v>28</v>
      </c>
      <c r="I185" s="453">
        <v>1372</v>
      </c>
      <c r="J185" s="449">
        <v>28</v>
      </c>
      <c r="K185" s="449">
        <v>49</v>
      </c>
      <c r="L185" s="453">
        <v>1</v>
      </c>
      <c r="M185" s="453">
        <v>49</v>
      </c>
      <c r="N185" s="449">
        <v>1</v>
      </c>
      <c r="O185" s="449">
        <v>49</v>
      </c>
      <c r="P185" s="453"/>
      <c r="Q185" s="453"/>
      <c r="R185" s="523"/>
      <c r="S185" s="454"/>
    </row>
    <row r="186" spans="1:19" ht="14.4" customHeight="1" x14ac:dyDescent="0.3">
      <c r="A186" s="448" t="s">
        <v>746</v>
      </c>
      <c r="B186" s="449" t="s">
        <v>747</v>
      </c>
      <c r="C186" s="449" t="s">
        <v>397</v>
      </c>
      <c r="D186" s="449" t="s">
        <v>728</v>
      </c>
      <c r="E186" s="449" t="s">
        <v>748</v>
      </c>
      <c r="F186" s="449" t="s">
        <v>777</v>
      </c>
      <c r="G186" s="449" t="s">
        <v>778</v>
      </c>
      <c r="H186" s="453">
        <v>8</v>
      </c>
      <c r="I186" s="453">
        <v>3096</v>
      </c>
      <c r="J186" s="449">
        <v>7.9181585677749364</v>
      </c>
      <c r="K186" s="449">
        <v>387</v>
      </c>
      <c r="L186" s="453">
        <v>1</v>
      </c>
      <c r="M186" s="453">
        <v>391</v>
      </c>
      <c r="N186" s="449">
        <v>1</v>
      </c>
      <c r="O186" s="449">
        <v>391</v>
      </c>
      <c r="P186" s="453"/>
      <c r="Q186" s="453"/>
      <c r="R186" s="523"/>
      <c r="S186" s="454"/>
    </row>
    <row r="187" spans="1:19" ht="14.4" customHeight="1" x14ac:dyDescent="0.3">
      <c r="A187" s="448" t="s">
        <v>746</v>
      </c>
      <c r="B187" s="449" t="s">
        <v>747</v>
      </c>
      <c r="C187" s="449" t="s">
        <v>397</v>
      </c>
      <c r="D187" s="449" t="s">
        <v>728</v>
      </c>
      <c r="E187" s="449" t="s">
        <v>748</v>
      </c>
      <c r="F187" s="449" t="s">
        <v>779</v>
      </c>
      <c r="G187" s="449" t="s">
        <v>780</v>
      </c>
      <c r="H187" s="453">
        <v>10</v>
      </c>
      <c r="I187" s="453">
        <v>380</v>
      </c>
      <c r="J187" s="449">
        <v>5</v>
      </c>
      <c r="K187" s="449">
        <v>38</v>
      </c>
      <c r="L187" s="453">
        <v>2</v>
      </c>
      <c r="M187" s="453">
        <v>76</v>
      </c>
      <c r="N187" s="449">
        <v>1</v>
      </c>
      <c r="O187" s="449">
        <v>38</v>
      </c>
      <c r="P187" s="453"/>
      <c r="Q187" s="453"/>
      <c r="R187" s="523"/>
      <c r="S187" s="454"/>
    </row>
    <row r="188" spans="1:19" ht="14.4" customHeight="1" x14ac:dyDescent="0.3">
      <c r="A188" s="448" t="s">
        <v>746</v>
      </c>
      <c r="B188" s="449" t="s">
        <v>747</v>
      </c>
      <c r="C188" s="449" t="s">
        <v>397</v>
      </c>
      <c r="D188" s="449" t="s">
        <v>728</v>
      </c>
      <c r="E188" s="449" t="s">
        <v>748</v>
      </c>
      <c r="F188" s="449" t="s">
        <v>781</v>
      </c>
      <c r="G188" s="449" t="s">
        <v>782</v>
      </c>
      <c r="H188" s="453">
        <v>3</v>
      </c>
      <c r="I188" s="453">
        <v>792</v>
      </c>
      <c r="J188" s="449">
        <v>2.9886792452830186</v>
      </c>
      <c r="K188" s="449">
        <v>264</v>
      </c>
      <c r="L188" s="453">
        <v>1</v>
      </c>
      <c r="M188" s="453">
        <v>265</v>
      </c>
      <c r="N188" s="449">
        <v>1</v>
      </c>
      <c r="O188" s="449">
        <v>265</v>
      </c>
      <c r="P188" s="453"/>
      <c r="Q188" s="453"/>
      <c r="R188" s="523"/>
      <c r="S188" s="454"/>
    </row>
    <row r="189" spans="1:19" ht="14.4" customHeight="1" x14ac:dyDescent="0.3">
      <c r="A189" s="448" t="s">
        <v>746</v>
      </c>
      <c r="B189" s="449" t="s">
        <v>747</v>
      </c>
      <c r="C189" s="449" t="s">
        <v>397</v>
      </c>
      <c r="D189" s="449" t="s">
        <v>728</v>
      </c>
      <c r="E189" s="449" t="s">
        <v>748</v>
      </c>
      <c r="F189" s="449" t="s">
        <v>783</v>
      </c>
      <c r="G189" s="449" t="s">
        <v>784</v>
      </c>
      <c r="H189" s="453">
        <v>66</v>
      </c>
      <c r="I189" s="453">
        <v>46464</v>
      </c>
      <c r="J189" s="449">
        <v>9.4151975683890576</v>
      </c>
      <c r="K189" s="449">
        <v>704</v>
      </c>
      <c r="L189" s="453">
        <v>7</v>
      </c>
      <c r="M189" s="453">
        <v>4935</v>
      </c>
      <c r="N189" s="449">
        <v>1</v>
      </c>
      <c r="O189" s="449">
        <v>705</v>
      </c>
      <c r="P189" s="453"/>
      <c r="Q189" s="453"/>
      <c r="R189" s="523"/>
      <c r="S189" s="454"/>
    </row>
    <row r="190" spans="1:19" ht="14.4" customHeight="1" x14ac:dyDescent="0.3">
      <c r="A190" s="448" t="s">
        <v>746</v>
      </c>
      <c r="B190" s="449" t="s">
        <v>747</v>
      </c>
      <c r="C190" s="449" t="s">
        <v>397</v>
      </c>
      <c r="D190" s="449" t="s">
        <v>728</v>
      </c>
      <c r="E190" s="449" t="s">
        <v>748</v>
      </c>
      <c r="F190" s="449" t="s">
        <v>785</v>
      </c>
      <c r="G190" s="449" t="s">
        <v>786</v>
      </c>
      <c r="H190" s="453">
        <v>2</v>
      </c>
      <c r="I190" s="453">
        <v>294</v>
      </c>
      <c r="J190" s="449">
        <v>1</v>
      </c>
      <c r="K190" s="449">
        <v>147</v>
      </c>
      <c r="L190" s="453">
        <v>2</v>
      </c>
      <c r="M190" s="453">
        <v>294</v>
      </c>
      <c r="N190" s="449">
        <v>1</v>
      </c>
      <c r="O190" s="449">
        <v>147</v>
      </c>
      <c r="P190" s="453"/>
      <c r="Q190" s="453"/>
      <c r="R190" s="523"/>
      <c r="S190" s="454"/>
    </row>
    <row r="191" spans="1:19" ht="14.4" customHeight="1" x14ac:dyDescent="0.3">
      <c r="A191" s="448" t="s">
        <v>746</v>
      </c>
      <c r="B191" s="449" t="s">
        <v>747</v>
      </c>
      <c r="C191" s="449" t="s">
        <v>397</v>
      </c>
      <c r="D191" s="449" t="s">
        <v>728</v>
      </c>
      <c r="E191" s="449" t="s">
        <v>748</v>
      </c>
      <c r="F191" s="449" t="s">
        <v>787</v>
      </c>
      <c r="G191" s="449" t="s">
        <v>788</v>
      </c>
      <c r="H191" s="453">
        <v>38</v>
      </c>
      <c r="I191" s="453">
        <v>11552</v>
      </c>
      <c r="J191" s="449">
        <v>2.7053864168618267</v>
      </c>
      <c r="K191" s="449">
        <v>304</v>
      </c>
      <c r="L191" s="453">
        <v>14</v>
      </c>
      <c r="M191" s="453">
        <v>4270</v>
      </c>
      <c r="N191" s="449">
        <v>1</v>
      </c>
      <c r="O191" s="449">
        <v>305</v>
      </c>
      <c r="P191" s="453"/>
      <c r="Q191" s="453"/>
      <c r="R191" s="523"/>
      <c r="S191" s="454"/>
    </row>
    <row r="192" spans="1:19" ht="14.4" customHeight="1" x14ac:dyDescent="0.3">
      <c r="A192" s="448" t="s">
        <v>746</v>
      </c>
      <c r="B192" s="449" t="s">
        <v>747</v>
      </c>
      <c r="C192" s="449" t="s">
        <v>397</v>
      </c>
      <c r="D192" s="449" t="s">
        <v>728</v>
      </c>
      <c r="E192" s="449" t="s">
        <v>748</v>
      </c>
      <c r="F192" s="449" t="s">
        <v>791</v>
      </c>
      <c r="G192" s="449" t="s">
        <v>792</v>
      </c>
      <c r="H192" s="453">
        <v>2</v>
      </c>
      <c r="I192" s="453">
        <v>988</v>
      </c>
      <c r="J192" s="449">
        <v>2</v>
      </c>
      <c r="K192" s="449">
        <v>494</v>
      </c>
      <c r="L192" s="453">
        <v>1</v>
      </c>
      <c r="M192" s="453">
        <v>494</v>
      </c>
      <c r="N192" s="449">
        <v>1</v>
      </c>
      <c r="O192" s="449">
        <v>494</v>
      </c>
      <c r="P192" s="453"/>
      <c r="Q192" s="453"/>
      <c r="R192" s="523"/>
      <c r="S192" s="454"/>
    </row>
    <row r="193" spans="1:19" ht="14.4" customHeight="1" x14ac:dyDescent="0.3">
      <c r="A193" s="448" t="s">
        <v>746</v>
      </c>
      <c r="B193" s="449" t="s">
        <v>747</v>
      </c>
      <c r="C193" s="449" t="s">
        <v>397</v>
      </c>
      <c r="D193" s="449" t="s">
        <v>728</v>
      </c>
      <c r="E193" s="449" t="s">
        <v>748</v>
      </c>
      <c r="F193" s="449" t="s">
        <v>793</v>
      </c>
      <c r="G193" s="449" t="s">
        <v>794</v>
      </c>
      <c r="H193" s="453">
        <v>40</v>
      </c>
      <c r="I193" s="453">
        <v>14800</v>
      </c>
      <c r="J193" s="449">
        <v>2.6666666666666665</v>
      </c>
      <c r="K193" s="449">
        <v>370</v>
      </c>
      <c r="L193" s="453">
        <v>15</v>
      </c>
      <c r="M193" s="453">
        <v>5550</v>
      </c>
      <c r="N193" s="449">
        <v>1</v>
      </c>
      <c r="O193" s="449">
        <v>370</v>
      </c>
      <c r="P193" s="453"/>
      <c r="Q193" s="453"/>
      <c r="R193" s="523"/>
      <c r="S193" s="454"/>
    </row>
    <row r="194" spans="1:19" ht="14.4" customHeight="1" x14ac:dyDescent="0.3">
      <c r="A194" s="448" t="s">
        <v>746</v>
      </c>
      <c r="B194" s="449" t="s">
        <v>747</v>
      </c>
      <c r="C194" s="449" t="s">
        <v>397</v>
      </c>
      <c r="D194" s="449" t="s">
        <v>728</v>
      </c>
      <c r="E194" s="449" t="s">
        <v>748</v>
      </c>
      <c r="F194" s="449" t="s">
        <v>795</v>
      </c>
      <c r="G194" s="449" t="s">
        <v>796</v>
      </c>
      <c r="H194" s="453">
        <v>3</v>
      </c>
      <c r="I194" s="453">
        <v>9315</v>
      </c>
      <c r="J194" s="449"/>
      <c r="K194" s="449">
        <v>3105</v>
      </c>
      <c r="L194" s="453"/>
      <c r="M194" s="453"/>
      <c r="N194" s="449"/>
      <c r="O194" s="449"/>
      <c r="P194" s="453"/>
      <c r="Q194" s="453"/>
      <c r="R194" s="523"/>
      <c r="S194" s="454"/>
    </row>
    <row r="195" spans="1:19" ht="14.4" customHeight="1" x14ac:dyDescent="0.3">
      <c r="A195" s="448" t="s">
        <v>746</v>
      </c>
      <c r="B195" s="449" t="s">
        <v>747</v>
      </c>
      <c r="C195" s="449" t="s">
        <v>397</v>
      </c>
      <c r="D195" s="449" t="s">
        <v>728</v>
      </c>
      <c r="E195" s="449" t="s">
        <v>748</v>
      </c>
      <c r="F195" s="449" t="s">
        <v>803</v>
      </c>
      <c r="G195" s="449" t="s">
        <v>804</v>
      </c>
      <c r="H195" s="453">
        <v>2</v>
      </c>
      <c r="I195" s="453">
        <v>250</v>
      </c>
      <c r="J195" s="449"/>
      <c r="K195" s="449">
        <v>125</v>
      </c>
      <c r="L195" s="453"/>
      <c r="M195" s="453"/>
      <c r="N195" s="449"/>
      <c r="O195" s="449"/>
      <c r="P195" s="453"/>
      <c r="Q195" s="453"/>
      <c r="R195" s="523"/>
      <c r="S195" s="454"/>
    </row>
    <row r="196" spans="1:19" ht="14.4" customHeight="1" x14ac:dyDescent="0.3">
      <c r="A196" s="448" t="s">
        <v>746</v>
      </c>
      <c r="B196" s="449" t="s">
        <v>747</v>
      </c>
      <c r="C196" s="449" t="s">
        <v>397</v>
      </c>
      <c r="D196" s="449" t="s">
        <v>728</v>
      </c>
      <c r="E196" s="449" t="s">
        <v>748</v>
      </c>
      <c r="F196" s="449" t="s">
        <v>805</v>
      </c>
      <c r="G196" s="449" t="s">
        <v>806</v>
      </c>
      <c r="H196" s="453">
        <v>16</v>
      </c>
      <c r="I196" s="453">
        <v>7920</v>
      </c>
      <c r="J196" s="449"/>
      <c r="K196" s="449">
        <v>495</v>
      </c>
      <c r="L196" s="453"/>
      <c r="M196" s="453"/>
      <c r="N196" s="449"/>
      <c r="O196" s="449"/>
      <c r="P196" s="453"/>
      <c r="Q196" s="453"/>
      <c r="R196" s="523"/>
      <c r="S196" s="454"/>
    </row>
    <row r="197" spans="1:19" ht="14.4" customHeight="1" x14ac:dyDescent="0.3">
      <c r="A197" s="448" t="s">
        <v>746</v>
      </c>
      <c r="B197" s="449" t="s">
        <v>747</v>
      </c>
      <c r="C197" s="449" t="s">
        <v>397</v>
      </c>
      <c r="D197" s="449" t="s">
        <v>728</v>
      </c>
      <c r="E197" s="449" t="s">
        <v>748</v>
      </c>
      <c r="F197" s="449" t="s">
        <v>809</v>
      </c>
      <c r="G197" s="449" t="s">
        <v>810</v>
      </c>
      <c r="H197" s="453">
        <v>41</v>
      </c>
      <c r="I197" s="453">
        <v>18696</v>
      </c>
      <c r="J197" s="449">
        <v>1.64</v>
      </c>
      <c r="K197" s="449">
        <v>456</v>
      </c>
      <c r="L197" s="453">
        <v>25</v>
      </c>
      <c r="M197" s="453">
        <v>11400</v>
      </c>
      <c r="N197" s="449">
        <v>1</v>
      </c>
      <c r="O197" s="449">
        <v>456</v>
      </c>
      <c r="P197" s="453"/>
      <c r="Q197" s="453"/>
      <c r="R197" s="523"/>
      <c r="S197" s="454"/>
    </row>
    <row r="198" spans="1:19" ht="14.4" customHeight="1" x14ac:dyDescent="0.3">
      <c r="A198" s="448" t="s">
        <v>746</v>
      </c>
      <c r="B198" s="449" t="s">
        <v>747</v>
      </c>
      <c r="C198" s="449" t="s">
        <v>397</v>
      </c>
      <c r="D198" s="449" t="s">
        <v>728</v>
      </c>
      <c r="E198" s="449" t="s">
        <v>748</v>
      </c>
      <c r="F198" s="449" t="s">
        <v>819</v>
      </c>
      <c r="G198" s="449" t="s">
        <v>820</v>
      </c>
      <c r="H198" s="453">
        <v>4</v>
      </c>
      <c r="I198" s="453">
        <v>700</v>
      </c>
      <c r="J198" s="449"/>
      <c r="K198" s="449">
        <v>175</v>
      </c>
      <c r="L198" s="453"/>
      <c r="M198" s="453"/>
      <c r="N198" s="449"/>
      <c r="O198" s="449"/>
      <c r="P198" s="453"/>
      <c r="Q198" s="453"/>
      <c r="R198" s="523"/>
      <c r="S198" s="454"/>
    </row>
    <row r="199" spans="1:19" ht="14.4" customHeight="1" x14ac:dyDescent="0.3">
      <c r="A199" s="448" t="s">
        <v>746</v>
      </c>
      <c r="B199" s="449" t="s">
        <v>747</v>
      </c>
      <c r="C199" s="449" t="s">
        <v>397</v>
      </c>
      <c r="D199" s="449" t="s">
        <v>728</v>
      </c>
      <c r="E199" s="449" t="s">
        <v>748</v>
      </c>
      <c r="F199" s="449" t="s">
        <v>821</v>
      </c>
      <c r="G199" s="449" t="s">
        <v>822</v>
      </c>
      <c r="H199" s="453">
        <v>279</v>
      </c>
      <c r="I199" s="453">
        <v>23715</v>
      </c>
      <c r="J199" s="449">
        <v>10.73076923076923</v>
      </c>
      <c r="K199" s="449">
        <v>85</v>
      </c>
      <c r="L199" s="453">
        <v>26</v>
      </c>
      <c r="M199" s="453">
        <v>2210</v>
      </c>
      <c r="N199" s="449">
        <v>1</v>
      </c>
      <c r="O199" s="449">
        <v>85</v>
      </c>
      <c r="P199" s="453"/>
      <c r="Q199" s="453"/>
      <c r="R199" s="523"/>
      <c r="S199" s="454"/>
    </row>
    <row r="200" spans="1:19" ht="14.4" customHeight="1" x14ac:dyDescent="0.3">
      <c r="A200" s="448" t="s">
        <v>746</v>
      </c>
      <c r="B200" s="449" t="s">
        <v>747</v>
      </c>
      <c r="C200" s="449" t="s">
        <v>397</v>
      </c>
      <c r="D200" s="449" t="s">
        <v>728</v>
      </c>
      <c r="E200" s="449" t="s">
        <v>748</v>
      </c>
      <c r="F200" s="449" t="s">
        <v>825</v>
      </c>
      <c r="G200" s="449" t="s">
        <v>826</v>
      </c>
      <c r="H200" s="453">
        <v>2</v>
      </c>
      <c r="I200" s="453">
        <v>338</v>
      </c>
      <c r="J200" s="449"/>
      <c r="K200" s="449">
        <v>169</v>
      </c>
      <c r="L200" s="453"/>
      <c r="M200" s="453"/>
      <c r="N200" s="449"/>
      <c r="O200" s="449"/>
      <c r="P200" s="453"/>
      <c r="Q200" s="453"/>
      <c r="R200" s="523"/>
      <c r="S200" s="454"/>
    </row>
    <row r="201" spans="1:19" ht="14.4" customHeight="1" x14ac:dyDescent="0.3">
      <c r="A201" s="448" t="s">
        <v>746</v>
      </c>
      <c r="B201" s="449" t="s">
        <v>747</v>
      </c>
      <c r="C201" s="449" t="s">
        <v>397</v>
      </c>
      <c r="D201" s="449" t="s">
        <v>728</v>
      </c>
      <c r="E201" s="449" t="s">
        <v>748</v>
      </c>
      <c r="F201" s="449" t="s">
        <v>827</v>
      </c>
      <c r="G201" s="449" t="s">
        <v>828</v>
      </c>
      <c r="H201" s="453">
        <v>10</v>
      </c>
      <c r="I201" s="453">
        <v>290</v>
      </c>
      <c r="J201" s="449">
        <v>5</v>
      </c>
      <c r="K201" s="449">
        <v>29</v>
      </c>
      <c r="L201" s="453">
        <v>2</v>
      </c>
      <c r="M201" s="453">
        <v>58</v>
      </c>
      <c r="N201" s="449">
        <v>1</v>
      </c>
      <c r="O201" s="449">
        <v>29</v>
      </c>
      <c r="P201" s="453"/>
      <c r="Q201" s="453"/>
      <c r="R201" s="523"/>
      <c r="S201" s="454"/>
    </row>
    <row r="202" spans="1:19" ht="14.4" customHeight="1" x14ac:dyDescent="0.3">
      <c r="A202" s="448" t="s">
        <v>746</v>
      </c>
      <c r="B202" s="449" t="s">
        <v>747</v>
      </c>
      <c r="C202" s="449" t="s">
        <v>397</v>
      </c>
      <c r="D202" s="449" t="s">
        <v>728</v>
      </c>
      <c r="E202" s="449" t="s">
        <v>748</v>
      </c>
      <c r="F202" s="449" t="s">
        <v>829</v>
      </c>
      <c r="G202" s="449" t="s">
        <v>830</v>
      </c>
      <c r="H202" s="453">
        <v>2</v>
      </c>
      <c r="I202" s="453">
        <v>2022</v>
      </c>
      <c r="J202" s="449"/>
      <c r="K202" s="449">
        <v>1011</v>
      </c>
      <c r="L202" s="453"/>
      <c r="M202" s="453"/>
      <c r="N202" s="449"/>
      <c r="O202" s="449"/>
      <c r="P202" s="453"/>
      <c r="Q202" s="453"/>
      <c r="R202" s="523"/>
      <c r="S202" s="454"/>
    </row>
    <row r="203" spans="1:19" ht="14.4" customHeight="1" x14ac:dyDescent="0.3">
      <c r="A203" s="448" t="s">
        <v>746</v>
      </c>
      <c r="B203" s="449" t="s">
        <v>747</v>
      </c>
      <c r="C203" s="449" t="s">
        <v>397</v>
      </c>
      <c r="D203" s="449" t="s">
        <v>728</v>
      </c>
      <c r="E203" s="449" t="s">
        <v>748</v>
      </c>
      <c r="F203" s="449" t="s">
        <v>831</v>
      </c>
      <c r="G203" s="449" t="s">
        <v>832</v>
      </c>
      <c r="H203" s="453">
        <v>24</v>
      </c>
      <c r="I203" s="453">
        <v>4224</v>
      </c>
      <c r="J203" s="449">
        <v>24</v>
      </c>
      <c r="K203" s="449">
        <v>176</v>
      </c>
      <c r="L203" s="453">
        <v>1</v>
      </c>
      <c r="M203" s="453">
        <v>176</v>
      </c>
      <c r="N203" s="449">
        <v>1</v>
      </c>
      <c r="O203" s="449">
        <v>176</v>
      </c>
      <c r="P203" s="453"/>
      <c r="Q203" s="453"/>
      <c r="R203" s="523"/>
      <c r="S203" s="454"/>
    </row>
    <row r="204" spans="1:19" ht="14.4" customHeight="1" x14ac:dyDescent="0.3">
      <c r="A204" s="448" t="s">
        <v>746</v>
      </c>
      <c r="B204" s="449" t="s">
        <v>747</v>
      </c>
      <c r="C204" s="449" t="s">
        <v>397</v>
      </c>
      <c r="D204" s="449" t="s">
        <v>728</v>
      </c>
      <c r="E204" s="449" t="s">
        <v>748</v>
      </c>
      <c r="F204" s="449" t="s">
        <v>837</v>
      </c>
      <c r="G204" s="449" t="s">
        <v>838</v>
      </c>
      <c r="H204" s="453">
        <v>94</v>
      </c>
      <c r="I204" s="453">
        <v>24722</v>
      </c>
      <c r="J204" s="449">
        <v>10.404882154882156</v>
      </c>
      <c r="K204" s="449">
        <v>263</v>
      </c>
      <c r="L204" s="453">
        <v>9</v>
      </c>
      <c r="M204" s="453">
        <v>2376</v>
      </c>
      <c r="N204" s="449">
        <v>1</v>
      </c>
      <c r="O204" s="449">
        <v>264</v>
      </c>
      <c r="P204" s="453"/>
      <c r="Q204" s="453"/>
      <c r="R204" s="523"/>
      <c r="S204" s="454"/>
    </row>
    <row r="205" spans="1:19" ht="14.4" customHeight="1" x14ac:dyDescent="0.3">
      <c r="A205" s="448" t="s">
        <v>746</v>
      </c>
      <c r="B205" s="449" t="s">
        <v>747</v>
      </c>
      <c r="C205" s="449" t="s">
        <v>397</v>
      </c>
      <c r="D205" s="449" t="s">
        <v>728</v>
      </c>
      <c r="E205" s="449" t="s">
        <v>748</v>
      </c>
      <c r="F205" s="449" t="s">
        <v>847</v>
      </c>
      <c r="G205" s="449" t="s">
        <v>752</v>
      </c>
      <c r="H205" s="453"/>
      <c r="I205" s="453"/>
      <c r="J205" s="449"/>
      <c r="K205" s="449"/>
      <c r="L205" s="453">
        <v>20</v>
      </c>
      <c r="M205" s="453">
        <v>740</v>
      </c>
      <c r="N205" s="449">
        <v>1</v>
      </c>
      <c r="O205" s="449">
        <v>37</v>
      </c>
      <c r="P205" s="453"/>
      <c r="Q205" s="453"/>
      <c r="R205" s="523"/>
      <c r="S205" s="454"/>
    </row>
    <row r="206" spans="1:19" ht="14.4" customHeight="1" x14ac:dyDescent="0.3">
      <c r="A206" s="448" t="s">
        <v>746</v>
      </c>
      <c r="B206" s="449" t="s">
        <v>747</v>
      </c>
      <c r="C206" s="449" t="s">
        <v>397</v>
      </c>
      <c r="D206" s="449" t="s">
        <v>728</v>
      </c>
      <c r="E206" s="449" t="s">
        <v>748</v>
      </c>
      <c r="F206" s="449" t="s">
        <v>856</v>
      </c>
      <c r="G206" s="449" t="s">
        <v>857</v>
      </c>
      <c r="H206" s="453">
        <v>3</v>
      </c>
      <c r="I206" s="453">
        <v>321</v>
      </c>
      <c r="J206" s="449">
        <v>3</v>
      </c>
      <c r="K206" s="449">
        <v>107</v>
      </c>
      <c r="L206" s="453">
        <v>1</v>
      </c>
      <c r="M206" s="453">
        <v>107</v>
      </c>
      <c r="N206" s="449">
        <v>1</v>
      </c>
      <c r="O206" s="449">
        <v>107</v>
      </c>
      <c r="P206" s="453"/>
      <c r="Q206" s="453"/>
      <c r="R206" s="523"/>
      <c r="S206" s="454"/>
    </row>
    <row r="207" spans="1:19" ht="14.4" customHeight="1" x14ac:dyDescent="0.3">
      <c r="A207" s="448" t="s">
        <v>746</v>
      </c>
      <c r="B207" s="449" t="s">
        <v>747</v>
      </c>
      <c r="C207" s="449" t="s">
        <v>397</v>
      </c>
      <c r="D207" s="449" t="s">
        <v>728</v>
      </c>
      <c r="E207" s="449" t="s">
        <v>748</v>
      </c>
      <c r="F207" s="449" t="s">
        <v>858</v>
      </c>
      <c r="G207" s="449" t="s">
        <v>859</v>
      </c>
      <c r="H207" s="453">
        <v>3</v>
      </c>
      <c r="I207" s="453">
        <v>942</v>
      </c>
      <c r="J207" s="449"/>
      <c r="K207" s="449">
        <v>314</v>
      </c>
      <c r="L207" s="453"/>
      <c r="M207" s="453"/>
      <c r="N207" s="449"/>
      <c r="O207" s="449"/>
      <c r="P207" s="453"/>
      <c r="Q207" s="453"/>
      <c r="R207" s="523"/>
      <c r="S207" s="454"/>
    </row>
    <row r="208" spans="1:19" ht="14.4" customHeight="1" x14ac:dyDescent="0.3">
      <c r="A208" s="448" t="s">
        <v>746</v>
      </c>
      <c r="B208" s="449" t="s">
        <v>747</v>
      </c>
      <c r="C208" s="449" t="s">
        <v>397</v>
      </c>
      <c r="D208" s="449" t="s">
        <v>729</v>
      </c>
      <c r="E208" s="449" t="s">
        <v>748</v>
      </c>
      <c r="F208" s="449" t="s">
        <v>751</v>
      </c>
      <c r="G208" s="449" t="s">
        <v>752</v>
      </c>
      <c r="H208" s="453">
        <v>819</v>
      </c>
      <c r="I208" s="453">
        <v>47502</v>
      </c>
      <c r="J208" s="449"/>
      <c r="K208" s="449">
        <v>58</v>
      </c>
      <c r="L208" s="453"/>
      <c r="M208" s="453"/>
      <c r="N208" s="449"/>
      <c r="O208" s="449"/>
      <c r="P208" s="453"/>
      <c r="Q208" s="453"/>
      <c r="R208" s="523"/>
      <c r="S208" s="454"/>
    </row>
    <row r="209" spans="1:19" ht="14.4" customHeight="1" x14ac:dyDescent="0.3">
      <c r="A209" s="448" t="s">
        <v>746</v>
      </c>
      <c r="B209" s="449" t="s">
        <v>747</v>
      </c>
      <c r="C209" s="449" t="s">
        <v>397</v>
      </c>
      <c r="D209" s="449" t="s">
        <v>729</v>
      </c>
      <c r="E209" s="449" t="s">
        <v>748</v>
      </c>
      <c r="F209" s="449" t="s">
        <v>753</v>
      </c>
      <c r="G209" s="449" t="s">
        <v>754</v>
      </c>
      <c r="H209" s="453">
        <v>40</v>
      </c>
      <c r="I209" s="453">
        <v>5240</v>
      </c>
      <c r="J209" s="449"/>
      <c r="K209" s="449">
        <v>131</v>
      </c>
      <c r="L209" s="453"/>
      <c r="M209" s="453"/>
      <c r="N209" s="449"/>
      <c r="O209" s="449"/>
      <c r="P209" s="453"/>
      <c r="Q209" s="453"/>
      <c r="R209" s="523"/>
      <c r="S209" s="454"/>
    </row>
    <row r="210" spans="1:19" ht="14.4" customHeight="1" x14ac:dyDescent="0.3">
      <c r="A210" s="448" t="s">
        <v>746</v>
      </c>
      <c r="B210" s="449" t="s">
        <v>747</v>
      </c>
      <c r="C210" s="449" t="s">
        <v>397</v>
      </c>
      <c r="D210" s="449" t="s">
        <v>729</v>
      </c>
      <c r="E210" s="449" t="s">
        <v>748</v>
      </c>
      <c r="F210" s="449" t="s">
        <v>759</v>
      </c>
      <c r="G210" s="449" t="s">
        <v>760</v>
      </c>
      <c r="H210" s="453">
        <v>114</v>
      </c>
      <c r="I210" s="453">
        <v>20406</v>
      </c>
      <c r="J210" s="449"/>
      <c r="K210" s="449">
        <v>179</v>
      </c>
      <c r="L210" s="453"/>
      <c r="M210" s="453"/>
      <c r="N210" s="449"/>
      <c r="O210" s="449"/>
      <c r="P210" s="453"/>
      <c r="Q210" s="453"/>
      <c r="R210" s="523"/>
      <c r="S210" s="454"/>
    </row>
    <row r="211" spans="1:19" ht="14.4" customHeight="1" x14ac:dyDescent="0.3">
      <c r="A211" s="448" t="s">
        <v>746</v>
      </c>
      <c r="B211" s="449" t="s">
        <v>747</v>
      </c>
      <c r="C211" s="449" t="s">
        <v>397</v>
      </c>
      <c r="D211" s="449" t="s">
        <v>729</v>
      </c>
      <c r="E211" s="449" t="s">
        <v>748</v>
      </c>
      <c r="F211" s="449" t="s">
        <v>763</v>
      </c>
      <c r="G211" s="449" t="s">
        <v>764</v>
      </c>
      <c r="H211" s="453">
        <v>114</v>
      </c>
      <c r="I211" s="453">
        <v>38190</v>
      </c>
      <c r="J211" s="449"/>
      <c r="K211" s="449">
        <v>335</v>
      </c>
      <c r="L211" s="453"/>
      <c r="M211" s="453"/>
      <c r="N211" s="449"/>
      <c r="O211" s="449"/>
      <c r="P211" s="453"/>
      <c r="Q211" s="453"/>
      <c r="R211" s="523"/>
      <c r="S211" s="454"/>
    </row>
    <row r="212" spans="1:19" ht="14.4" customHeight="1" x14ac:dyDescent="0.3">
      <c r="A212" s="448" t="s">
        <v>746</v>
      </c>
      <c r="B212" s="449" t="s">
        <v>747</v>
      </c>
      <c r="C212" s="449" t="s">
        <v>397</v>
      </c>
      <c r="D212" s="449" t="s">
        <v>729</v>
      </c>
      <c r="E212" s="449" t="s">
        <v>748</v>
      </c>
      <c r="F212" s="449" t="s">
        <v>765</v>
      </c>
      <c r="G212" s="449" t="s">
        <v>766</v>
      </c>
      <c r="H212" s="453">
        <v>26</v>
      </c>
      <c r="I212" s="453">
        <v>11908</v>
      </c>
      <c r="J212" s="449"/>
      <c r="K212" s="449">
        <v>458</v>
      </c>
      <c r="L212" s="453"/>
      <c r="M212" s="453"/>
      <c r="N212" s="449"/>
      <c r="O212" s="449"/>
      <c r="P212" s="453"/>
      <c r="Q212" s="453"/>
      <c r="R212" s="523"/>
      <c r="S212" s="454"/>
    </row>
    <row r="213" spans="1:19" ht="14.4" customHeight="1" x14ac:dyDescent="0.3">
      <c r="A213" s="448" t="s">
        <v>746</v>
      </c>
      <c r="B213" s="449" t="s">
        <v>747</v>
      </c>
      <c r="C213" s="449" t="s">
        <v>397</v>
      </c>
      <c r="D213" s="449" t="s">
        <v>729</v>
      </c>
      <c r="E213" s="449" t="s">
        <v>748</v>
      </c>
      <c r="F213" s="449" t="s">
        <v>767</v>
      </c>
      <c r="G213" s="449" t="s">
        <v>768</v>
      </c>
      <c r="H213" s="453">
        <v>323</v>
      </c>
      <c r="I213" s="453">
        <v>112727</v>
      </c>
      <c r="J213" s="449"/>
      <c r="K213" s="449">
        <v>349</v>
      </c>
      <c r="L213" s="453"/>
      <c r="M213" s="453"/>
      <c r="N213" s="449"/>
      <c r="O213" s="449"/>
      <c r="P213" s="453"/>
      <c r="Q213" s="453"/>
      <c r="R213" s="523"/>
      <c r="S213" s="454"/>
    </row>
    <row r="214" spans="1:19" ht="14.4" customHeight="1" x14ac:dyDescent="0.3">
      <c r="A214" s="448" t="s">
        <v>746</v>
      </c>
      <c r="B214" s="449" t="s">
        <v>747</v>
      </c>
      <c r="C214" s="449" t="s">
        <v>397</v>
      </c>
      <c r="D214" s="449" t="s">
        <v>729</v>
      </c>
      <c r="E214" s="449" t="s">
        <v>748</v>
      </c>
      <c r="F214" s="449" t="s">
        <v>787</v>
      </c>
      <c r="G214" s="449" t="s">
        <v>788</v>
      </c>
      <c r="H214" s="453">
        <v>243</v>
      </c>
      <c r="I214" s="453">
        <v>73872</v>
      </c>
      <c r="J214" s="449"/>
      <c r="K214" s="449">
        <v>304</v>
      </c>
      <c r="L214" s="453"/>
      <c r="M214" s="453"/>
      <c r="N214" s="449"/>
      <c r="O214" s="449"/>
      <c r="P214" s="453"/>
      <c r="Q214" s="453"/>
      <c r="R214" s="523"/>
      <c r="S214" s="454"/>
    </row>
    <row r="215" spans="1:19" ht="14.4" customHeight="1" x14ac:dyDescent="0.3">
      <c r="A215" s="448" t="s">
        <v>746</v>
      </c>
      <c r="B215" s="449" t="s">
        <v>747</v>
      </c>
      <c r="C215" s="449" t="s">
        <v>397</v>
      </c>
      <c r="D215" s="449" t="s">
        <v>729</v>
      </c>
      <c r="E215" s="449" t="s">
        <v>748</v>
      </c>
      <c r="F215" s="449" t="s">
        <v>791</v>
      </c>
      <c r="G215" s="449" t="s">
        <v>792</v>
      </c>
      <c r="H215" s="453">
        <v>388</v>
      </c>
      <c r="I215" s="453">
        <v>191672</v>
      </c>
      <c r="J215" s="449"/>
      <c r="K215" s="449">
        <v>494</v>
      </c>
      <c r="L215" s="453"/>
      <c r="M215" s="453"/>
      <c r="N215" s="449"/>
      <c r="O215" s="449"/>
      <c r="P215" s="453"/>
      <c r="Q215" s="453"/>
      <c r="R215" s="523"/>
      <c r="S215" s="454"/>
    </row>
    <row r="216" spans="1:19" ht="14.4" customHeight="1" x14ac:dyDescent="0.3">
      <c r="A216" s="448" t="s">
        <v>746</v>
      </c>
      <c r="B216" s="449" t="s">
        <v>747</v>
      </c>
      <c r="C216" s="449" t="s">
        <v>397</v>
      </c>
      <c r="D216" s="449" t="s">
        <v>729</v>
      </c>
      <c r="E216" s="449" t="s">
        <v>748</v>
      </c>
      <c r="F216" s="449" t="s">
        <v>793</v>
      </c>
      <c r="G216" s="449" t="s">
        <v>794</v>
      </c>
      <c r="H216" s="453">
        <v>472</v>
      </c>
      <c r="I216" s="453">
        <v>174640</v>
      </c>
      <c r="J216" s="449"/>
      <c r="K216" s="449">
        <v>370</v>
      </c>
      <c r="L216" s="453"/>
      <c r="M216" s="453"/>
      <c r="N216" s="449"/>
      <c r="O216" s="449"/>
      <c r="P216" s="453"/>
      <c r="Q216" s="453"/>
      <c r="R216" s="523"/>
      <c r="S216" s="454"/>
    </row>
    <row r="217" spans="1:19" ht="14.4" customHeight="1" x14ac:dyDescent="0.3">
      <c r="A217" s="448" t="s">
        <v>746</v>
      </c>
      <c r="B217" s="449" t="s">
        <v>747</v>
      </c>
      <c r="C217" s="449" t="s">
        <v>397</v>
      </c>
      <c r="D217" s="449" t="s">
        <v>729</v>
      </c>
      <c r="E217" s="449" t="s">
        <v>748</v>
      </c>
      <c r="F217" s="449" t="s">
        <v>795</v>
      </c>
      <c r="G217" s="449" t="s">
        <v>796</v>
      </c>
      <c r="H217" s="453">
        <v>22</v>
      </c>
      <c r="I217" s="453">
        <v>68310</v>
      </c>
      <c r="J217" s="449"/>
      <c r="K217" s="449">
        <v>3105</v>
      </c>
      <c r="L217" s="453"/>
      <c r="M217" s="453"/>
      <c r="N217" s="449"/>
      <c r="O217" s="449"/>
      <c r="P217" s="453"/>
      <c r="Q217" s="453"/>
      <c r="R217" s="523"/>
      <c r="S217" s="454"/>
    </row>
    <row r="218" spans="1:19" ht="14.4" customHeight="1" x14ac:dyDescent="0.3">
      <c r="A218" s="448" t="s">
        <v>746</v>
      </c>
      <c r="B218" s="449" t="s">
        <v>747</v>
      </c>
      <c r="C218" s="449" t="s">
        <v>397</v>
      </c>
      <c r="D218" s="449" t="s">
        <v>729</v>
      </c>
      <c r="E218" s="449" t="s">
        <v>748</v>
      </c>
      <c r="F218" s="449" t="s">
        <v>801</v>
      </c>
      <c r="G218" s="449" t="s">
        <v>802</v>
      </c>
      <c r="H218" s="453">
        <v>112</v>
      </c>
      <c r="I218" s="453">
        <v>12432</v>
      </c>
      <c r="J218" s="449"/>
      <c r="K218" s="449">
        <v>111</v>
      </c>
      <c r="L218" s="453"/>
      <c r="M218" s="453"/>
      <c r="N218" s="449"/>
      <c r="O218" s="449"/>
      <c r="P218" s="453"/>
      <c r="Q218" s="453"/>
      <c r="R218" s="523"/>
      <c r="S218" s="454"/>
    </row>
    <row r="219" spans="1:19" ht="14.4" customHeight="1" x14ac:dyDescent="0.3">
      <c r="A219" s="448" t="s">
        <v>746</v>
      </c>
      <c r="B219" s="449" t="s">
        <v>747</v>
      </c>
      <c r="C219" s="449" t="s">
        <v>397</v>
      </c>
      <c r="D219" s="449" t="s">
        <v>729</v>
      </c>
      <c r="E219" s="449" t="s">
        <v>748</v>
      </c>
      <c r="F219" s="449" t="s">
        <v>803</v>
      </c>
      <c r="G219" s="449" t="s">
        <v>804</v>
      </c>
      <c r="H219" s="453">
        <v>1</v>
      </c>
      <c r="I219" s="453">
        <v>125</v>
      </c>
      <c r="J219" s="449"/>
      <c r="K219" s="449">
        <v>125</v>
      </c>
      <c r="L219" s="453"/>
      <c r="M219" s="453"/>
      <c r="N219" s="449"/>
      <c r="O219" s="449"/>
      <c r="P219" s="453"/>
      <c r="Q219" s="453"/>
      <c r="R219" s="523"/>
      <c r="S219" s="454"/>
    </row>
    <row r="220" spans="1:19" ht="14.4" customHeight="1" x14ac:dyDescent="0.3">
      <c r="A220" s="448" t="s">
        <v>746</v>
      </c>
      <c r="B220" s="449" t="s">
        <v>747</v>
      </c>
      <c r="C220" s="449" t="s">
        <v>397</v>
      </c>
      <c r="D220" s="449" t="s">
        <v>729</v>
      </c>
      <c r="E220" s="449" t="s">
        <v>748</v>
      </c>
      <c r="F220" s="449" t="s">
        <v>807</v>
      </c>
      <c r="G220" s="449" t="s">
        <v>808</v>
      </c>
      <c r="H220" s="453">
        <v>2</v>
      </c>
      <c r="I220" s="453">
        <v>2566</v>
      </c>
      <c r="J220" s="449"/>
      <c r="K220" s="449">
        <v>1283</v>
      </c>
      <c r="L220" s="453"/>
      <c r="M220" s="453"/>
      <c r="N220" s="449"/>
      <c r="O220" s="449"/>
      <c r="P220" s="453"/>
      <c r="Q220" s="453"/>
      <c r="R220" s="523"/>
      <c r="S220" s="454"/>
    </row>
    <row r="221" spans="1:19" ht="14.4" customHeight="1" x14ac:dyDescent="0.3">
      <c r="A221" s="448" t="s">
        <v>746</v>
      </c>
      <c r="B221" s="449" t="s">
        <v>747</v>
      </c>
      <c r="C221" s="449" t="s">
        <v>397</v>
      </c>
      <c r="D221" s="449" t="s">
        <v>729</v>
      </c>
      <c r="E221" s="449" t="s">
        <v>748</v>
      </c>
      <c r="F221" s="449" t="s">
        <v>809</v>
      </c>
      <c r="G221" s="449" t="s">
        <v>810</v>
      </c>
      <c r="H221" s="453">
        <v>170</v>
      </c>
      <c r="I221" s="453">
        <v>77520</v>
      </c>
      <c r="J221" s="449"/>
      <c r="K221" s="449">
        <v>456</v>
      </c>
      <c r="L221" s="453"/>
      <c r="M221" s="453"/>
      <c r="N221" s="449"/>
      <c r="O221" s="449"/>
      <c r="P221" s="453"/>
      <c r="Q221" s="453"/>
      <c r="R221" s="523"/>
      <c r="S221" s="454"/>
    </row>
    <row r="222" spans="1:19" ht="14.4" customHeight="1" x14ac:dyDescent="0.3">
      <c r="A222" s="448" t="s">
        <v>746</v>
      </c>
      <c r="B222" s="449" t="s">
        <v>747</v>
      </c>
      <c r="C222" s="449" t="s">
        <v>397</v>
      </c>
      <c r="D222" s="449" t="s">
        <v>729</v>
      </c>
      <c r="E222" s="449" t="s">
        <v>748</v>
      </c>
      <c r="F222" s="449" t="s">
        <v>811</v>
      </c>
      <c r="G222" s="449" t="s">
        <v>812</v>
      </c>
      <c r="H222" s="453">
        <v>758</v>
      </c>
      <c r="I222" s="453">
        <v>43964</v>
      </c>
      <c r="J222" s="449"/>
      <c r="K222" s="449">
        <v>58</v>
      </c>
      <c r="L222" s="453"/>
      <c r="M222" s="453"/>
      <c r="N222" s="449"/>
      <c r="O222" s="449"/>
      <c r="P222" s="453"/>
      <c r="Q222" s="453"/>
      <c r="R222" s="523"/>
      <c r="S222" s="454"/>
    </row>
    <row r="223" spans="1:19" ht="14.4" customHeight="1" x14ac:dyDescent="0.3">
      <c r="A223" s="448" t="s">
        <v>746</v>
      </c>
      <c r="B223" s="449" t="s">
        <v>747</v>
      </c>
      <c r="C223" s="449" t="s">
        <v>397</v>
      </c>
      <c r="D223" s="449" t="s">
        <v>729</v>
      </c>
      <c r="E223" s="449" t="s">
        <v>748</v>
      </c>
      <c r="F223" s="449" t="s">
        <v>819</v>
      </c>
      <c r="G223" s="449" t="s">
        <v>820</v>
      </c>
      <c r="H223" s="453">
        <v>429</v>
      </c>
      <c r="I223" s="453">
        <v>75075</v>
      </c>
      <c r="J223" s="449"/>
      <c r="K223" s="449">
        <v>175</v>
      </c>
      <c r="L223" s="453"/>
      <c r="M223" s="453"/>
      <c r="N223" s="449"/>
      <c r="O223" s="449"/>
      <c r="P223" s="453"/>
      <c r="Q223" s="453"/>
      <c r="R223" s="523"/>
      <c r="S223" s="454"/>
    </row>
    <row r="224" spans="1:19" ht="14.4" customHeight="1" x14ac:dyDescent="0.3">
      <c r="A224" s="448" t="s">
        <v>746</v>
      </c>
      <c r="B224" s="449" t="s">
        <v>747</v>
      </c>
      <c r="C224" s="449" t="s">
        <v>397</v>
      </c>
      <c r="D224" s="449" t="s">
        <v>729</v>
      </c>
      <c r="E224" s="449" t="s">
        <v>748</v>
      </c>
      <c r="F224" s="449" t="s">
        <v>825</v>
      </c>
      <c r="G224" s="449" t="s">
        <v>826</v>
      </c>
      <c r="H224" s="453">
        <v>24</v>
      </c>
      <c r="I224" s="453">
        <v>4056</v>
      </c>
      <c r="J224" s="449"/>
      <c r="K224" s="449">
        <v>169</v>
      </c>
      <c r="L224" s="453"/>
      <c r="M224" s="453"/>
      <c r="N224" s="449"/>
      <c r="O224" s="449"/>
      <c r="P224" s="453"/>
      <c r="Q224" s="453"/>
      <c r="R224" s="523"/>
      <c r="S224" s="454"/>
    </row>
    <row r="225" spans="1:19" ht="14.4" customHeight="1" x14ac:dyDescent="0.3">
      <c r="A225" s="448" t="s">
        <v>746</v>
      </c>
      <c r="B225" s="449" t="s">
        <v>747</v>
      </c>
      <c r="C225" s="449" t="s">
        <v>397</v>
      </c>
      <c r="D225" s="449" t="s">
        <v>729</v>
      </c>
      <c r="E225" s="449" t="s">
        <v>748</v>
      </c>
      <c r="F225" s="449" t="s">
        <v>829</v>
      </c>
      <c r="G225" s="449" t="s">
        <v>830</v>
      </c>
      <c r="H225" s="453">
        <v>8</v>
      </c>
      <c r="I225" s="453">
        <v>8088</v>
      </c>
      <c r="J225" s="449"/>
      <c r="K225" s="449">
        <v>1011</v>
      </c>
      <c r="L225" s="453"/>
      <c r="M225" s="453"/>
      <c r="N225" s="449"/>
      <c r="O225" s="449"/>
      <c r="P225" s="453"/>
      <c r="Q225" s="453"/>
      <c r="R225" s="523"/>
      <c r="S225" s="454"/>
    </row>
    <row r="226" spans="1:19" ht="14.4" customHeight="1" x14ac:dyDescent="0.3">
      <c r="A226" s="448" t="s">
        <v>746</v>
      </c>
      <c r="B226" s="449" t="s">
        <v>747</v>
      </c>
      <c r="C226" s="449" t="s">
        <v>397</v>
      </c>
      <c r="D226" s="449" t="s">
        <v>729</v>
      </c>
      <c r="E226" s="449" t="s">
        <v>748</v>
      </c>
      <c r="F226" s="449" t="s">
        <v>833</v>
      </c>
      <c r="G226" s="449" t="s">
        <v>834</v>
      </c>
      <c r="H226" s="453">
        <v>8</v>
      </c>
      <c r="I226" s="453">
        <v>18352</v>
      </c>
      <c r="J226" s="449"/>
      <c r="K226" s="449">
        <v>2294</v>
      </c>
      <c r="L226" s="453"/>
      <c r="M226" s="453"/>
      <c r="N226" s="449"/>
      <c r="O226" s="449"/>
      <c r="P226" s="453"/>
      <c r="Q226" s="453"/>
      <c r="R226" s="523"/>
      <c r="S226" s="454"/>
    </row>
    <row r="227" spans="1:19" ht="14.4" customHeight="1" x14ac:dyDescent="0.3">
      <c r="A227" s="448" t="s">
        <v>746</v>
      </c>
      <c r="B227" s="449" t="s">
        <v>747</v>
      </c>
      <c r="C227" s="449" t="s">
        <v>397</v>
      </c>
      <c r="D227" s="449" t="s">
        <v>729</v>
      </c>
      <c r="E227" s="449" t="s">
        <v>748</v>
      </c>
      <c r="F227" s="449" t="s">
        <v>839</v>
      </c>
      <c r="G227" s="449" t="s">
        <v>840</v>
      </c>
      <c r="H227" s="453">
        <v>48</v>
      </c>
      <c r="I227" s="453">
        <v>102240</v>
      </c>
      <c r="J227" s="449"/>
      <c r="K227" s="449">
        <v>2130</v>
      </c>
      <c r="L227" s="453"/>
      <c r="M227" s="453"/>
      <c r="N227" s="449"/>
      <c r="O227" s="449"/>
      <c r="P227" s="453"/>
      <c r="Q227" s="453"/>
      <c r="R227" s="523"/>
      <c r="S227" s="454"/>
    </row>
    <row r="228" spans="1:19" ht="14.4" customHeight="1" x14ac:dyDescent="0.3">
      <c r="A228" s="448" t="s">
        <v>746</v>
      </c>
      <c r="B228" s="449" t="s">
        <v>747</v>
      </c>
      <c r="C228" s="449" t="s">
        <v>397</v>
      </c>
      <c r="D228" s="449" t="s">
        <v>729</v>
      </c>
      <c r="E228" s="449" t="s">
        <v>748</v>
      </c>
      <c r="F228" s="449" t="s">
        <v>852</v>
      </c>
      <c r="G228" s="449" t="s">
        <v>853</v>
      </c>
      <c r="H228" s="453">
        <v>6</v>
      </c>
      <c r="I228" s="453">
        <v>1728</v>
      </c>
      <c r="J228" s="449"/>
      <c r="K228" s="449">
        <v>288</v>
      </c>
      <c r="L228" s="453"/>
      <c r="M228" s="453"/>
      <c r="N228" s="449"/>
      <c r="O228" s="449"/>
      <c r="P228" s="453"/>
      <c r="Q228" s="453"/>
      <c r="R228" s="523"/>
      <c r="S228" s="454"/>
    </row>
    <row r="229" spans="1:19" ht="14.4" customHeight="1" x14ac:dyDescent="0.3">
      <c r="A229" s="448" t="s">
        <v>746</v>
      </c>
      <c r="B229" s="449" t="s">
        <v>747</v>
      </c>
      <c r="C229" s="449" t="s">
        <v>397</v>
      </c>
      <c r="D229" s="449" t="s">
        <v>730</v>
      </c>
      <c r="E229" s="449" t="s">
        <v>748</v>
      </c>
      <c r="F229" s="449" t="s">
        <v>759</v>
      </c>
      <c r="G229" s="449" t="s">
        <v>760</v>
      </c>
      <c r="H229" s="453">
        <v>7</v>
      </c>
      <c r="I229" s="453">
        <v>1253</v>
      </c>
      <c r="J229" s="449"/>
      <c r="K229" s="449">
        <v>179</v>
      </c>
      <c r="L229" s="453"/>
      <c r="M229" s="453"/>
      <c r="N229" s="449"/>
      <c r="O229" s="449"/>
      <c r="P229" s="453"/>
      <c r="Q229" s="453"/>
      <c r="R229" s="523"/>
      <c r="S229" s="454"/>
    </row>
    <row r="230" spans="1:19" ht="14.4" customHeight="1" x14ac:dyDescent="0.3">
      <c r="A230" s="448" t="s">
        <v>746</v>
      </c>
      <c r="B230" s="449" t="s">
        <v>747</v>
      </c>
      <c r="C230" s="449" t="s">
        <v>397</v>
      </c>
      <c r="D230" s="449" t="s">
        <v>730</v>
      </c>
      <c r="E230" s="449" t="s">
        <v>748</v>
      </c>
      <c r="F230" s="449" t="s">
        <v>767</v>
      </c>
      <c r="G230" s="449" t="s">
        <v>768</v>
      </c>
      <c r="H230" s="453">
        <v>12</v>
      </c>
      <c r="I230" s="453">
        <v>4188</v>
      </c>
      <c r="J230" s="449"/>
      <c r="K230" s="449">
        <v>349</v>
      </c>
      <c r="L230" s="453"/>
      <c r="M230" s="453"/>
      <c r="N230" s="449"/>
      <c r="O230" s="449"/>
      <c r="P230" s="453"/>
      <c r="Q230" s="453"/>
      <c r="R230" s="523"/>
      <c r="S230" s="454"/>
    </row>
    <row r="231" spans="1:19" ht="14.4" customHeight="1" x14ac:dyDescent="0.3">
      <c r="A231" s="448" t="s">
        <v>746</v>
      </c>
      <c r="B231" s="449" t="s">
        <v>747</v>
      </c>
      <c r="C231" s="449" t="s">
        <v>397</v>
      </c>
      <c r="D231" s="449" t="s">
        <v>730</v>
      </c>
      <c r="E231" s="449" t="s">
        <v>748</v>
      </c>
      <c r="F231" s="449" t="s">
        <v>795</v>
      </c>
      <c r="G231" s="449" t="s">
        <v>796</v>
      </c>
      <c r="H231" s="453">
        <v>6</v>
      </c>
      <c r="I231" s="453">
        <v>18630</v>
      </c>
      <c r="J231" s="449"/>
      <c r="K231" s="449">
        <v>3105</v>
      </c>
      <c r="L231" s="453"/>
      <c r="M231" s="453"/>
      <c r="N231" s="449"/>
      <c r="O231" s="449"/>
      <c r="P231" s="453"/>
      <c r="Q231" s="453"/>
      <c r="R231" s="523"/>
      <c r="S231" s="454"/>
    </row>
    <row r="232" spans="1:19" ht="14.4" customHeight="1" x14ac:dyDescent="0.3">
      <c r="A232" s="448" t="s">
        <v>746</v>
      </c>
      <c r="B232" s="449" t="s">
        <v>747</v>
      </c>
      <c r="C232" s="449" t="s">
        <v>397</v>
      </c>
      <c r="D232" s="449" t="s">
        <v>730</v>
      </c>
      <c r="E232" s="449" t="s">
        <v>748</v>
      </c>
      <c r="F232" s="449" t="s">
        <v>813</v>
      </c>
      <c r="G232" s="449" t="s">
        <v>814</v>
      </c>
      <c r="H232" s="453">
        <v>6</v>
      </c>
      <c r="I232" s="453">
        <v>13038</v>
      </c>
      <c r="J232" s="449"/>
      <c r="K232" s="449">
        <v>2173</v>
      </c>
      <c r="L232" s="453"/>
      <c r="M232" s="453"/>
      <c r="N232" s="449"/>
      <c r="O232" s="449"/>
      <c r="P232" s="453"/>
      <c r="Q232" s="453"/>
      <c r="R232" s="523"/>
      <c r="S232" s="454"/>
    </row>
    <row r="233" spans="1:19" ht="14.4" customHeight="1" x14ac:dyDescent="0.3">
      <c r="A233" s="448" t="s">
        <v>746</v>
      </c>
      <c r="B233" s="449" t="s">
        <v>747</v>
      </c>
      <c r="C233" s="449" t="s">
        <v>397</v>
      </c>
      <c r="D233" s="449" t="s">
        <v>730</v>
      </c>
      <c r="E233" s="449" t="s">
        <v>748</v>
      </c>
      <c r="F233" s="449" t="s">
        <v>839</v>
      </c>
      <c r="G233" s="449" t="s">
        <v>840</v>
      </c>
      <c r="H233" s="453">
        <v>10</v>
      </c>
      <c r="I233" s="453">
        <v>21300</v>
      </c>
      <c r="J233" s="449"/>
      <c r="K233" s="449">
        <v>2130</v>
      </c>
      <c r="L233" s="453"/>
      <c r="M233" s="453"/>
      <c r="N233" s="449"/>
      <c r="O233" s="449"/>
      <c r="P233" s="453"/>
      <c r="Q233" s="453"/>
      <c r="R233" s="523"/>
      <c r="S233" s="454"/>
    </row>
    <row r="234" spans="1:19" ht="14.4" customHeight="1" x14ac:dyDescent="0.3">
      <c r="A234" s="448" t="s">
        <v>746</v>
      </c>
      <c r="B234" s="449" t="s">
        <v>747</v>
      </c>
      <c r="C234" s="449" t="s">
        <v>397</v>
      </c>
      <c r="D234" s="449" t="s">
        <v>730</v>
      </c>
      <c r="E234" s="449" t="s">
        <v>748</v>
      </c>
      <c r="F234" s="449" t="s">
        <v>860</v>
      </c>
      <c r="G234" s="449" t="s">
        <v>861</v>
      </c>
      <c r="H234" s="453">
        <v>6</v>
      </c>
      <c r="I234" s="453">
        <v>0</v>
      </c>
      <c r="J234" s="449"/>
      <c r="K234" s="449">
        <v>0</v>
      </c>
      <c r="L234" s="453"/>
      <c r="M234" s="453"/>
      <c r="N234" s="449"/>
      <c r="O234" s="449"/>
      <c r="P234" s="453"/>
      <c r="Q234" s="453"/>
      <c r="R234" s="523"/>
      <c r="S234" s="454"/>
    </row>
    <row r="235" spans="1:19" ht="14.4" customHeight="1" x14ac:dyDescent="0.3">
      <c r="A235" s="448" t="s">
        <v>746</v>
      </c>
      <c r="B235" s="449" t="s">
        <v>747</v>
      </c>
      <c r="C235" s="449" t="s">
        <v>397</v>
      </c>
      <c r="D235" s="449" t="s">
        <v>731</v>
      </c>
      <c r="E235" s="449" t="s">
        <v>748</v>
      </c>
      <c r="F235" s="449" t="s">
        <v>751</v>
      </c>
      <c r="G235" s="449" t="s">
        <v>752</v>
      </c>
      <c r="H235" s="453">
        <v>238</v>
      </c>
      <c r="I235" s="453">
        <v>13804</v>
      </c>
      <c r="J235" s="449">
        <v>3.4</v>
      </c>
      <c r="K235" s="449">
        <v>58</v>
      </c>
      <c r="L235" s="453">
        <v>70</v>
      </c>
      <c r="M235" s="453">
        <v>4060</v>
      </c>
      <c r="N235" s="449">
        <v>1</v>
      </c>
      <c r="O235" s="449">
        <v>58</v>
      </c>
      <c r="P235" s="453"/>
      <c r="Q235" s="453"/>
      <c r="R235" s="523"/>
      <c r="S235" s="454"/>
    </row>
    <row r="236" spans="1:19" ht="14.4" customHeight="1" x14ac:dyDescent="0.3">
      <c r="A236" s="448" t="s">
        <v>746</v>
      </c>
      <c r="B236" s="449" t="s">
        <v>747</v>
      </c>
      <c r="C236" s="449" t="s">
        <v>397</v>
      </c>
      <c r="D236" s="449" t="s">
        <v>731</v>
      </c>
      <c r="E236" s="449" t="s">
        <v>748</v>
      </c>
      <c r="F236" s="449" t="s">
        <v>753</v>
      </c>
      <c r="G236" s="449" t="s">
        <v>754</v>
      </c>
      <c r="H236" s="453">
        <v>12</v>
      </c>
      <c r="I236" s="453">
        <v>1572</v>
      </c>
      <c r="J236" s="449"/>
      <c r="K236" s="449">
        <v>131</v>
      </c>
      <c r="L236" s="453"/>
      <c r="M236" s="453"/>
      <c r="N236" s="449"/>
      <c r="O236" s="449"/>
      <c r="P236" s="453"/>
      <c r="Q236" s="453"/>
      <c r="R236" s="523"/>
      <c r="S236" s="454"/>
    </row>
    <row r="237" spans="1:19" ht="14.4" customHeight="1" x14ac:dyDescent="0.3">
      <c r="A237" s="448" t="s">
        <v>746</v>
      </c>
      <c r="B237" s="449" t="s">
        <v>747</v>
      </c>
      <c r="C237" s="449" t="s">
        <v>397</v>
      </c>
      <c r="D237" s="449" t="s">
        <v>731</v>
      </c>
      <c r="E237" s="449" t="s">
        <v>748</v>
      </c>
      <c r="F237" s="449" t="s">
        <v>759</v>
      </c>
      <c r="G237" s="449" t="s">
        <v>760</v>
      </c>
      <c r="H237" s="453">
        <v>3</v>
      </c>
      <c r="I237" s="453">
        <v>537</v>
      </c>
      <c r="J237" s="449">
        <v>0.42619047619047618</v>
      </c>
      <c r="K237" s="449">
        <v>179</v>
      </c>
      <c r="L237" s="453">
        <v>7</v>
      </c>
      <c r="M237" s="453">
        <v>1260</v>
      </c>
      <c r="N237" s="449">
        <v>1</v>
      </c>
      <c r="O237" s="449">
        <v>180</v>
      </c>
      <c r="P237" s="453"/>
      <c r="Q237" s="453"/>
      <c r="R237" s="523"/>
      <c r="S237" s="454"/>
    </row>
    <row r="238" spans="1:19" ht="14.4" customHeight="1" x14ac:dyDescent="0.3">
      <c r="A238" s="448" t="s">
        <v>746</v>
      </c>
      <c r="B238" s="449" t="s">
        <v>747</v>
      </c>
      <c r="C238" s="449" t="s">
        <v>397</v>
      </c>
      <c r="D238" s="449" t="s">
        <v>731</v>
      </c>
      <c r="E238" s="449" t="s">
        <v>748</v>
      </c>
      <c r="F238" s="449" t="s">
        <v>763</v>
      </c>
      <c r="G238" s="449" t="s">
        <v>764</v>
      </c>
      <c r="H238" s="453">
        <v>1</v>
      </c>
      <c r="I238" s="453">
        <v>335</v>
      </c>
      <c r="J238" s="449">
        <v>0.49851190476190477</v>
      </c>
      <c r="K238" s="449">
        <v>335</v>
      </c>
      <c r="L238" s="453">
        <v>2</v>
      </c>
      <c r="M238" s="453">
        <v>672</v>
      </c>
      <c r="N238" s="449">
        <v>1</v>
      </c>
      <c r="O238" s="449">
        <v>336</v>
      </c>
      <c r="P238" s="453"/>
      <c r="Q238" s="453"/>
      <c r="R238" s="523"/>
      <c r="S238" s="454"/>
    </row>
    <row r="239" spans="1:19" ht="14.4" customHeight="1" x14ac:dyDescent="0.3">
      <c r="A239" s="448" t="s">
        <v>746</v>
      </c>
      <c r="B239" s="449" t="s">
        <v>747</v>
      </c>
      <c r="C239" s="449" t="s">
        <v>397</v>
      </c>
      <c r="D239" s="449" t="s">
        <v>731</v>
      </c>
      <c r="E239" s="449" t="s">
        <v>748</v>
      </c>
      <c r="F239" s="449" t="s">
        <v>767</v>
      </c>
      <c r="G239" s="449" t="s">
        <v>768</v>
      </c>
      <c r="H239" s="453">
        <v>67</v>
      </c>
      <c r="I239" s="453">
        <v>23383</v>
      </c>
      <c r="J239" s="449">
        <v>2.4814814814814814</v>
      </c>
      <c r="K239" s="449">
        <v>349</v>
      </c>
      <c r="L239" s="453">
        <v>27</v>
      </c>
      <c r="M239" s="453">
        <v>9423</v>
      </c>
      <c r="N239" s="449">
        <v>1</v>
      </c>
      <c r="O239" s="449">
        <v>349</v>
      </c>
      <c r="P239" s="453"/>
      <c r="Q239" s="453"/>
      <c r="R239" s="523"/>
      <c r="S239" s="454"/>
    </row>
    <row r="240" spans="1:19" ht="14.4" customHeight="1" x14ac:dyDescent="0.3">
      <c r="A240" s="448" t="s">
        <v>746</v>
      </c>
      <c r="B240" s="449" t="s">
        <v>747</v>
      </c>
      <c r="C240" s="449" t="s">
        <v>397</v>
      </c>
      <c r="D240" s="449" t="s">
        <v>731</v>
      </c>
      <c r="E240" s="449" t="s">
        <v>748</v>
      </c>
      <c r="F240" s="449" t="s">
        <v>787</v>
      </c>
      <c r="G240" s="449" t="s">
        <v>788</v>
      </c>
      <c r="H240" s="453">
        <v>81</v>
      </c>
      <c r="I240" s="453">
        <v>24624</v>
      </c>
      <c r="J240" s="449">
        <v>5.7667447306791573</v>
      </c>
      <c r="K240" s="449">
        <v>304</v>
      </c>
      <c r="L240" s="453">
        <v>14</v>
      </c>
      <c r="M240" s="453">
        <v>4270</v>
      </c>
      <c r="N240" s="449">
        <v>1</v>
      </c>
      <c r="O240" s="449">
        <v>305</v>
      </c>
      <c r="P240" s="453"/>
      <c r="Q240" s="453"/>
      <c r="R240" s="523"/>
      <c r="S240" s="454"/>
    </row>
    <row r="241" spans="1:19" ht="14.4" customHeight="1" x14ac:dyDescent="0.3">
      <c r="A241" s="448" t="s">
        <v>746</v>
      </c>
      <c r="B241" s="449" t="s">
        <v>747</v>
      </c>
      <c r="C241" s="449" t="s">
        <v>397</v>
      </c>
      <c r="D241" s="449" t="s">
        <v>731</v>
      </c>
      <c r="E241" s="449" t="s">
        <v>748</v>
      </c>
      <c r="F241" s="449" t="s">
        <v>791</v>
      </c>
      <c r="G241" s="449" t="s">
        <v>792</v>
      </c>
      <c r="H241" s="453">
        <v>65</v>
      </c>
      <c r="I241" s="453">
        <v>32110</v>
      </c>
      <c r="J241" s="449">
        <v>2.5</v>
      </c>
      <c r="K241" s="449">
        <v>494</v>
      </c>
      <c r="L241" s="453">
        <v>26</v>
      </c>
      <c r="M241" s="453">
        <v>12844</v>
      </c>
      <c r="N241" s="449">
        <v>1</v>
      </c>
      <c r="O241" s="449">
        <v>494</v>
      </c>
      <c r="P241" s="453"/>
      <c r="Q241" s="453"/>
      <c r="R241" s="523"/>
      <c r="S241" s="454"/>
    </row>
    <row r="242" spans="1:19" ht="14.4" customHeight="1" x14ac:dyDescent="0.3">
      <c r="A242" s="448" t="s">
        <v>746</v>
      </c>
      <c r="B242" s="449" t="s">
        <v>747</v>
      </c>
      <c r="C242" s="449" t="s">
        <v>397</v>
      </c>
      <c r="D242" s="449" t="s">
        <v>731</v>
      </c>
      <c r="E242" s="449" t="s">
        <v>748</v>
      </c>
      <c r="F242" s="449" t="s">
        <v>793</v>
      </c>
      <c r="G242" s="449" t="s">
        <v>794</v>
      </c>
      <c r="H242" s="453">
        <v>116</v>
      </c>
      <c r="I242" s="453">
        <v>42920</v>
      </c>
      <c r="J242" s="449">
        <v>4.2962962962962967</v>
      </c>
      <c r="K242" s="449">
        <v>370</v>
      </c>
      <c r="L242" s="453">
        <v>27</v>
      </c>
      <c r="M242" s="453">
        <v>9990</v>
      </c>
      <c r="N242" s="449">
        <v>1</v>
      </c>
      <c r="O242" s="449">
        <v>370</v>
      </c>
      <c r="P242" s="453"/>
      <c r="Q242" s="453"/>
      <c r="R242" s="523"/>
      <c r="S242" s="454"/>
    </row>
    <row r="243" spans="1:19" ht="14.4" customHeight="1" x14ac:dyDescent="0.3">
      <c r="A243" s="448" t="s">
        <v>746</v>
      </c>
      <c r="B243" s="449" t="s">
        <v>747</v>
      </c>
      <c r="C243" s="449" t="s">
        <v>397</v>
      </c>
      <c r="D243" s="449" t="s">
        <v>731</v>
      </c>
      <c r="E243" s="449" t="s">
        <v>748</v>
      </c>
      <c r="F243" s="449" t="s">
        <v>801</v>
      </c>
      <c r="G243" s="449" t="s">
        <v>802</v>
      </c>
      <c r="H243" s="453">
        <v>15</v>
      </c>
      <c r="I243" s="453">
        <v>1665</v>
      </c>
      <c r="J243" s="449">
        <v>7.5</v>
      </c>
      <c r="K243" s="449">
        <v>111</v>
      </c>
      <c r="L243" s="453">
        <v>2</v>
      </c>
      <c r="M243" s="453">
        <v>222</v>
      </c>
      <c r="N243" s="449">
        <v>1</v>
      </c>
      <c r="O243" s="449">
        <v>111</v>
      </c>
      <c r="P243" s="453"/>
      <c r="Q243" s="453"/>
      <c r="R243" s="523"/>
      <c r="S243" s="454"/>
    </row>
    <row r="244" spans="1:19" ht="14.4" customHeight="1" x14ac:dyDescent="0.3">
      <c r="A244" s="448" t="s">
        <v>746</v>
      </c>
      <c r="B244" s="449" t="s">
        <v>747</v>
      </c>
      <c r="C244" s="449" t="s">
        <v>397</v>
      </c>
      <c r="D244" s="449" t="s">
        <v>731</v>
      </c>
      <c r="E244" s="449" t="s">
        <v>748</v>
      </c>
      <c r="F244" s="449" t="s">
        <v>803</v>
      </c>
      <c r="G244" s="449" t="s">
        <v>804</v>
      </c>
      <c r="H244" s="453">
        <v>1</v>
      </c>
      <c r="I244" s="453">
        <v>125</v>
      </c>
      <c r="J244" s="449"/>
      <c r="K244" s="449">
        <v>125</v>
      </c>
      <c r="L244" s="453"/>
      <c r="M244" s="453"/>
      <c r="N244" s="449"/>
      <c r="O244" s="449"/>
      <c r="P244" s="453"/>
      <c r="Q244" s="453"/>
      <c r="R244" s="523"/>
      <c r="S244" s="454"/>
    </row>
    <row r="245" spans="1:19" ht="14.4" customHeight="1" x14ac:dyDescent="0.3">
      <c r="A245" s="448" t="s">
        <v>746</v>
      </c>
      <c r="B245" s="449" t="s">
        <v>747</v>
      </c>
      <c r="C245" s="449" t="s">
        <v>397</v>
      </c>
      <c r="D245" s="449" t="s">
        <v>731</v>
      </c>
      <c r="E245" s="449" t="s">
        <v>748</v>
      </c>
      <c r="F245" s="449" t="s">
        <v>807</v>
      </c>
      <c r="G245" s="449" t="s">
        <v>808</v>
      </c>
      <c r="H245" s="453">
        <v>1</v>
      </c>
      <c r="I245" s="453">
        <v>1283</v>
      </c>
      <c r="J245" s="449"/>
      <c r="K245" s="449">
        <v>1283</v>
      </c>
      <c r="L245" s="453"/>
      <c r="M245" s="453"/>
      <c r="N245" s="449"/>
      <c r="O245" s="449"/>
      <c r="P245" s="453"/>
      <c r="Q245" s="453"/>
      <c r="R245" s="523"/>
      <c r="S245" s="454"/>
    </row>
    <row r="246" spans="1:19" ht="14.4" customHeight="1" x14ac:dyDescent="0.3">
      <c r="A246" s="448" t="s">
        <v>746</v>
      </c>
      <c r="B246" s="449" t="s">
        <v>747</v>
      </c>
      <c r="C246" s="449" t="s">
        <v>397</v>
      </c>
      <c r="D246" s="449" t="s">
        <v>731</v>
      </c>
      <c r="E246" s="449" t="s">
        <v>748</v>
      </c>
      <c r="F246" s="449" t="s">
        <v>809</v>
      </c>
      <c r="G246" s="449" t="s">
        <v>810</v>
      </c>
      <c r="H246" s="453">
        <v>17</v>
      </c>
      <c r="I246" s="453">
        <v>7752</v>
      </c>
      <c r="J246" s="449">
        <v>8.5</v>
      </c>
      <c r="K246" s="449">
        <v>456</v>
      </c>
      <c r="L246" s="453">
        <v>2</v>
      </c>
      <c r="M246" s="453">
        <v>912</v>
      </c>
      <c r="N246" s="449">
        <v>1</v>
      </c>
      <c r="O246" s="449">
        <v>456</v>
      </c>
      <c r="P246" s="453"/>
      <c r="Q246" s="453"/>
      <c r="R246" s="523"/>
      <c r="S246" s="454"/>
    </row>
    <row r="247" spans="1:19" ht="14.4" customHeight="1" x14ac:dyDescent="0.3">
      <c r="A247" s="448" t="s">
        <v>746</v>
      </c>
      <c r="B247" s="449" t="s">
        <v>747</v>
      </c>
      <c r="C247" s="449" t="s">
        <v>397</v>
      </c>
      <c r="D247" s="449" t="s">
        <v>731</v>
      </c>
      <c r="E247" s="449" t="s">
        <v>748</v>
      </c>
      <c r="F247" s="449" t="s">
        <v>811</v>
      </c>
      <c r="G247" s="449" t="s">
        <v>812</v>
      </c>
      <c r="H247" s="453">
        <v>170</v>
      </c>
      <c r="I247" s="453">
        <v>9860</v>
      </c>
      <c r="J247" s="449">
        <v>3.6956521739130435</v>
      </c>
      <c r="K247" s="449">
        <v>58</v>
      </c>
      <c r="L247" s="453">
        <v>46</v>
      </c>
      <c r="M247" s="453">
        <v>2668</v>
      </c>
      <c r="N247" s="449">
        <v>1</v>
      </c>
      <c r="O247" s="449">
        <v>58</v>
      </c>
      <c r="P247" s="453"/>
      <c r="Q247" s="453"/>
      <c r="R247" s="523"/>
      <c r="S247" s="454"/>
    </row>
    <row r="248" spans="1:19" ht="14.4" customHeight="1" x14ac:dyDescent="0.3">
      <c r="A248" s="448" t="s">
        <v>746</v>
      </c>
      <c r="B248" s="449" t="s">
        <v>747</v>
      </c>
      <c r="C248" s="449" t="s">
        <v>397</v>
      </c>
      <c r="D248" s="449" t="s">
        <v>731</v>
      </c>
      <c r="E248" s="449" t="s">
        <v>748</v>
      </c>
      <c r="F248" s="449" t="s">
        <v>813</v>
      </c>
      <c r="G248" s="449" t="s">
        <v>814</v>
      </c>
      <c r="H248" s="453"/>
      <c r="I248" s="453"/>
      <c r="J248" s="449"/>
      <c r="K248" s="449"/>
      <c r="L248" s="453">
        <v>5</v>
      </c>
      <c r="M248" s="453">
        <v>10865</v>
      </c>
      <c r="N248" s="449">
        <v>1</v>
      </c>
      <c r="O248" s="449">
        <v>2173</v>
      </c>
      <c r="P248" s="453"/>
      <c r="Q248" s="453"/>
      <c r="R248" s="523"/>
      <c r="S248" s="454"/>
    </row>
    <row r="249" spans="1:19" ht="14.4" customHeight="1" x14ac:dyDescent="0.3">
      <c r="A249" s="448" t="s">
        <v>746</v>
      </c>
      <c r="B249" s="449" t="s">
        <v>747</v>
      </c>
      <c r="C249" s="449" t="s">
        <v>397</v>
      </c>
      <c r="D249" s="449" t="s">
        <v>731</v>
      </c>
      <c r="E249" s="449" t="s">
        <v>748</v>
      </c>
      <c r="F249" s="449" t="s">
        <v>819</v>
      </c>
      <c r="G249" s="449" t="s">
        <v>820</v>
      </c>
      <c r="H249" s="453">
        <v>70</v>
      </c>
      <c r="I249" s="453">
        <v>12250</v>
      </c>
      <c r="J249" s="449">
        <v>2.9000946969696968</v>
      </c>
      <c r="K249" s="449">
        <v>175</v>
      </c>
      <c r="L249" s="453">
        <v>24</v>
      </c>
      <c r="M249" s="453">
        <v>4224</v>
      </c>
      <c r="N249" s="449">
        <v>1</v>
      </c>
      <c r="O249" s="449">
        <v>176</v>
      </c>
      <c r="P249" s="453"/>
      <c r="Q249" s="453"/>
      <c r="R249" s="523"/>
      <c r="S249" s="454"/>
    </row>
    <row r="250" spans="1:19" ht="14.4" customHeight="1" x14ac:dyDescent="0.3">
      <c r="A250" s="448" t="s">
        <v>746</v>
      </c>
      <c r="B250" s="449" t="s">
        <v>747</v>
      </c>
      <c r="C250" s="449" t="s">
        <v>397</v>
      </c>
      <c r="D250" s="449" t="s">
        <v>731</v>
      </c>
      <c r="E250" s="449" t="s">
        <v>748</v>
      </c>
      <c r="F250" s="449" t="s">
        <v>829</v>
      </c>
      <c r="G250" s="449" t="s">
        <v>830</v>
      </c>
      <c r="H250" s="453">
        <v>8</v>
      </c>
      <c r="I250" s="453">
        <v>8088</v>
      </c>
      <c r="J250" s="449">
        <v>7.9920948616600791</v>
      </c>
      <c r="K250" s="449">
        <v>1011</v>
      </c>
      <c r="L250" s="453">
        <v>1</v>
      </c>
      <c r="M250" s="453">
        <v>1012</v>
      </c>
      <c r="N250" s="449">
        <v>1</v>
      </c>
      <c r="O250" s="449">
        <v>1012</v>
      </c>
      <c r="P250" s="453"/>
      <c r="Q250" s="453"/>
      <c r="R250" s="523"/>
      <c r="S250" s="454"/>
    </row>
    <row r="251" spans="1:19" ht="14.4" customHeight="1" x14ac:dyDescent="0.3">
      <c r="A251" s="448" t="s">
        <v>746</v>
      </c>
      <c r="B251" s="449" t="s">
        <v>747</v>
      </c>
      <c r="C251" s="449" t="s">
        <v>397</v>
      </c>
      <c r="D251" s="449" t="s">
        <v>731</v>
      </c>
      <c r="E251" s="449" t="s">
        <v>748</v>
      </c>
      <c r="F251" s="449" t="s">
        <v>833</v>
      </c>
      <c r="G251" s="449" t="s">
        <v>834</v>
      </c>
      <c r="H251" s="453">
        <v>8</v>
      </c>
      <c r="I251" s="453">
        <v>18352</v>
      </c>
      <c r="J251" s="449"/>
      <c r="K251" s="449">
        <v>2294</v>
      </c>
      <c r="L251" s="453"/>
      <c r="M251" s="453"/>
      <c r="N251" s="449"/>
      <c r="O251" s="449"/>
      <c r="P251" s="453"/>
      <c r="Q251" s="453"/>
      <c r="R251" s="523"/>
      <c r="S251" s="454"/>
    </row>
    <row r="252" spans="1:19" ht="14.4" customHeight="1" x14ac:dyDescent="0.3">
      <c r="A252" s="448" t="s">
        <v>746</v>
      </c>
      <c r="B252" s="449" t="s">
        <v>747</v>
      </c>
      <c r="C252" s="449" t="s">
        <v>397</v>
      </c>
      <c r="D252" s="449" t="s">
        <v>731</v>
      </c>
      <c r="E252" s="449" t="s">
        <v>748</v>
      </c>
      <c r="F252" s="449" t="s">
        <v>839</v>
      </c>
      <c r="G252" s="449" t="s">
        <v>840</v>
      </c>
      <c r="H252" s="453"/>
      <c r="I252" s="453"/>
      <c r="J252" s="449"/>
      <c r="K252" s="449"/>
      <c r="L252" s="453">
        <v>9</v>
      </c>
      <c r="M252" s="453">
        <v>19179</v>
      </c>
      <c r="N252" s="449">
        <v>1</v>
      </c>
      <c r="O252" s="449">
        <v>2131</v>
      </c>
      <c r="P252" s="453"/>
      <c r="Q252" s="453"/>
      <c r="R252" s="523"/>
      <c r="S252" s="454"/>
    </row>
    <row r="253" spans="1:19" ht="14.4" customHeight="1" x14ac:dyDescent="0.3">
      <c r="A253" s="448" t="s">
        <v>746</v>
      </c>
      <c r="B253" s="449" t="s">
        <v>747</v>
      </c>
      <c r="C253" s="449" t="s">
        <v>397</v>
      </c>
      <c r="D253" s="449" t="s">
        <v>731</v>
      </c>
      <c r="E253" s="449" t="s">
        <v>748</v>
      </c>
      <c r="F253" s="449" t="s">
        <v>852</v>
      </c>
      <c r="G253" s="449" t="s">
        <v>853</v>
      </c>
      <c r="H253" s="453"/>
      <c r="I253" s="453"/>
      <c r="J253" s="449"/>
      <c r="K253" s="449"/>
      <c r="L253" s="453">
        <v>2</v>
      </c>
      <c r="M253" s="453">
        <v>578</v>
      </c>
      <c r="N253" s="449">
        <v>1</v>
      </c>
      <c r="O253" s="449">
        <v>289</v>
      </c>
      <c r="P253" s="453"/>
      <c r="Q253" s="453"/>
      <c r="R253" s="523"/>
      <c r="S253" s="454"/>
    </row>
    <row r="254" spans="1:19" ht="14.4" customHeight="1" x14ac:dyDescent="0.3">
      <c r="A254" s="448" t="s">
        <v>746</v>
      </c>
      <c r="B254" s="449" t="s">
        <v>747</v>
      </c>
      <c r="C254" s="449" t="s">
        <v>397</v>
      </c>
      <c r="D254" s="449" t="s">
        <v>731</v>
      </c>
      <c r="E254" s="449" t="s">
        <v>748</v>
      </c>
      <c r="F254" s="449" t="s">
        <v>860</v>
      </c>
      <c r="G254" s="449" t="s">
        <v>861</v>
      </c>
      <c r="H254" s="453"/>
      <c r="I254" s="453"/>
      <c r="J254" s="449"/>
      <c r="K254" s="449"/>
      <c r="L254" s="453">
        <v>1</v>
      </c>
      <c r="M254" s="453">
        <v>0</v>
      </c>
      <c r="N254" s="449"/>
      <c r="O254" s="449">
        <v>0</v>
      </c>
      <c r="P254" s="453"/>
      <c r="Q254" s="453"/>
      <c r="R254" s="523"/>
      <c r="S254" s="454"/>
    </row>
    <row r="255" spans="1:19" ht="14.4" customHeight="1" x14ac:dyDescent="0.3">
      <c r="A255" s="448" t="s">
        <v>746</v>
      </c>
      <c r="B255" s="449" t="s">
        <v>747</v>
      </c>
      <c r="C255" s="449" t="s">
        <v>397</v>
      </c>
      <c r="D255" s="449" t="s">
        <v>732</v>
      </c>
      <c r="E255" s="449" t="s">
        <v>748</v>
      </c>
      <c r="F255" s="449" t="s">
        <v>751</v>
      </c>
      <c r="G255" s="449" t="s">
        <v>752</v>
      </c>
      <c r="H255" s="453">
        <v>812</v>
      </c>
      <c r="I255" s="453">
        <v>47096</v>
      </c>
      <c r="J255" s="449">
        <v>4.4861878453038671</v>
      </c>
      <c r="K255" s="449">
        <v>58</v>
      </c>
      <c r="L255" s="453">
        <v>181</v>
      </c>
      <c r="M255" s="453">
        <v>10498</v>
      </c>
      <c r="N255" s="449">
        <v>1</v>
      </c>
      <c r="O255" s="449">
        <v>58</v>
      </c>
      <c r="P255" s="453"/>
      <c r="Q255" s="453"/>
      <c r="R255" s="523"/>
      <c r="S255" s="454"/>
    </row>
    <row r="256" spans="1:19" ht="14.4" customHeight="1" x14ac:dyDescent="0.3">
      <c r="A256" s="448" t="s">
        <v>746</v>
      </c>
      <c r="B256" s="449" t="s">
        <v>747</v>
      </c>
      <c r="C256" s="449" t="s">
        <v>397</v>
      </c>
      <c r="D256" s="449" t="s">
        <v>732</v>
      </c>
      <c r="E256" s="449" t="s">
        <v>748</v>
      </c>
      <c r="F256" s="449" t="s">
        <v>753</v>
      </c>
      <c r="G256" s="449" t="s">
        <v>754</v>
      </c>
      <c r="H256" s="453">
        <v>66</v>
      </c>
      <c r="I256" s="453">
        <v>8646</v>
      </c>
      <c r="J256" s="449">
        <v>11</v>
      </c>
      <c r="K256" s="449">
        <v>131</v>
      </c>
      <c r="L256" s="453">
        <v>6</v>
      </c>
      <c r="M256" s="453">
        <v>786</v>
      </c>
      <c r="N256" s="449">
        <v>1</v>
      </c>
      <c r="O256" s="449">
        <v>131</v>
      </c>
      <c r="P256" s="453"/>
      <c r="Q256" s="453"/>
      <c r="R256" s="523"/>
      <c r="S256" s="454"/>
    </row>
    <row r="257" spans="1:19" ht="14.4" customHeight="1" x14ac:dyDescent="0.3">
      <c r="A257" s="448" t="s">
        <v>746</v>
      </c>
      <c r="B257" s="449" t="s">
        <v>747</v>
      </c>
      <c r="C257" s="449" t="s">
        <v>397</v>
      </c>
      <c r="D257" s="449" t="s">
        <v>732</v>
      </c>
      <c r="E257" s="449" t="s">
        <v>748</v>
      </c>
      <c r="F257" s="449" t="s">
        <v>755</v>
      </c>
      <c r="G257" s="449" t="s">
        <v>756</v>
      </c>
      <c r="H257" s="453">
        <v>3</v>
      </c>
      <c r="I257" s="453">
        <v>567</v>
      </c>
      <c r="J257" s="449">
        <v>3</v>
      </c>
      <c r="K257" s="449">
        <v>189</v>
      </c>
      <c r="L257" s="453">
        <v>1</v>
      </c>
      <c r="M257" s="453">
        <v>189</v>
      </c>
      <c r="N257" s="449">
        <v>1</v>
      </c>
      <c r="O257" s="449">
        <v>189</v>
      </c>
      <c r="P257" s="453"/>
      <c r="Q257" s="453"/>
      <c r="R257" s="523"/>
      <c r="S257" s="454"/>
    </row>
    <row r="258" spans="1:19" ht="14.4" customHeight="1" x14ac:dyDescent="0.3">
      <c r="A258" s="448" t="s">
        <v>746</v>
      </c>
      <c r="B258" s="449" t="s">
        <v>747</v>
      </c>
      <c r="C258" s="449" t="s">
        <v>397</v>
      </c>
      <c r="D258" s="449" t="s">
        <v>732</v>
      </c>
      <c r="E258" s="449" t="s">
        <v>748</v>
      </c>
      <c r="F258" s="449" t="s">
        <v>757</v>
      </c>
      <c r="G258" s="449" t="s">
        <v>758</v>
      </c>
      <c r="H258" s="453"/>
      <c r="I258" s="453"/>
      <c r="J258" s="449"/>
      <c r="K258" s="449"/>
      <c r="L258" s="453">
        <v>1</v>
      </c>
      <c r="M258" s="453">
        <v>408</v>
      </c>
      <c r="N258" s="449">
        <v>1</v>
      </c>
      <c r="O258" s="449">
        <v>408</v>
      </c>
      <c r="P258" s="453"/>
      <c r="Q258" s="453"/>
      <c r="R258" s="523"/>
      <c r="S258" s="454"/>
    </row>
    <row r="259" spans="1:19" ht="14.4" customHeight="1" x14ac:dyDescent="0.3">
      <c r="A259" s="448" t="s">
        <v>746</v>
      </c>
      <c r="B259" s="449" t="s">
        <v>747</v>
      </c>
      <c r="C259" s="449" t="s">
        <v>397</v>
      </c>
      <c r="D259" s="449" t="s">
        <v>732</v>
      </c>
      <c r="E259" s="449" t="s">
        <v>748</v>
      </c>
      <c r="F259" s="449" t="s">
        <v>759</v>
      </c>
      <c r="G259" s="449" t="s">
        <v>760</v>
      </c>
      <c r="H259" s="453">
        <v>177</v>
      </c>
      <c r="I259" s="453">
        <v>31683</v>
      </c>
      <c r="J259" s="449">
        <v>4.1908730158730156</v>
      </c>
      <c r="K259" s="449">
        <v>179</v>
      </c>
      <c r="L259" s="453">
        <v>42</v>
      </c>
      <c r="M259" s="453">
        <v>7560</v>
      </c>
      <c r="N259" s="449">
        <v>1</v>
      </c>
      <c r="O259" s="449">
        <v>180</v>
      </c>
      <c r="P259" s="453"/>
      <c r="Q259" s="453"/>
      <c r="R259" s="523"/>
      <c r="S259" s="454"/>
    </row>
    <row r="260" spans="1:19" ht="14.4" customHeight="1" x14ac:dyDescent="0.3">
      <c r="A260" s="448" t="s">
        <v>746</v>
      </c>
      <c r="B260" s="449" t="s">
        <v>747</v>
      </c>
      <c r="C260" s="449" t="s">
        <v>397</v>
      </c>
      <c r="D260" s="449" t="s">
        <v>732</v>
      </c>
      <c r="E260" s="449" t="s">
        <v>748</v>
      </c>
      <c r="F260" s="449" t="s">
        <v>761</v>
      </c>
      <c r="G260" s="449" t="s">
        <v>762</v>
      </c>
      <c r="H260" s="453">
        <v>1</v>
      </c>
      <c r="I260" s="453">
        <v>569</v>
      </c>
      <c r="J260" s="449"/>
      <c r="K260" s="449">
        <v>569</v>
      </c>
      <c r="L260" s="453"/>
      <c r="M260" s="453"/>
      <c r="N260" s="449"/>
      <c r="O260" s="449"/>
      <c r="P260" s="453"/>
      <c r="Q260" s="453"/>
      <c r="R260" s="523"/>
      <c r="S260" s="454"/>
    </row>
    <row r="261" spans="1:19" ht="14.4" customHeight="1" x14ac:dyDescent="0.3">
      <c r="A261" s="448" t="s">
        <v>746</v>
      </c>
      <c r="B261" s="449" t="s">
        <v>747</v>
      </c>
      <c r="C261" s="449" t="s">
        <v>397</v>
      </c>
      <c r="D261" s="449" t="s">
        <v>732</v>
      </c>
      <c r="E261" s="449" t="s">
        <v>748</v>
      </c>
      <c r="F261" s="449" t="s">
        <v>763</v>
      </c>
      <c r="G261" s="449" t="s">
        <v>764</v>
      </c>
      <c r="H261" s="453">
        <v>98</v>
      </c>
      <c r="I261" s="453">
        <v>32830</v>
      </c>
      <c r="J261" s="449">
        <v>5.4282407407407405</v>
      </c>
      <c r="K261" s="449">
        <v>335</v>
      </c>
      <c r="L261" s="453">
        <v>18</v>
      </c>
      <c r="M261" s="453">
        <v>6048</v>
      </c>
      <c r="N261" s="449">
        <v>1</v>
      </c>
      <c r="O261" s="449">
        <v>336</v>
      </c>
      <c r="P261" s="453"/>
      <c r="Q261" s="453"/>
      <c r="R261" s="523"/>
      <c r="S261" s="454"/>
    </row>
    <row r="262" spans="1:19" ht="14.4" customHeight="1" x14ac:dyDescent="0.3">
      <c r="A262" s="448" t="s">
        <v>746</v>
      </c>
      <c r="B262" s="449" t="s">
        <v>747</v>
      </c>
      <c r="C262" s="449" t="s">
        <v>397</v>
      </c>
      <c r="D262" s="449" t="s">
        <v>732</v>
      </c>
      <c r="E262" s="449" t="s">
        <v>748</v>
      </c>
      <c r="F262" s="449" t="s">
        <v>765</v>
      </c>
      <c r="G262" s="449" t="s">
        <v>766</v>
      </c>
      <c r="H262" s="453">
        <v>20</v>
      </c>
      <c r="I262" s="453">
        <v>9160</v>
      </c>
      <c r="J262" s="449">
        <v>4.9891067538126359</v>
      </c>
      <c r="K262" s="449">
        <v>458</v>
      </c>
      <c r="L262" s="453">
        <v>4</v>
      </c>
      <c r="M262" s="453">
        <v>1836</v>
      </c>
      <c r="N262" s="449">
        <v>1</v>
      </c>
      <c r="O262" s="449">
        <v>459</v>
      </c>
      <c r="P262" s="453"/>
      <c r="Q262" s="453"/>
      <c r="R262" s="523"/>
      <c r="S262" s="454"/>
    </row>
    <row r="263" spans="1:19" ht="14.4" customHeight="1" x14ac:dyDescent="0.3">
      <c r="A263" s="448" t="s">
        <v>746</v>
      </c>
      <c r="B263" s="449" t="s">
        <v>747</v>
      </c>
      <c r="C263" s="449" t="s">
        <v>397</v>
      </c>
      <c r="D263" s="449" t="s">
        <v>732</v>
      </c>
      <c r="E263" s="449" t="s">
        <v>748</v>
      </c>
      <c r="F263" s="449" t="s">
        <v>767</v>
      </c>
      <c r="G263" s="449" t="s">
        <v>768</v>
      </c>
      <c r="H263" s="453">
        <v>472</v>
      </c>
      <c r="I263" s="453">
        <v>164728</v>
      </c>
      <c r="J263" s="449">
        <v>7.4920634920634921</v>
      </c>
      <c r="K263" s="449">
        <v>349</v>
      </c>
      <c r="L263" s="453">
        <v>63</v>
      </c>
      <c r="M263" s="453">
        <v>21987</v>
      </c>
      <c r="N263" s="449">
        <v>1</v>
      </c>
      <c r="O263" s="449">
        <v>349</v>
      </c>
      <c r="P263" s="453"/>
      <c r="Q263" s="453"/>
      <c r="R263" s="523"/>
      <c r="S263" s="454"/>
    </row>
    <row r="264" spans="1:19" ht="14.4" customHeight="1" x14ac:dyDescent="0.3">
      <c r="A264" s="448" t="s">
        <v>746</v>
      </c>
      <c r="B264" s="449" t="s">
        <v>747</v>
      </c>
      <c r="C264" s="449" t="s">
        <v>397</v>
      </c>
      <c r="D264" s="449" t="s">
        <v>732</v>
      </c>
      <c r="E264" s="449" t="s">
        <v>748</v>
      </c>
      <c r="F264" s="449" t="s">
        <v>787</v>
      </c>
      <c r="G264" s="449" t="s">
        <v>788</v>
      </c>
      <c r="H264" s="453">
        <v>263</v>
      </c>
      <c r="I264" s="453">
        <v>79952</v>
      </c>
      <c r="J264" s="449">
        <v>5.5773979769794213</v>
      </c>
      <c r="K264" s="449">
        <v>304</v>
      </c>
      <c r="L264" s="453">
        <v>47</v>
      </c>
      <c r="M264" s="453">
        <v>14335</v>
      </c>
      <c r="N264" s="449">
        <v>1</v>
      </c>
      <c r="O264" s="449">
        <v>305</v>
      </c>
      <c r="P264" s="453"/>
      <c r="Q264" s="453"/>
      <c r="R264" s="523"/>
      <c r="S264" s="454"/>
    </row>
    <row r="265" spans="1:19" ht="14.4" customHeight="1" x14ac:dyDescent="0.3">
      <c r="A265" s="448" t="s">
        <v>746</v>
      </c>
      <c r="B265" s="449" t="s">
        <v>747</v>
      </c>
      <c r="C265" s="449" t="s">
        <v>397</v>
      </c>
      <c r="D265" s="449" t="s">
        <v>732</v>
      </c>
      <c r="E265" s="449" t="s">
        <v>748</v>
      </c>
      <c r="F265" s="449" t="s">
        <v>789</v>
      </c>
      <c r="G265" s="449" t="s">
        <v>790</v>
      </c>
      <c r="H265" s="453">
        <v>1</v>
      </c>
      <c r="I265" s="453">
        <v>3707</v>
      </c>
      <c r="J265" s="449"/>
      <c r="K265" s="449">
        <v>3707</v>
      </c>
      <c r="L265" s="453"/>
      <c r="M265" s="453"/>
      <c r="N265" s="449"/>
      <c r="O265" s="449"/>
      <c r="P265" s="453"/>
      <c r="Q265" s="453"/>
      <c r="R265" s="523"/>
      <c r="S265" s="454"/>
    </row>
    <row r="266" spans="1:19" ht="14.4" customHeight="1" x14ac:dyDescent="0.3">
      <c r="A266" s="448" t="s">
        <v>746</v>
      </c>
      <c r="B266" s="449" t="s">
        <v>747</v>
      </c>
      <c r="C266" s="449" t="s">
        <v>397</v>
      </c>
      <c r="D266" s="449" t="s">
        <v>732</v>
      </c>
      <c r="E266" s="449" t="s">
        <v>748</v>
      </c>
      <c r="F266" s="449" t="s">
        <v>791</v>
      </c>
      <c r="G266" s="449" t="s">
        <v>792</v>
      </c>
      <c r="H266" s="453">
        <v>451</v>
      </c>
      <c r="I266" s="453">
        <v>222794</v>
      </c>
      <c r="J266" s="449">
        <v>6.632352941176471</v>
      </c>
      <c r="K266" s="449">
        <v>494</v>
      </c>
      <c r="L266" s="453">
        <v>68</v>
      </c>
      <c r="M266" s="453">
        <v>33592</v>
      </c>
      <c r="N266" s="449">
        <v>1</v>
      </c>
      <c r="O266" s="449">
        <v>494</v>
      </c>
      <c r="P266" s="453"/>
      <c r="Q266" s="453"/>
      <c r="R266" s="523"/>
      <c r="S266" s="454"/>
    </row>
    <row r="267" spans="1:19" ht="14.4" customHeight="1" x14ac:dyDescent="0.3">
      <c r="A267" s="448" t="s">
        <v>746</v>
      </c>
      <c r="B267" s="449" t="s">
        <v>747</v>
      </c>
      <c r="C267" s="449" t="s">
        <v>397</v>
      </c>
      <c r="D267" s="449" t="s">
        <v>732</v>
      </c>
      <c r="E267" s="449" t="s">
        <v>748</v>
      </c>
      <c r="F267" s="449" t="s">
        <v>793</v>
      </c>
      <c r="G267" s="449" t="s">
        <v>794</v>
      </c>
      <c r="H267" s="453">
        <v>555</v>
      </c>
      <c r="I267" s="453">
        <v>205350</v>
      </c>
      <c r="J267" s="449">
        <v>6.6071428571428568</v>
      </c>
      <c r="K267" s="449">
        <v>370</v>
      </c>
      <c r="L267" s="453">
        <v>84</v>
      </c>
      <c r="M267" s="453">
        <v>31080</v>
      </c>
      <c r="N267" s="449">
        <v>1</v>
      </c>
      <c r="O267" s="449">
        <v>370</v>
      </c>
      <c r="P267" s="453"/>
      <c r="Q267" s="453"/>
      <c r="R267" s="523"/>
      <c r="S267" s="454"/>
    </row>
    <row r="268" spans="1:19" ht="14.4" customHeight="1" x14ac:dyDescent="0.3">
      <c r="A268" s="448" t="s">
        <v>746</v>
      </c>
      <c r="B268" s="449" t="s">
        <v>747</v>
      </c>
      <c r="C268" s="449" t="s">
        <v>397</v>
      </c>
      <c r="D268" s="449" t="s">
        <v>732</v>
      </c>
      <c r="E268" s="449" t="s">
        <v>748</v>
      </c>
      <c r="F268" s="449" t="s">
        <v>795</v>
      </c>
      <c r="G268" s="449" t="s">
        <v>796</v>
      </c>
      <c r="H268" s="453">
        <v>28</v>
      </c>
      <c r="I268" s="453">
        <v>86940</v>
      </c>
      <c r="J268" s="449">
        <v>3.9961389961389959</v>
      </c>
      <c r="K268" s="449">
        <v>3105</v>
      </c>
      <c r="L268" s="453">
        <v>7</v>
      </c>
      <c r="M268" s="453">
        <v>21756</v>
      </c>
      <c r="N268" s="449">
        <v>1</v>
      </c>
      <c r="O268" s="449">
        <v>3108</v>
      </c>
      <c r="P268" s="453"/>
      <c r="Q268" s="453"/>
      <c r="R268" s="523"/>
      <c r="S268" s="454"/>
    </row>
    <row r="269" spans="1:19" ht="14.4" customHeight="1" x14ac:dyDescent="0.3">
      <c r="A269" s="448" t="s">
        <v>746</v>
      </c>
      <c r="B269" s="449" t="s">
        <v>747</v>
      </c>
      <c r="C269" s="449" t="s">
        <v>397</v>
      </c>
      <c r="D269" s="449" t="s">
        <v>732</v>
      </c>
      <c r="E269" s="449" t="s">
        <v>748</v>
      </c>
      <c r="F269" s="449" t="s">
        <v>801</v>
      </c>
      <c r="G269" s="449" t="s">
        <v>802</v>
      </c>
      <c r="H269" s="453">
        <v>106</v>
      </c>
      <c r="I269" s="453">
        <v>11766</v>
      </c>
      <c r="J269" s="449">
        <v>8.1538461538461533</v>
      </c>
      <c r="K269" s="449">
        <v>111</v>
      </c>
      <c r="L269" s="453">
        <v>13</v>
      </c>
      <c r="M269" s="453">
        <v>1443</v>
      </c>
      <c r="N269" s="449">
        <v>1</v>
      </c>
      <c r="O269" s="449">
        <v>111</v>
      </c>
      <c r="P269" s="453"/>
      <c r="Q269" s="453"/>
      <c r="R269" s="523"/>
      <c r="S269" s="454"/>
    </row>
    <row r="270" spans="1:19" ht="14.4" customHeight="1" x14ac:dyDescent="0.3">
      <c r="A270" s="448" t="s">
        <v>746</v>
      </c>
      <c r="B270" s="449" t="s">
        <v>747</v>
      </c>
      <c r="C270" s="449" t="s">
        <v>397</v>
      </c>
      <c r="D270" s="449" t="s">
        <v>732</v>
      </c>
      <c r="E270" s="449" t="s">
        <v>748</v>
      </c>
      <c r="F270" s="449" t="s">
        <v>803</v>
      </c>
      <c r="G270" s="449" t="s">
        <v>804</v>
      </c>
      <c r="H270" s="453">
        <v>2</v>
      </c>
      <c r="I270" s="453">
        <v>250</v>
      </c>
      <c r="J270" s="449"/>
      <c r="K270" s="449">
        <v>125</v>
      </c>
      <c r="L270" s="453"/>
      <c r="M270" s="453"/>
      <c r="N270" s="449"/>
      <c r="O270" s="449"/>
      <c r="P270" s="453"/>
      <c r="Q270" s="453"/>
      <c r="R270" s="523"/>
      <c r="S270" s="454"/>
    </row>
    <row r="271" spans="1:19" ht="14.4" customHeight="1" x14ac:dyDescent="0.3">
      <c r="A271" s="448" t="s">
        <v>746</v>
      </c>
      <c r="B271" s="449" t="s">
        <v>747</v>
      </c>
      <c r="C271" s="449" t="s">
        <v>397</v>
      </c>
      <c r="D271" s="449" t="s">
        <v>732</v>
      </c>
      <c r="E271" s="449" t="s">
        <v>748</v>
      </c>
      <c r="F271" s="449" t="s">
        <v>807</v>
      </c>
      <c r="G271" s="449" t="s">
        <v>808</v>
      </c>
      <c r="H271" s="453">
        <v>7</v>
      </c>
      <c r="I271" s="453">
        <v>8981</v>
      </c>
      <c r="J271" s="449">
        <v>6.9891050583657588</v>
      </c>
      <c r="K271" s="449">
        <v>1283</v>
      </c>
      <c r="L271" s="453">
        <v>1</v>
      </c>
      <c r="M271" s="453">
        <v>1285</v>
      </c>
      <c r="N271" s="449">
        <v>1</v>
      </c>
      <c r="O271" s="449">
        <v>1285</v>
      </c>
      <c r="P271" s="453"/>
      <c r="Q271" s="453"/>
      <c r="R271" s="523"/>
      <c r="S271" s="454"/>
    </row>
    <row r="272" spans="1:19" ht="14.4" customHeight="1" x14ac:dyDescent="0.3">
      <c r="A272" s="448" t="s">
        <v>746</v>
      </c>
      <c r="B272" s="449" t="s">
        <v>747</v>
      </c>
      <c r="C272" s="449" t="s">
        <v>397</v>
      </c>
      <c r="D272" s="449" t="s">
        <v>732</v>
      </c>
      <c r="E272" s="449" t="s">
        <v>748</v>
      </c>
      <c r="F272" s="449" t="s">
        <v>809</v>
      </c>
      <c r="G272" s="449" t="s">
        <v>810</v>
      </c>
      <c r="H272" s="453">
        <v>162</v>
      </c>
      <c r="I272" s="453">
        <v>73872</v>
      </c>
      <c r="J272" s="449">
        <v>8.1</v>
      </c>
      <c r="K272" s="449">
        <v>456</v>
      </c>
      <c r="L272" s="453">
        <v>20</v>
      </c>
      <c r="M272" s="453">
        <v>9120</v>
      </c>
      <c r="N272" s="449">
        <v>1</v>
      </c>
      <c r="O272" s="449">
        <v>456</v>
      </c>
      <c r="P272" s="453"/>
      <c r="Q272" s="453"/>
      <c r="R272" s="523"/>
      <c r="S272" s="454"/>
    </row>
    <row r="273" spans="1:19" ht="14.4" customHeight="1" x14ac:dyDescent="0.3">
      <c r="A273" s="448" t="s">
        <v>746</v>
      </c>
      <c r="B273" s="449" t="s">
        <v>747</v>
      </c>
      <c r="C273" s="449" t="s">
        <v>397</v>
      </c>
      <c r="D273" s="449" t="s">
        <v>732</v>
      </c>
      <c r="E273" s="449" t="s">
        <v>748</v>
      </c>
      <c r="F273" s="449" t="s">
        <v>811</v>
      </c>
      <c r="G273" s="449" t="s">
        <v>812</v>
      </c>
      <c r="H273" s="453">
        <v>866</v>
      </c>
      <c r="I273" s="453">
        <v>50228</v>
      </c>
      <c r="J273" s="449">
        <v>7.2166666666666668</v>
      </c>
      <c r="K273" s="449">
        <v>58</v>
      </c>
      <c r="L273" s="453">
        <v>120</v>
      </c>
      <c r="M273" s="453">
        <v>6960</v>
      </c>
      <c r="N273" s="449">
        <v>1</v>
      </c>
      <c r="O273" s="449">
        <v>58</v>
      </c>
      <c r="P273" s="453"/>
      <c r="Q273" s="453"/>
      <c r="R273" s="523"/>
      <c r="S273" s="454"/>
    </row>
    <row r="274" spans="1:19" ht="14.4" customHeight="1" x14ac:dyDescent="0.3">
      <c r="A274" s="448" t="s">
        <v>746</v>
      </c>
      <c r="B274" s="449" t="s">
        <v>747</v>
      </c>
      <c r="C274" s="449" t="s">
        <v>397</v>
      </c>
      <c r="D274" s="449" t="s">
        <v>732</v>
      </c>
      <c r="E274" s="449" t="s">
        <v>748</v>
      </c>
      <c r="F274" s="449" t="s">
        <v>819</v>
      </c>
      <c r="G274" s="449" t="s">
        <v>820</v>
      </c>
      <c r="H274" s="453">
        <v>521</v>
      </c>
      <c r="I274" s="453">
        <v>91175</v>
      </c>
      <c r="J274" s="449">
        <v>3.9849213286713288</v>
      </c>
      <c r="K274" s="449">
        <v>175</v>
      </c>
      <c r="L274" s="453">
        <v>130</v>
      </c>
      <c r="M274" s="453">
        <v>22880</v>
      </c>
      <c r="N274" s="449">
        <v>1</v>
      </c>
      <c r="O274" s="449">
        <v>176</v>
      </c>
      <c r="P274" s="453"/>
      <c r="Q274" s="453"/>
      <c r="R274" s="523"/>
      <c r="S274" s="454"/>
    </row>
    <row r="275" spans="1:19" ht="14.4" customHeight="1" x14ac:dyDescent="0.3">
      <c r="A275" s="448" t="s">
        <v>746</v>
      </c>
      <c r="B275" s="449" t="s">
        <v>747</v>
      </c>
      <c r="C275" s="449" t="s">
        <v>397</v>
      </c>
      <c r="D275" s="449" t="s">
        <v>732</v>
      </c>
      <c r="E275" s="449" t="s">
        <v>748</v>
      </c>
      <c r="F275" s="449" t="s">
        <v>825</v>
      </c>
      <c r="G275" s="449" t="s">
        <v>826</v>
      </c>
      <c r="H275" s="453">
        <v>19</v>
      </c>
      <c r="I275" s="453">
        <v>3211</v>
      </c>
      <c r="J275" s="449">
        <v>4.7220588235294114</v>
      </c>
      <c r="K275" s="449">
        <v>169</v>
      </c>
      <c r="L275" s="453">
        <v>4</v>
      </c>
      <c r="M275" s="453">
        <v>680</v>
      </c>
      <c r="N275" s="449">
        <v>1</v>
      </c>
      <c r="O275" s="449">
        <v>170</v>
      </c>
      <c r="P275" s="453"/>
      <c r="Q275" s="453"/>
      <c r="R275" s="523"/>
      <c r="S275" s="454"/>
    </row>
    <row r="276" spans="1:19" ht="14.4" customHeight="1" x14ac:dyDescent="0.3">
      <c r="A276" s="448" t="s">
        <v>746</v>
      </c>
      <c r="B276" s="449" t="s">
        <v>747</v>
      </c>
      <c r="C276" s="449" t="s">
        <v>397</v>
      </c>
      <c r="D276" s="449" t="s">
        <v>732</v>
      </c>
      <c r="E276" s="449" t="s">
        <v>748</v>
      </c>
      <c r="F276" s="449" t="s">
        <v>829</v>
      </c>
      <c r="G276" s="449" t="s">
        <v>830</v>
      </c>
      <c r="H276" s="453">
        <v>44</v>
      </c>
      <c r="I276" s="453">
        <v>44484</v>
      </c>
      <c r="J276" s="449">
        <v>2.1978260869565216</v>
      </c>
      <c r="K276" s="449">
        <v>1011</v>
      </c>
      <c r="L276" s="453">
        <v>20</v>
      </c>
      <c r="M276" s="453">
        <v>20240</v>
      </c>
      <c r="N276" s="449">
        <v>1</v>
      </c>
      <c r="O276" s="449">
        <v>1012</v>
      </c>
      <c r="P276" s="453"/>
      <c r="Q276" s="453"/>
      <c r="R276" s="523"/>
      <c r="S276" s="454"/>
    </row>
    <row r="277" spans="1:19" ht="14.4" customHeight="1" x14ac:dyDescent="0.3">
      <c r="A277" s="448" t="s">
        <v>746</v>
      </c>
      <c r="B277" s="449" t="s">
        <v>747</v>
      </c>
      <c r="C277" s="449" t="s">
        <v>397</v>
      </c>
      <c r="D277" s="449" t="s">
        <v>732</v>
      </c>
      <c r="E277" s="449" t="s">
        <v>748</v>
      </c>
      <c r="F277" s="449" t="s">
        <v>833</v>
      </c>
      <c r="G277" s="449" t="s">
        <v>834</v>
      </c>
      <c r="H277" s="453">
        <v>34</v>
      </c>
      <c r="I277" s="453">
        <v>77996</v>
      </c>
      <c r="J277" s="449">
        <v>4.8507991790534239</v>
      </c>
      <c r="K277" s="449">
        <v>2294</v>
      </c>
      <c r="L277" s="453">
        <v>7</v>
      </c>
      <c r="M277" s="453">
        <v>16079</v>
      </c>
      <c r="N277" s="449">
        <v>1</v>
      </c>
      <c r="O277" s="449">
        <v>2297</v>
      </c>
      <c r="P277" s="453"/>
      <c r="Q277" s="453"/>
      <c r="R277" s="523"/>
      <c r="S277" s="454"/>
    </row>
    <row r="278" spans="1:19" ht="14.4" customHeight="1" x14ac:dyDescent="0.3">
      <c r="A278" s="448" t="s">
        <v>746</v>
      </c>
      <c r="B278" s="449" t="s">
        <v>747</v>
      </c>
      <c r="C278" s="449" t="s">
        <v>397</v>
      </c>
      <c r="D278" s="449" t="s">
        <v>732</v>
      </c>
      <c r="E278" s="449" t="s">
        <v>748</v>
      </c>
      <c r="F278" s="449" t="s">
        <v>839</v>
      </c>
      <c r="G278" s="449" t="s">
        <v>840</v>
      </c>
      <c r="H278" s="453">
        <v>34</v>
      </c>
      <c r="I278" s="453">
        <v>72420</v>
      </c>
      <c r="J278" s="449">
        <v>33.984045049272645</v>
      </c>
      <c r="K278" s="449">
        <v>2130</v>
      </c>
      <c r="L278" s="453">
        <v>1</v>
      </c>
      <c r="M278" s="453">
        <v>2131</v>
      </c>
      <c r="N278" s="449">
        <v>1</v>
      </c>
      <c r="O278" s="449">
        <v>2131</v>
      </c>
      <c r="P278" s="453"/>
      <c r="Q278" s="453"/>
      <c r="R278" s="523"/>
      <c r="S278" s="454"/>
    </row>
    <row r="279" spans="1:19" ht="14.4" customHeight="1" x14ac:dyDescent="0.3">
      <c r="A279" s="448" t="s">
        <v>746</v>
      </c>
      <c r="B279" s="449" t="s">
        <v>747</v>
      </c>
      <c r="C279" s="449" t="s">
        <v>397</v>
      </c>
      <c r="D279" s="449" t="s">
        <v>732</v>
      </c>
      <c r="E279" s="449" t="s">
        <v>748</v>
      </c>
      <c r="F279" s="449" t="s">
        <v>850</v>
      </c>
      <c r="G279" s="449" t="s">
        <v>851</v>
      </c>
      <c r="H279" s="453">
        <v>1</v>
      </c>
      <c r="I279" s="453">
        <v>1055</v>
      </c>
      <c r="J279" s="449"/>
      <c r="K279" s="449">
        <v>1055</v>
      </c>
      <c r="L279" s="453"/>
      <c r="M279" s="453"/>
      <c r="N279" s="449"/>
      <c r="O279" s="449"/>
      <c r="P279" s="453"/>
      <c r="Q279" s="453"/>
      <c r="R279" s="523"/>
      <c r="S279" s="454"/>
    </row>
    <row r="280" spans="1:19" ht="14.4" customHeight="1" x14ac:dyDescent="0.3">
      <c r="A280" s="448" t="s">
        <v>746</v>
      </c>
      <c r="B280" s="449" t="s">
        <v>747</v>
      </c>
      <c r="C280" s="449" t="s">
        <v>397</v>
      </c>
      <c r="D280" s="449" t="s">
        <v>732</v>
      </c>
      <c r="E280" s="449" t="s">
        <v>748</v>
      </c>
      <c r="F280" s="449" t="s">
        <v>852</v>
      </c>
      <c r="G280" s="449" t="s">
        <v>853</v>
      </c>
      <c r="H280" s="453">
        <v>4</v>
      </c>
      <c r="I280" s="453">
        <v>1152</v>
      </c>
      <c r="J280" s="449"/>
      <c r="K280" s="449">
        <v>288</v>
      </c>
      <c r="L280" s="453"/>
      <c r="M280" s="453"/>
      <c r="N280" s="449"/>
      <c r="O280" s="449"/>
      <c r="P280" s="453"/>
      <c r="Q280" s="453"/>
      <c r="R280" s="523"/>
      <c r="S280" s="454"/>
    </row>
    <row r="281" spans="1:19" ht="14.4" customHeight="1" x14ac:dyDescent="0.3">
      <c r="A281" s="448" t="s">
        <v>746</v>
      </c>
      <c r="B281" s="449" t="s">
        <v>747</v>
      </c>
      <c r="C281" s="449" t="s">
        <v>397</v>
      </c>
      <c r="D281" s="449" t="s">
        <v>732</v>
      </c>
      <c r="E281" s="449" t="s">
        <v>748</v>
      </c>
      <c r="F281" s="449" t="s">
        <v>864</v>
      </c>
      <c r="G281" s="449" t="s">
        <v>865</v>
      </c>
      <c r="H281" s="453"/>
      <c r="I281" s="453"/>
      <c r="J281" s="449"/>
      <c r="K281" s="449"/>
      <c r="L281" s="453"/>
      <c r="M281" s="453"/>
      <c r="N281" s="449"/>
      <c r="O281" s="449"/>
      <c r="P281" s="453">
        <v>12</v>
      </c>
      <c r="Q281" s="453">
        <v>57348</v>
      </c>
      <c r="R281" s="523"/>
      <c r="S281" s="454">
        <v>4779</v>
      </c>
    </row>
    <row r="282" spans="1:19" ht="14.4" customHeight="1" x14ac:dyDescent="0.3">
      <c r="A282" s="448" t="s">
        <v>746</v>
      </c>
      <c r="B282" s="449" t="s">
        <v>747</v>
      </c>
      <c r="C282" s="449" t="s">
        <v>397</v>
      </c>
      <c r="D282" s="449" t="s">
        <v>733</v>
      </c>
      <c r="E282" s="449" t="s">
        <v>748</v>
      </c>
      <c r="F282" s="449" t="s">
        <v>751</v>
      </c>
      <c r="G282" s="449" t="s">
        <v>752</v>
      </c>
      <c r="H282" s="453">
        <v>4</v>
      </c>
      <c r="I282" s="453">
        <v>232</v>
      </c>
      <c r="J282" s="449"/>
      <c r="K282" s="449">
        <v>58</v>
      </c>
      <c r="L282" s="453"/>
      <c r="M282" s="453"/>
      <c r="N282" s="449"/>
      <c r="O282" s="449"/>
      <c r="P282" s="453"/>
      <c r="Q282" s="453"/>
      <c r="R282" s="523"/>
      <c r="S282" s="454"/>
    </row>
    <row r="283" spans="1:19" ht="14.4" customHeight="1" x14ac:dyDescent="0.3">
      <c r="A283" s="448" t="s">
        <v>746</v>
      </c>
      <c r="B283" s="449" t="s">
        <v>747</v>
      </c>
      <c r="C283" s="449" t="s">
        <v>397</v>
      </c>
      <c r="D283" s="449" t="s">
        <v>733</v>
      </c>
      <c r="E283" s="449" t="s">
        <v>748</v>
      </c>
      <c r="F283" s="449" t="s">
        <v>787</v>
      </c>
      <c r="G283" s="449" t="s">
        <v>788</v>
      </c>
      <c r="H283" s="453">
        <v>2</v>
      </c>
      <c r="I283" s="453">
        <v>608</v>
      </c>
      <c r="J283" s="449"/>
      <c r="K283" s="449">
        <v>304</v>
      </c>
      <c r="L283" s="453"/>
      <c r="M283" s="453"/>
      <c r="N283" s="449"/>
      <c r="O283" s="449"/>
      <c r="P283" s="453"/>
      <c r="Q283" s="453"/>
      <c r="R283" s="523"/>
      <c r="S283" s="454"/>
    </row>
    <row r="284" spans="1:19" ht="14.4" customHeight="1" x14ac:dyDescent="0.3">
      <c r="A284" s="448" t="s">
        <v>746</v>
      </c>
      <c r="B284" s="449" t="s">
        <v>747</v>
      </c>
      <c r="C284" s="449" t="s">
        <v>397</v>
      </c>
      <c r="D284" s="449" t="s">
        <v>733</v>
      </c>
      <c r="E284" s="449" t="s">
        <v>748</v>
      </c>
      <c r="F284" s="449" t="s">
        <v>793</v>
      </c>
      <c r="G284" s="449" t="s">
        <v>794</v>
      </c>
      <c r="H284" s="453">
        <v>1</v>
      </c>
      <c r="I284" s="453">
        <v>370</v>
      </c>
      <c r="J284" s="449"/>
      <c r="K284" s="449">
        <v>370</v>
      </c>
      <c r="L284" s="453"/>
      <c r="M284" s="453"/>
      <c r="N284" s="449"/>
      <c r="O284" s="449"/>
      <c r="P284" s="453"/>
      <c r="Q284" s="453"/>
      <c r="R284" s="523"/>
      <c r="S284" s="454"/>
    </row>
    <row r="285" spans="1:19" ht="14.4" customHeight="1" x14ac:dyDescent="0.3">
      <c r="A285" s="448" t="s">
        <v>746</v>
      </c>
      <c r="B285" s="449" t="s">
        <v>747</v>
      </c>
      <c r="C285" s="449" t="s">
        <v>397</v>
      </c>
      <c r="D285" s="449" t="s">
        <v>734</v>
      </c>
      <c r="E285" s="449" t="s">
        <v>748</v>
      </c>
      <c r="F285" s="449" t="s">
        <v>751</v>
      </c>
      <c r="G285" s="449" t="s">
        <v>752</v>
      </c>
      <c r="H285" s="453"/>
      <c r="I285" s="453"/>
      <c r="J285" s="449"/>
      <c r="K285" s="449"/>
      <c r="L285" s="453">
        <v>8</v>
      </c>
      <c r="M285" s="453">
        <v>464</v>
      </c>
      <c r="N285" s="449">
        <v>1</v>
      </c>
      <c r="O285" s="449">
        <v>58</v>
      </c>
      <c r="P285" s="453"/>
      <c r="Q285" s="453"/>
      <c r="R285" s="523"/>
      <c r="S285" s="454"/>
    </row>
    <row r="286" spans="1:19" ht="14.4" customHeight="1" x14ac:dyDescent="0.3">
      <c r="A286" s="448" t="s">
        <v>746</v>
      </c>
      <c r="B286" s="449" t="s">
        <v>747</v>
      </c>
      <c r="C286" s="449" t="s">
        <v>397</v>
      </c>
      <c r="D286" s="449" t="s">
        <v>734</v>
      </c>
      <c r="E286" s="449" t="s">
        <v>748</v>
      </c>
      <c r="F286" s="449" t="s">
        <v>753</v>
      </c>
      <c r="G286" s="449" t="s">
        <v>754</v>
      </c>
      <c r="H286" s="453"/>
      <c r="I286" s="453"/>
      <c r="J286" s="449"/>
      <c r="K286" s="449"/>
      <c r="L286" s="453">
        <v>2</v>
      </c>
      <c r="M286" s="453">
        <v>262</v>
      </c>
      <c r="N286" s="449">
        <v>1</v>
      </c>
      <c r="O286" s="449">
        <v>131</v>
      </c>
      <c r="P286" s="453"/>
      <c r="Q286" s="453"/>
      <c r="R286" s="523"/>
      <c r="S286" s="454"/>
    </row>
    <row r="287" spans="1:19" ht="14.4" customHeight="1" x14ac:dyDescent="0.3">
      <c r="A287" s="448" t="s">
        <v>746</v>
      </c>
      <c r="B287" s="449" t="s">
        <v>747</v>
      </c>
      <c r="C287" s="449" t="s">
        <v>397</v>
      </c>
      <c r="D287" s="449" t="s">
        <v>734</v>
      </c>
      <c r="E287" s="449" t="s">
        <v>748</v>
      </c>
      <c r="F287" s="449" t="s">
        <v>763</v>
      </c>
      <c r="G287" s="449" t="s">
        <v>764</v>
      </c>
      <c r="H287" s="453"/>
      <c r="I287" s="453"/>
      <c r="J287" s="449"/>
      <c r="K287" s="449"/>
      <c r="L287" s="453">
        <v>3</v>
      </c>
      <c r="M287" s="453">
        <v>1008</v>
      </c>
      <c r="N287" s="449">
        <v>1</v>
      </c>
      <c r="O287" s="449">
        <v>336</v>
      </c>
      <c r="P287" s="453"/>
      <c r="Q287" s="453"/>
      <c r="R287" s="523"/>
      <c r="S287" s="454"/>
    </row>
    <row r="288" spans="1:19" ht="14.4" customHeight="1" x14ac:dyDescent="0.3">
      <c r="A288" s="448" t="s">
        <v>746</v>
      </c>
      <c r="B288" s="449" t="s">
        <v>747</v>
      </c>
      <c r="C288" s="449" t="s">
        <v>397</v>
      </c>
      <c r="D288" s="449" t="s">
        <v>734</v>
      </c>
      <c r="E288" s="449" t="s">
        <v>748</v>
      </c>
      <c r="F288" s="449" t="s">
        <v>775</v>
      </c>
      <c r="G288" s="449" t="s">
        <v>776</v>
      </c>
      <c r="H288" s="453"/>
      <c r="I288" s="453"/>
      <c r="J288" s="449"/>
      <c r="K288" s="449"/>
      <c r="L288" s="453">
        <v>1</v>
      </c>
      <c r="M288" s="453">
        <v>49</v>
      </c>
      <c r="N288" s="449">
        <v>1</v>
      </c>
      <c r="O288" s="449">
        <v>49</v>
      </c>
      <c r="P288" s="453"/>
      <c r="Q288" s="453"/>
      <c r="R288" s="523"/>
      <c r="S288" s="454"/>
    </row>
    <row r="289" spans="1:19" ht="14.4" customHeight="1" x14ac:dyDescent="0.3">
      <c r="A289" s="448" t="s">
        <v>746</v>
      </c>
      <c r="B289" s="449" t="s">
        <v>747</v>
      </c>
      <c r="C289" s="449" t="s">
        <v>397</v>
      </c>
      <c r="D289" s="449" t="s">
        <v>734</v>
      </c>
      <c r="E289" s="449" t="s">
        <v>748</v>
      </c>
      <c r="F289" s="449" t="s">
        <v>783</v>
      </c>
      <c r="G289" s="449" t="s">
        <v>784</v>
      </c>
      <c r="H289" s="453"/>
      <c r="I289" s="453"/>
      <c r="J289" s="449"/>
      <c r="K289" s="449"/>
      <c r="L289" s="453">
        <v>8</v>
      </c>
      <c r="M289" s="453">
        <v>5640</v>
      </c>
      <c r="N289" s="449">
        <v>1</v>
      </c>
      <c r="O289" s="449">
        <v>705</v>
      </c>
      <c r="P289" s="453"/>
      <c r="Q289" s="453"/>
      <c r="R289" s="523"/>
      <c r="S289" s="454"/>
    </row>
    <row r="290" spans="1:19" ht="14.4" customHeight="1" x14ac:dyDescent="0.3">
      <c r="A290" s="448" t="s">
        <v>746</v>
      </c>
      <c r="B290" s="449" t="s">
        <v>747</v>
      </c>
      <c r="C290" s="449" t="s">
        <v>397</v>
      </c>
      <c r="D290" s="449" t="s">
        <v>734</v>
      </c>
      <c r="E290" s="449" t="s">
        <v>748</v>
      </c>
      <c r="F290" s="449" t="s">
        <v>787</v>
      </c>
      <c r="G290" s="449" t="s">
        <v>788</v>
      </c>
      <c r="H290" s="453"/>
      <c r="I290" s="453"/>
      <c r="J290" s="449"/>
      <c r="K290" s="449"/>
      <c r="L290" s="453">
        <v>4</v>
      </c>
      <c r="M290" s="453">
        <v>1220</v>
      </c>
      <c r="N290" s="449">
        <v>1</v>
      </c>
      <c r="O290" s="449">
        <v>305</v>
      </c>
      <c r="P290" s="453"/>
      <c r="Q290" s="453"/>
      <c r="R290" s="523"/>
      <c r="S290" s="454"/>
    </row>
    <row r="291" spans="1:19" ht="14.4" customHeight="1" x14ac:dyDescent="0.3">
      <c r="A291" s="448" t="s">
        <v>746</v>
      </c>
      <c r="B291" s="449" t="s">
        <v>747</v>
      </c>
      <c r="C291" s="449" t="s">
        <v>397</v>
      </c>
      <c r="D291" s="449" t="s">
        <v>734</v>
      </c>
      <c r="E291" s="449" t="s">
        <v>748</v>
      </c>
      <c r="F291" s="449" t="s">
        <v>789</v>
      </c>
      <c r="G291" s="449" t="s">
        <v>790</v>
      </c>
      <c r="H291" s="453"/>
      <c r="I291" s="453"/>
      <c r="J291" s="449"/>
      <c r="K291" s="449"/>
      <c r="L291" s="453">
        <v>4</v>
      </c>
      <c r="M291" s="453">
        <v>14848</v>
      </c>
      <c r="N291" s="449">
        <v>1</v>
      </c>
      <c r="O291" s="449">
        <v>3712</v>
      </c>
      <c r="P291" s="453"/>
      <c r="Q291" s="453"/>
      <c r="R291" s="523"/>
      <c r="S291" s="454"/>
    </row>
    <row r="292" spans="1:19" ht="14.4" customHeight="1" x14ac:dyDescent="0.3">
      <c r="A292" s="448" t="s">
        <v>746</v>
      </c>
      <c r="B292" s="449" t="s">
        <v>747</v>
      </c>
      <c r="C292" s="449" t="s">
        <v>397</v>
      </c>
      <c r="D292" s="449" t="s">
        <v>734</v>
      </c>
      <c r="E292" s="449" t="s">
        <v>748</v>
      </c>
      <c r="F292" s="449" t="s">
        <v>791</v>
      </c>
      <c r="G292" s="449" t="s">
        <v>792</v>
      </c>
      <c r="H292" s="453"/>
      <c r="I292" s="453"/>
      <c r="J292" s="449"/>
      <c r="K292" s="449"/>
      <c r="L292" s="453">
        <v>1</v>
      </c>
      <c r="M292" s="453">
        <v>494</v>
      </c>
      <c r="N292" s="449">
        <v>1</v>
      </c>
      <c r="O292" s="449">
        <v>494</v>
      </c>
      <c r="P292" s="453"/>
      <c r="Q292" s="453"/>
      <c r="R292" s="523"/>
      <c r="S292" s="454"/>
    </row>
    <row r="293" spans="1:19" ht="14.4" customHeight="1" x14ac:dyDescent="0.3">
      <c r="A293" s="448" t="s">
        <v>746</v>
      </c>
      <c r="B293" s="449" t="s">
        <v>747</v>
      </c>
      <c r="C293" s="449" t="s">
        <v>397</v>
      </c>
      <c r="D293" s="449" t="s">
        <v>734</v>
      </c>
      <c r="E293" s="449" t="s">
        <v>748</v>
      </c>
      <c r="F293" s="449" t="s">
        <v>793</v>
      </c>
      <c r="G293" s="449" t="s">
        <v>794</v>
      </c>
      <c r="H293" s="453"/>
      <c r="I293" s="453"/>
      <c r="J293" s="449"/>
      <c r="K293" s="449"/>
      <c r="L293" s="453">
        <v>5</v>
      </c>
      <c r="M293" s="453">
        <v>1850</v>
      </c>
      <c r="N293" s="449">
        <v>1</v>
      </c>
      <c r="O293" s="449">
        <v>370</v>
      </c>
      <c r="P293" s="453"/>
      <c r="Q293" s="453"/>
      <c r="R293" s="523"/>
      <c r="S293" s="454"/>
    </row>
    <row r="294" spans="1:19" ht="14.4" customHeight="1" x14ac:dyDescent="0.3">
      <c r="A294" s="448" t="s">
        <v>746</v>
      </c>
      <c r="B294" s="449" t="s">
        <v>747</v>
      </c>
      <c r="C294" s="449" t="s">
        <v>397</v>
      </c>
      <c r="D294" s="449" t="s">
        <v>734</v>
      </c>
      <c r="E294" s="449" t="s">
        <v>748</v>
      </c>
      <c r="F294" s="449" t="s">
        <v>801</v>
      </c>
      <c r="G294" s="449" t="s">
        <v>802</v>
      </c>
      <c r="H294" s="453"/>
      <c r="I294" s="453"/>
      <c r="J294" s="449"/>
      <c r="K294" s="449"/>
      <c r="L294" s="453">
        <v>5</v>
      </c>
      <c r="M294" s="453">
        <v>555</v>
      </c>
      <c r="N294" s="449">
        <v>1</v>
      </c>
      <c r="O294" s="449">
        <v>111</v>
      </c>
      <c r="P294" s="453"/>
      <c r="Q294" s="453"/>
      <c r="R294" s="523"/>
      <c r="S294" s="454"/>
    </row>
    <row r="295" spans="1:19" ht="14.4" customHeight="1" x14ac:dyDescent="0.3">
      <c r="A295" s="448" t="s">
        <v>746</v>
      </c>
      <c r="B295" s="449" t="s">
        <v>747</v>
      </c>
      <c r="C295" s="449" t="s">
        <v>397</v>
      </c>
      <c r="D295" s="449" t="s">
        <v>734</v>
      </c>
      <c r="E295" s="449" t="s">
        <v>748</v>
      </c>
      <c r="F295" s="449" t="s">
        <v>809</v>
      </c>
      <c r="G295" s="449" t="s">
        <v>810</v>
      </c>
      <c r="H295" s="453"/>
      <c r="I295" s="453"/>
      <c r="J295" s="449"/>
      <c r="K295" s="449"/>
      <c r="L295" s="453">
        <v>2</v>
      </c>
      <c r="M295" s="453">
        <v>912</v>
      </c>
      <c r="N295" s="449">
        <v>1</v>
      </c>
      <c r="O295" s="449">
        <v>456</v>
      </c>
      <c r="P295" s="453"/>
      <c r="Q295" s="453"/>
      <c r="R295" s="523"/>
      <c r="S295" s="454"/>
    </row>
    <row r="296" spans="1:19" ht="14.4" customHeight="1" x14ac:dyDescent="0.3">
      <c r="A296" s="448" t="s">
        <v>746</v>
      </c>
      <c r="B296" s="449" t="s">
        <v>747</v>
      </c>
      <c r="C296" s="449" t="s">
        <v>397</v>
      </c>
      <c r="D296" s="449" t="s">
        <v>734</v>
      </c>
      <c r="E296" s="449" t="s">
        <v>748</v>
      </c>
      <c r="F296" s="449" t="s">
        <v>819</v>
      </c>
      <c r="G296" s="449" t="s">
        <v>820</v>
      </c>
      <c r="H296" s="453"/>
      <c r="I296" s="453"/>
      <c r="J296" s="449"/>
      <c r="K296" s="449"/>
      <c r="L296" s="453">
        <v>86</v>
      </c>
      <c r="M296" s="453">
        <v>15136</v>
      </c>
      <c r="N296" s="449">
        <v>1</v>
      </c>
      <c r="O296" s="449">
        <v>176</v>
      </c>
      <c r="P296" s="453"/>
      <c r="Q296" s="453"/>
      <c r="R296" s="523"/>
      <c r="S296" s="454"/>
    </row>
    <row r="297" spans="1:19" ht="14.4" customHeight="1" x14ac:dyDescent="0.3">
      <c r="A297" s="448" t="s">
        <v>746</v>
      </c>
      <c r="B297" s="449" t="s">
        <v>747</v>
      </c>
      <c r="C297" s="449" t="s">
        <v>397</v>
      </c>
      <c r="D297" s="449" t="s">
        <v>734</v>
      </c>
      <c r="E297" s="449" t="s">
        <v>748</v>
      </c>
      <c r="F297" s="449" t="s">
        <v>821</v>
      </c>
      <c r="G297" s="449" t="s">
        <v>822</v>
      </c>
      <c r="H297" s="453"/>
      <c r="I297" s="453"/>
      <c r="J297" s="449"/>
      <c r="K297" s="449"/>
      <c r="L297" s="453">
        <v>20</v>
      </c>
      <c r="M297" s="453">
        <v>1700</v>
      </c>
      <c r="N297" s="449">
        <v>1</v>
      </c>
      <c r="O297" s="449">
        <v>85</v>
      </c>
      <c r="P297" s="453"/>
      <c r="Q297" s="453"/>
      <c r="R297" s="523"/>
      <c r="S297" s="454"/>
    </row>
    <row r="298" spans="1:19" ht="14.4" customHeight="1" x14ac:dyDescent="0.3">
      <c r="A298" s="448" t="s">
        <v>746</v>
      </c>
      <c r="B298" s="449" t="s">
        <v>747</v>
      </c>
      <c r="C298" s="449" t="s">
        <v>397</v>
      </c>
      <c r="D298" s="449" t="s">
        <v>734</v>
      </c>
      <c r="E298" s="449" t="s">
        <v>748</v>
      </c>
      <c r="F298" s="449" t="s">
        <v>825</v>
      </c>
      <c r="G298" s="449" t="s">
        <v>826</v>
      </c>
      <c r="H298" s="453"/>
      <c r="I298" s="453"/>
      <c r="J298" s="449"/>
      <c r="K298" s="449"/>
      <c r="L298" s="453">
        <v>2</v>
      </c>
      <c r="M298" s="453">
        <v>340</v>
      </c>
      <c r="N298" s="449">
        <v>1</v>
      </c>
      <c r="O298" s="449">
        <v>170</v>
      </c>
      <c r="P298" s="453"/>
      <c r="Q298" s="453"/>
      <c r="R298" s="523"/>
      <c r="S298" s="454"/>
    </row>
    <row r="299" spans="1:19" ht="14.4" customHeight="1" x14ac:dyDescent="0.3">
      <c r="A299" s="448" t="s">
        <v>746</v>
      </c>
      <c r="B299" s="449" t="s">
        <v>747</v>
      </c>
      <c r="C299" s="449" t="s">
        <v>397</v>
      </c>
      <c r="D299" s="449" t="s">
        <v>734</v>
      </c>
      <c r="E299" s="449" t="s">
        <v>748</v>
      </c>
      <c r="F299" s="449" t="s">
        <v>831</v>
      </c>
      <c r="G299" s="449" t="s">
        <v>832</v>
      </c>
      <c r="H299" s="453"/>
      <c r="I299" s="453"/>
      <c r="J299" s="449"/>
      <c r="K299" s="449"/>
      <c r="L299" s="453">
        <v>1</v>
      </c>
      <c r="M299" s="453">
        <v>176</v>
      </c>
      <c r="N299" s="449">
        <v>1</v>
      </c>
      <c r="O299" s="449">
        <v>176</v>
      </c>
      <c r="P299" s="453"/>
      <c r="Q299" s="453"/>
      <c r="R299" s="523"/>
      <c r="S299" s="454"/>
    </row>
    <row r="300" spans="1:19" ht="14.4" customHeight="1" x14ac:dyDescent="0.3">
      <c r="A300" s="448" t="s">
        <v>746</v>
      </c>
      <c r="B300" s="449" t="s">
        <v>747</v>
      </c>
      <c r="C300" s="449" t="s">
        <v>397</v>
      </c>
      <c r="D300" s="449" t="s">
        <v>734</v>
      </c>
      <c r="E300" s="449" t="s">
        <v>748</v>
      </c>
      <c r="F300" s="449" t="s">
        <v>837</v>
      </c>
      <c r="G300" s="449" t="s">
        <v>838</v>
      </c>
      <c r="H300" s="453"/>
      <c r="I300" s="453"/>
      <c r="J300" s="449"/>
      <c r="K300" s="449"/>
      <c r="L300" s="453">
        <v>9</v>
      </c>
      <c r="M300" s="453">
        <v>2376</v>
      </c>
      <c r="N300" s="449">
        <v>1</v>
      </c>
      <c r="O300" s="449">
        <v>264</v>
      </c>
      <c r="P300" s="453"/>
      <c r="Q300" s="453"/>
      <c r="R300" s="523"/>
      <c r="S300" s="454"/>
    </row>
    <row r="301" spans="1:19" ht="14.4" customHeight="1" x14ac:dyDescent="0.3">
      <c r="A301" s="448" t="s">
        <v>746</v>
      </c>
      <c r="B301" s="449" t="s">
        <v>747</v>
      </c>
      <c r="C301" s="449" t="s">
        <v>397</v>
      </c>
      <c r="D301" s="449" t="s">
        <v>734</v>
      </c>
      <c r="E301" s="449" t="s">
        <v>748</v>
      </c>
      <c r="F301" s="449" t="s">
        <v>843</v>
      </c>
      <c r="G301" s="449" t="s">
        <v>844</v>
      </c>
      <c r="H301" s="453"/>
      <c r="I301" s="453"/>
      <c r="J301" s="449"/>
      <c r="K301" s="449"/>
      <c r="L301" s="453">
        <v>4</v>
      </c>
      <c r="M301" s="453">
        <v>1696</v>
      </c>
      <c r="N301" s="449">
        <v>1</v>
      </c>
      <c r="O301" s="449">
        <v>424</v>
      </c>
      <c r="P301" s="453"/>
      <c r="Q301" s="453"/>
      <c r="R301" s="523"/>
      <c r="S301" s="454"/>
    </row>
    <row r="302" spans="1:19" ht="14.4" customHeight="1" x14ac:dyDescent="0.3">
      <c r="A302" s="448" t="s">
        <v>746</v>
      </c>
      <c r="B302" s="449" t="s">
        <v>747</v>
      </c>
      <c r="C302" s="449" t="s">
        <v>397</v>
      </c>
      <c r="D302" s="449" t="s">
        <v>734</v>
      </c>
      <c r="E302" s="449" t="s">
        <v>748</v>
      </c>
      <c r="F302" s="449" t="s">
        <v>854</v>
      </c>
      <c r="G302" s="449" t="s">
        <v>855</v>
      </c>
      <c r="H302" s="453"/>
      <c r="I302" s="453"/>
      <c r="J302" s="449"/>
      <c r="K302" s="449"/>
      <c r="L302" s="453">
        <v>4</v>
      </c>
      <c r="M302" s="453">
        <v>4392</v>
      </c>
      <c r="N302" s="449">
        <v>1</v>
      </c>
      <c r="O302" s="449">
        <v>1098</v>
      </c>
      <c r="P302" s="453"/>
      <c r="Q302" s="453"/>
      <c r="R302" s="523"/>
      <c r="S302" s="454"/>
    </row>
    <row r="303" spans="1:19" ht="14.4" customHeight="1" x14ac:dyDescent="0.3">
      <c r="A303" s="448" t="s">
        <v>746</v>
      </c>
      <c r="B303" s="449" t="s">
        <v>747</v>
      </c>
      <c r="C303" s="449" t="s">
        <v>397</v>
      </c>
      <c r="D303" s="449" t="s">
        <v>735</v>
      </c>
      <c r="E303" s="449" t="s">
        <v>748</v>
      </c>
      <c r="F303" s="449" t="s">
        <v>751</v>
      </c>
      <c r="G303" s="449" t="s">
        <v>752</v>
      </c>
      <c r="H303" s="453">
        <v>166</v>
      </c>
      <c r="I303" s="453">
        <v>9628</v>
      </c>
      <c r="J303" s="449">
        <v>20.75</v>
      </c>
      <c r="K303" s="449">
        <v>58</v>
      </c>
      <c r="L303" s="453">
        <v>8</v>
      </c>
      <c r="M303" s="453">
        <v>464</v>
      </c>
      <c r="N303" s="449">
        <v>1</v>
      </c>
      <c r="O303" s="449">
        <v>58</v>
      </c>
      <c r="P303" s="453"/>
      <c r="Q303" s="453"/>
      <c r="R303" s="523"/>
      <c r="S303" s="454"/>
    </row>
    <row r="304" spans="1:19" ht="14.4" customHeight="1" x14ac:dyDescent="0.3">
      <c r="A304" s="448" t="s">
        <v>746</v>
      </c>
      <c r="B304" s="449" t="s">
        <v>747</v>
      </c>
      <c r="C304" s="449" t="s">
        <v>397</v>
      </c>
      <c r="D304" s="449" t="s">
        <v>735</v>
      </c>
      <c r="E304" s="449" t="s">
        <v>748</v>
      </c>
      <c r="F304" s="449" t="s">
        <v>753</v>
      </c>
      <c r="G304" s="449" t="s">
        <v>754</v>
      </c>
      <c r="H304" s="453">
        <v>8</v>
      </c>
      <c r="I304" s="453">
        <v>1048</v>
      </c>
      <c r="J304" s="449">
        <v>4</v>
      </c>
      <c r="K304" s="449">
        <v>131</v>
      </c>
      <c r="L304" s="453">
        <v>2</v>
      </c>
      <c r="M304" s="453">
        <v>262</v>
      </c>
      <c r="N304" s="449">
        <v>1</v>
      </c>
      <c r="O304" s="449">
        <v>131</v>
      </c>
      <c r="P304" s="453"/>
      <c r="Q304" s="453"/>
      <c r="R304" s="523"/>
      <c r="S304" s="454"/>
    </row>
    <row r="305" spans="1:19" ht="14.4" customHeight="1" x14ac:dyDescent="0.3">
      <c r="A305" s="448" t="s">
        <v>746</v>
      </c>
      <c r="B305" s="449" t="s">
        <v>747</v>
      </c>
      <c r="C305" s="449" t="s">
        <v>397</v>
      </c>
      <c r="D305" s="449" t="s">
        <v>735</v>
      </c>
      <c r="E305" s="449" t="s">
        <v>748</v>
      </c>
      <c r="F305" s="449" t="s">
        <v>759</v>
      </c>
      <c r="G305" s="449" t="s">
        <v>760</v>
      </c>
      <c r="H305" s="453">
        <v>16</v>
      </c>
      <c r="I305" s="453">
        <v>2864</v>
      </c>
      <c r="J305" s="449"/>
      <c r="K305" s="449">
        <v>179</v>
      </c>
      <c r="L305" s="453"/>
      <c r="M305" s="453"/>
      <c r="N305" s="449"/>
      <c r="O305" s="449"/>
      <c r="P305" s="453"/>
      <c r="Q305" s="453"/>
      <c r="R305" s="523"/>
      <c r="S305" s="454"/>
    </row>
    <row r="306" spans="1:19" ht="14.4" customHeight="1" x14ac:dyDescent="0.3">
      <c r="A306" s="448" t="s">
        <v>746</v>
      </c>
      <c r="B306" s="449" t="s">
        <v>747</v>
      </c>
      <c r="C306" s="449" t="s">
        <v>397</v>
      </c>
      <c r="D306" s="449" t="s">
        <v>735</v>
      </c>
      <c r="E306" s="449" t="s">
        <v>748</v>
      </c>
      <c r="F306" s="449" t="s">
        <v>763</v>
      </c>
      <c r="G306" s="449" t="s">
        <v>764</v>
      </c>
      <c r="H306" s="453">
        <v>10</v>
      </c>
      <c r="I306" s="453">
        <v>3350</v>
      </c>
      <c r="J306" s="449"/>
      <c r="K306" s="449">
        <v>335</v>
      </c>
      <c r="L306" s="453"/>
      <c r="M306" s="453"/>
      <c r="N306" s="449"/>
      <c r="O306" s="449"/>
      <c r="P306" s="453"/>
      <c r="Q306" s="453"/>
      <c r="R306" s="523"/>
      <c r="S306" s="454"/>
    </row>
    <row r="307" spans="1:19" ht="14.4" customHeight="1" x14ac:dyDescent="0.3">
      <c r="A307" s="448" t="s">
        <v>746</v>
      </c>
      <c r="B307" s="449" t="s">
        <v>747</v>
      </c>
      <c r="C307" s="449" t="s">
        <v>397</v>
      </c>
      <c r="D307" s="449" t="s">
        <v>735</v>
      </c>
      <c r="E307" s="449" t="s">
        <v>748</v>
      </c>
      <c r="F307" s="449" t="s">
        <v>767</v>
      </c>
      <c r="G307" s="449" t="s">
        <v>768</v>
      </c>
      <c r="H307" s="453">
        <v>36</v>
      </c>
      <c r="I307" s="453">
        <v>12564</v>
      </c>
      <c r="J307" s="449">
        <v>36</v>
      </c>
      <c r="K307" s="449">
        <v>349</v>
      </c>
      <c r="L307" s="453">
        <v>1</v>
      </c>
      <c r="M307" s="453">
        <v>349</v>
      </c>
      <c r="N307" s="449">
        <v>1</v>
      </c>
      <c r="O307" s="449">
        <v>349</v>
      </c>
      <c r="P307" s="453"/>
      <c r="Q307" s="453"/>
      <c r="R307" s="523"/>
      <c r="S307" s="454"/>
    </row>
    <row r="308" spans="1:19" ht="14.4" customHeight="1" x14ac:dyDescent="0.3">
      <c r="A308" s="448" t="s">
        <v>746</v>
      </c>
      <c r="B308" s="449" t="s">
        <v>747</v>
      </c>
      <c r="C308" s="449" t="s">
        <v>397</v>
      </c>
      <c r="D308" s="449" t="s">
        <v>735</v>
      </c>
      <c r="E308" s="449" t="s">
        <v>748</v>
      </c>
      <c r="F308" s="449" t="s">
        <v>769</v>
      </c>
      <c r="G308" s="449" t="s">
        <v>770</v>
      </c>
      <c r="H308" s="453">
        <v>1</v>
      </c>
      <c r="I308" s="453">
        <v>1653</v>
      </c>
      <c r="J308" s="449"/>
      <c r="K308" s="449">
        <v>1653</v>
      </c>
      <c r="L308" s="453"/>
      <c r="M308" s="453"/>
      <c r="N308" s="449"/>
      <c r="O308" s="449"/>
      <c r="P308" s="453"/>
      <c r="Q308" s="453"/>
      <c r="R308" s="523"/>
      <c r="S308" s="454"/>
    </row>
    <row r="309" spans="1:19" ht="14.4" customHeight="1" x14ac:dyDescent="0.3">
      <c r="A309" s="448" t="s">
        <v>746</v>
      </c>
      <c r="B309" s="449" t="s">
        <v>747</v>
      </c>
      <c r="C309" s="449" t="s">
        <v>397</v>
      </c>
      <c r="D309" s="449" t="s">
        <v>735</v>
      </c>
      <c r="E309" s="449" t="s">
        <v>748</v>
      </c>
      <c r="F309" s="449" t="s">
        <v>775</v>
      </c>
      <c r="G309" s="449" t="s">
        <v>776</v>
      </c>
      <c r="H309" s="453">
        <v>2</v>
      </c>
      <c r="I309" s="453">
        <v>98</v>
      </c>
      <c r="J309" s="449"/>
      <c r="K309" s="449">
        <v>49</v>
      </c>
      <c r="L309" s="453"/>
      <c r="M309" s="453"/>
      <c r="N309" s="449"/>
      <c r="O309" s="449"/>
      <c r="P309" s="453"/>
      <c r="Q309" s="453"/>
      <c r="R309" s="523"/>
      <c r="S309" s="454"/>
    </row>
    <row r="310" spans="1:19" ht="14.4" customHeight="1" x14ac:dyDescent="0.3">
      <c r="A310" s="448" t="s">
        <v>746</v>
      </c>
      <c r="B310" s="449" t="s">
        <v>747</v>
      </c>
      <c r="C310" s="449" t="s">
        <v>397</v>
      </c>
      <c r="D310" s="449" t="s">
        <v>735</v>
      </c>
      <c r="E310" s="449" t="s">
        <v>748</v>
      </c>
      <c r="F310" s="449" t="s">
        <v>777</v>
      </c>
      <c r="G310" s="449" t="s">
        <v>778</v>
      </c>
      <c r="H310" s="453">
        <v>2</v>
      </c>
      <c r="I310" s="453">
        <v>774</v>
      </c>
      <c r="J310" s="449"/>
      <c r="K310" s="449">
        <v>387</v>
      </c>
      <c r="L310" s="453"/>
      <c r="M310" s="453"/>
      <c r="N310" s="449"/>
      <c r="O310" s="449"/>
      <c r="P310" s="453"/>
      <c r="Q310" s="453"/>
      <c r="R310" s="523"/>
      <c r="S310" s="454"/>
    </row>
    <row r="311" spans="1:19" ht="14.4" customHeight="1" x14ac:dyDescent="0.3">
      <c r="A311" s="448" t="s">
        <v>746</v>
      </c>
      <c r="B311" s="449" t="s">
        <v>747</v>
      </c>
      <c r="C311" s="449" t="s">
        <v>397</v>
      </c>
      <c r="D311" s="449" t="s">
        <v>735</v>
      </c>
      <c r="E311" s="449" t="s">
        <v>748</v>
      </c>
      <c r="F311" s="449" t="s">
        <v>783</v>
      </c>
      <c r="G311" s="449" t="s">
        <v>784</v>
      </c>
      <c r="H311" s="453">
        <v>3</v>
      </c>
      <c r="I311" s="453">
        <v>2112</v>
      </c>
      <c r="J311" s="449"/>
      <c r="K311" s="449">
        <v>704</v>
      </c>
      <c r="L311" s="453"/>
      <c r="M311" s="453"/>
      <c r="N311" s="449"/>
      <c r="O311" s="449"/>
      <c r="P311" s="453"/>
      <c r="Q311" s="453"/>
      <c r="R311" s="523"/>
      <c r="S311" s="454"/>
    </row>
    <row r="312" spans="1:19" ht="14.4" customHeight="1" x14ac:dyDescent="0.3">
      <c r="A312" s="448" t="s">
        <v>746</v>
      </c>
      <c r="B312" s="449" t="s">
        <v>747</v>
      </c>
      <c r="C312" s="449" t="s">
        <v>397</v>
      </c>
      <c r="D312" s="449" t="s">
        <v>735</v>
      </c>
      <c r="E312" s="449" t="s">
        <v>748</v>
      </c>
      <c r="F312" s="449" t="s">
        <v>787</v>
      </c>
      <c r="G312" s="449" t="s">
        <v>788</v>
      </c>
      <c r="H312" s="453">
        <v>38</v>
      </c>
      <c r="I312" s="453">
        <v>11552</v>
      </c>
      <c r="J312" s="449">
        <v>7.5750819672131149</v>
      </c>
      <c r="K312" s="449">
        <v>304</v>
      </c>
      <c r="L312" s="453">
        <v>5</v>
      </c>
      <c r="M312" s="453">
        <v>1525</v>
      </c>
      <c r="N312" s="449">
        <v>1</v>
      </c>
      <c r="O312" s="449">
        <v>305</v>
      </c>
      <c r="P312" s="453"/>
      <c r="Q312" s="453"/>
      <c r="R312" s="523"/>
      <c r="S312" s="454"/>
    </row>
    <row r="313" spans="1:19" ht="14.4" customHeight="1" x14ac:dyDescent="0.3">
      <c r="A313" s="448" t="s">
        <v>746</v>
      </c>
      <c r="B313" s="449" t="s">
        <v>747</v>
      </c>
      <c r="C313" s="449" t="s">
        <v>397</v>
      </c>
      <c r="D313" s="449" t="s">
        <v>735</v>
      </c>
      <c r="E313" s="449" t="s">
        <v>748</v>
      </c>
      <c r="F313" s="449" t="s">
        <v>791</v>
      </c>
      <c r="G313" s="449" t="s">
        <v>792</v>
      </c>
      <c r="H313" s="453">
        <v>87</v>
      </c>
      <c r="I313" s="453">
        <v>42978</v>
      </c>
      <c r="J313" s="449">
        <v>6.2142857142857144</v>
      </c>
      <c r="K313" s="449">
        <v>494</v>
      </c>
      <c r="L313" s="453">
        <v>14</v>
      </c>
      <c r="M313" s="453">
        <v>6916</v>
      </c>
      <c r="N313" s="449">
        <v>1</v>
      </c>
      <c r="O313" s="449">
        <v>494</v>
      </c>
      <c r="P313" s="453"/>
      <c r="Q313" s="453"/>
      <c r="R313" s="523"/>
      <c r="S313" s="454"/>
    </row>
    <row r="314" spans="1:19" ht="14.4" customHeight="1" x14ac:dyDescent="0.3">
      <c r="A314" s="448" t="s">
        <v>746</v>
      </c>
      <c r="B314" s="449" t="s">
        <v>747</v>
      </c>
      <c r="C314" s="449" t="s">
        <v>397</v>
      </c>
      <c r="D314" s="449" t="s">
        <v>735</v>
      </c>
      <c r="E314" s="449" t="s">
        <v>748</v>
      </c>
      <c r="F314" s="449" t="s">
        <v>793</v>
      </c>
      <c r="G314" s="449" t="s">
        <v>794</v>
      </c>
      <c r="H314" s="453">
        <v>105</v>
      </c>
      <c r="I314" s="453">
        <v>38850</v>
      </c>
      <c r="J314" s="449">
        <v>6.5625</v>
      </c>
      <c r="K314" s="449">
        <v>370</v>
      </c>
      <c r="L314" s="453">
        <v>16</v>
      </c>
      <c r="M314" s="453">
        <v>5920</v>
      </c>
      <c r="N314" s="449">
        <v>1</v>
      </c>
      <c r="O314" s="449">
        <v>370</v>
      </c>
      <c r="P314" s="453"/>
      <c r="Q314" s="453"/>
      <c r="R314" s="523"/>
      <c r="S314" s="454"/>
    </row>
    <row r="315" spans="1:19" ht="14.4" customHeight="1" x14ac:dyDescent="0.3">
      <c r="A315" s="448" t="s">
        <v>746</v>
      </c>
      <c r="B315" s="449" t="s">
        <v>747</v>
      </c>
      <c r="C315" s="449" t="s">
        <v>397</v>
      </c>
      <c r="D315" s="449" t="s">
        <v>735</v>
      </c>
      <c r="E315" s="449" t="s">
        <v>748</v>
      </c>
      <c r="F315" s="449" t="s">
        <v>801</v>
      </c>
      <c r="G315" s="449" t="s">
        <v>802</v>
      </c>
      <c r="H315" s="453">
        <v>20</v>
      </c>
      <c r="I315" s="453">
        <v>2220</v>
      </c>
      <c r="J315" s="449">
        <v>5</v>
      </c>
      <c r="K315" s="449">
        <v>111</v>
      </c>
      <c r="L315" s="453">
        <v>4</v>
      </c>
      <c r="M315" s="453">
        <v>444</v>
      </c>
      <c r="N315" s="449">
        <v>1</v>
      </c>
      <c r="O315" s="449">
        <v>111</v>
      </c>
      <c r="P315" s="453"/>
      <c r="Q315" s="453"/>
      <c r="R315" s="523"/>
      <c r="S315" s="454"/>
    </row>
    <row r="316" spans="1:19" ht="14.4" customHeight="1" x14ac:dyDescent="0.3">
      <c r="A316" s="448" t="s">
        <v>746</v>
      </c>
      <c r="B316" s="449" t="s">
        <v>747</v>
      </c>
      <c r="C316" s="449" t="s">
        <v>397</v>
      </c>
      <c r="D316" s="449" t="s">
        <v>735</v>
      </c>
      <c r="E316" s="449" t="s">
        <v>748</v>
      </c>
      <c r="F316" s="449" t="s">
        <v>803</v>
      </c>
      <c r="G316" s="449" t="s">
        <v>804</v>
      </c>
      <c r="H316" s="453">
        <v>1</v>
      </c>
      <c r="I316" s="453">
        <v>125</v>
      </c>
      <c r="J316" s="449"/>
      <c r="K316" s="449">
        <v>125</v>
      </c>
      <c r="L316" s="453"/>
      <c r="M316" s="453"/>
      <c r="N316" s="449"/>
      <c r="O316" s="449"/>
      <c r="P316" s="453"/>
      <c r="Q316" s="453"/>
      <c r="R316" s="523"/>
      <c r="S316" s="454"/>
    </row>
    <row r="317" spans="1:19" ht="14.4" customHeight="1" x14ac:dyDescent="0.3">
      <c r="A317" s="448" t="s">
        <v>746</v>
      </c>
      <c r="B317" s="449" t="s">
        <v>747</v>
      </c>
      <c r="C317" s="449" t="s">
        <v>397</v>
      </c>
      <c r="D317" s="449" t="s">
        <v>735</v>
      </c>
      <c r="E317" s="449" t="s">
        <v>748</v>
      </c>
      <c r="F317" s="449" t="s">
        <v>805</v>
      </c>
      <c r="G317" s="449" t="s">
        <v>806</v>
      </c>
      <c r="H317" s="453">
        <v>4</v>
      </c>
      <c r="I317" s="453">
        <v>1980</v>
      </c>
      <c r="J317" s="449"/>
      <c r="K317" s="449">
        <v>495</v>
      </c>
      <c r="L317" s="453"/>
      <c r="M317" s="453"/>
      <c r="N317" s="449"/>
      <c r="O317" s="449"/>
      <c r="P317" s="453"/>
      <c r="Q317" s="453"/>
      <c r="R317" s="523"/>
      <c r="S317" s="454"/>
    </row>
    <row r="318" spans="1:19" ht="14.4" customHeight="1" x14ac:dyDescent="0.3">
      <c r="A318" s="448" t="s">
        <v>746</v>
      </c>
      <c r="B318" s="449" t="s">
        <v>747</v>
      </c>
      <c r="C318" s="449" t="s">
        <v>397</v>
      </c>
      <c r="D318" s="449" t="s">
        <v>735</v>
      </c>
      <c r="E318" s="449" t="s">
        <v>748</v>
      </c>
      <c r="F318" s="449" t="s">
        <v>807</v>
      </c>
      <c r="G318" s="449" t="s">
        <v>808</v>
      </c>
      <c r="H318" s="453">
        <v>1</v>
      </c>
      <c r="I318" s="453">
        <v>1283</v>
      </c>
      <c r="J318" s="449">
        <v>0.99844357976653697</v>
      </c>
      <c r="K318" s="449">
        <v>1283</v>
      </c>
      <c r="L318" s="453">
        <v>1</v>
      </c>
      <c r="M318" s="453">
        <v>1285</v>
      </c>
      <c r="N318" s="449">
        <v>1</v>
      </c>
      <c r="O318" s="449">
        <v>1285</v>
      </c>
      <c r="P318" s="453"/>
      <c r="Q318" s="453"/>
      <c r="R318" s="523"/>
      <c r="S318" s="454"/>
    </row>
    <row r="319" spans="1:19" ht="14.4" customHeight="1" x14ac:dyDescent="0.3">
      <c r="A319" s="448" t="s">
        <v>746</v>
      </c>
      <c r="B319" s="449" t="s">
        <v>747</v>
      </c>
      <c r="C319" s="449" t="s">
        <v>397</v>
      </c>
      <c r="D319" s="449" t="s">
        <v>735</v>
      </c>
      <c r="E319" s="449" t="s">
        <v>748</v>
      </c>
      <c r="F319" s="449" t="s">
        <v>809</v>
      </c>
      <c r="G319" s="449" t="s">
        <v>810</v>
      </c>
      <c r="H319" s="453">
        <v>22</v>
      </c>
      <c r="I319" s="453">
        <v>10032</v>
      </c>
      <c r="J319" s="449">
        <v>5.5</v>
      </c>
      <c r="K319" s="449">
        <v>456</v>
      </c>
      <c r="L319" s="453">
        <v>4</v>
      </c>
      <c r="M319" s="453">
        <v>1824</v>
      </c>
      <c r="N319" s="449">
        <v>1</v>
      </c>
      <c r="O319" s="449">
        <v>456</v>
      </c>
      <c r="P319" s="453"/>
      <c r="Q319" s="453"/>
      <c r="R319" s="523"/>
      <c r="S319" s="454"/>
    </row>
    <row r="320" spans="1:19" ht="14.4" customHeight="1" x14ac:dyDescent="0.3">
      <c r="A320" s="448" t="s">
        <v>746</v>
      </c>
      <c r="B320" s="449" t="s">
        <v>747</v>
      </c>
      <c r="C320" s="449" t="s">
        <v>397</v>
      </c>
      <c r="D320" s="449" t="s">
        <v>735</v>
      </c>
      <c r="E320" s="449" t="s">
        <v>748</v>
      </c>
      <c r="F320" s="449" t="s">
        <v>811</v>
      </c>
      <c r="G320" s="449" t="s">
        <v>812</v>
      </c>
      <c r="H320" s="453">
        <v>220</v>
      </c>
      <c r="I320" s="453">
        <v>12760</v>
      </c>
      <c r="J320" s="449">
        <v>5.7894736842105265</v>
      </c>
      <c r="K320" s="449">
        <v>58</v>
      </c>
      <c r="L320" s="453">
        <v>38</v>
      </c>
      <c r="M320" s="453">
        <v>2204</v>
      </c>
      <c r="N320" s="449">
        <v>1</v>
      </c>
      <c r="O320" s="449">
        <v>58</v>
      </c>
      <c r="P320" s="453"/>
      <c r="Q320" s="453"/>
      <c r="R320" s="523"/>
      <c r="S320" s="454"/>
    </row>
    <row r="321" spans="1:19" ht="14.4" customHeight="1" x14ac:dyDescent="0.3">
      <c r="A321" s="448" t="s">
        <v>746</v>
      </c>
      <c r="B321" s="449" t="s">
        <v>747</v>
      </c>
      <c r="C321" s="449" t="s">
        <v>397</v>
      </c>
      <c r="D321" s="449" t="s">
        <v>735</v>
      </c>
      <c r="E321" s="449" t="s">
        <v>748</v>
      </c>
      <c r="F321" s="449" t="s">
        <v>819</v>
      </c>
      <c r="G321" s="449" t="s">
        <v>820</v>
      </c>
      <c r="H321" s="453">
        <v>70</v>
      </c>
      <c r="I321" s="453">
        <v>12250</v>
      </c>
      <c r="J321" s="449">
        <v>6.3274793388429753</v>
      </c>
      <c r="K321" s="449">
        <v>175</v>
      </c>
      <c r="L321" s="453">
        <v>11</v>
      </c>
      <c r="M321" s="453">
        <v>1936</v>
      </c>
      <c r="N321" s="449">
        <v>1</v>
      </c>
      <c r="O321" s="449">
        <v>176</v>
      </c>
      <c r="P321" s="453"/>
      <c r="Q321" s="453"/>
      <c r="R321" s="523"/>
      <c r="S321" s="454"/>
    </row>
    <row r="322" spans="1:19" ht="14.4" customHeight="1" x14ac:dyDescent="0.3">
      <c r="A322" s="448" t="s">
        <v>746</v>
      </c>
      <c r="B322" s="449" t="s">
        <v>747</v>
      </c>
      <c r="C322" s="449" t="s">
        <v>397</v>
      </c>
      <c r="D322" s="449" t="s">
        <v>735</v>
      </c>
      <c r="E322" s="449" t="s">
        <v>748</v>
      </c>
      <c r="F322" s="449" t="s">
        <v>821</v>
      </c>
      <c r="G322" s="449" t="s">
        <v>822</v>
      </c>
      <c r="H322" s="453">
        <v>14</v>
      </c>
      <c r="I322" s="453">
        <v>1190</v>
      </c>
      <c r="J322" s="449"/>
      <c r="K322" s="449">
        <v>85</v>
      </c>
      <c r="L322" s="453"/>
      <c r="M322" s="453"/>
      <c r="N322" s="449"/>
      <c r="O322" s="449"/>
      <c r="P322" s="453"/>
      <c r="Q322" s="453"/>
      <c r="R322" s="523"/>
      <c r="S322" s="454"/>
    </row>
    <row r="323" spans="1:19" ht="14.4" customHeight="1" x14ac:dyDescent="0.3">
      <c r="A323" s="448" t="s">
        <v>746</v>
      </c>
      <c r="B323" s="449" t="s">
        <v>747</v>
      </c>
      <c r="C323" s="449" t="s">
        <v>397</v>
      </c>
      <c r="D323" s="449" t="s">
        <v>735</v>
      </c>
      <c r="E323" s="449" t="s">
        <v>748</v>
      </c>
      <c r="F323" s="449" t="s">
        <v>829</v>
      </c>
      <c r="G323" s="449" t="s">
        <v>830</v>
      </c>
      <c r="H323" s="453">
        <v>4</v>
      </c>
      <c r="I323" s="453">
        <v>4044</v>
      </c>
      <c r="J323" s="449">
        <v>0.57086391869000563</v>
      </c>
      <c r="K323" s="449">
        <v>1011</v>
      </c>
      <c r="L323" s="453">
        <v>7</v>
      </c>
      <c r="M323" s="453">
        <v>7084</v>
      </c>
      <c r="N323" s="449">
        <v>1</v>
      </c>
      <c r="O323" s="449">
        <v>1012</v>
      </c>
      <c r="P323" s="453"/>
      <c r="Q323" s="453"/>
      <c r="R323" s="523"/>
      <c r="S323" s="454"/>
    </row>
    <row r="324" spans="1:19" ht="14.4" customHeight="1" x14ac:dyDescent="0.3">
      <c r="A324" s="448" t="s">
        <v>746</v>
      </c>
      <c r="B324" s="449" t="s">
        <v>747</v>
      </c>
      <c r="C324" s="449" t="s">
        <v>397</v>
      </c>
      <c r="D324" s="449" t="s">
        <v>735</v>
      </c>
      <c r="E324" s="449" t="s">
        <v>748</v>
      </c>
      <c r="F324" s="449" t="s">
        <v>833</v>
      </c>
      <c r="G324" s="449" t="s">
        <v>834</v>
      </c>
      <c r="H324" s="453">
        <v>4</v>
      </c>
      <c r="I324" s="453">
        <v>9176</v>
      </c>
      <c r="J324" s="449">
        <v>0.99869394862864602</v>
      </c>
      <c r="K324" s="449">
        <v>2294</v>
      </c>
      <c r="L324" s="453">
        <v>4</v>
      </c>
      <c r="M324" s="453">
        <v>9188</v>
      </c>
      <c r="N324" s="449">
        <v>1</v>
      </c>
      <c r="O324" s="449">
        <v>2297</v>
      </c>
      <c r="P324" s="453"/>
      <c r="Q324" s="453"/>
      <c r="R324" s="523"/>
      <c r="S324" s="454"/>
    </row>
    <row r="325" spans="1:19" ht="14.4" customHeight="1" x14ac:dyDescent="0.3">
      <c r="A325" s="448" t="s">
        <v>746</v>
      </c>
      <c r="B325" s="449" t="s">
        <v>747</v>
      </c>
      <c r="C325" s="449" t="s">
        <v>397</v>
      </c>
      <c r="D325" s="449" t="s">
        <v>735</v>
      </c>
      <c r="E325" s="449" t="s">
        <v>748</v>
      </c>
      <c r="F325" s="449" t="s">
        <v>837</v>
      </c>
      <c r="G325" s="449" t="s">
        <v>838</v>
      </c>
      <c r="H325" s="453">
        <v>2</v>
      </c>
      <c r="I325" s="453">
        <v>526</v>
      </c>
      <c r="J325" s="449"/>
      <c r="K325" s="449">
        <v>263</v>
      </c>
      <c r="L325" s="453"/>
      <c r="M325" s="453"/>
      <c r="N325" s="449"/>
      <c r="O325" s="449"/>
      <c r="P325" s="453"/>
      <c r="Q325" s="453"/>
      <c r="R325" s="523"/>
      <c r="S325" s="454"/>
    </row>
    <row r="326" spans="1:19" ht="14.4" customHeight="1" x14ac:dyDescent="0.3">
      <c r="A326" s="448" t="s">
        <v>746</v>
      </c>
      <c r="B326" s="449" t="s">
        <v>747</v>
      </c>
      <c r="C326" s="449" t="s">
        <v>397</v>
      </c>
      <c r="D326" s="449" t="s">
        <v>737</v>
      </c>
      <c r="E326" s="449" t="s">
        <v>748</v>
      </c>
      <c r="F326" s="449" t="s">
        <v>749</v>
      </c>
      <c r="G326" s="449" t="s">
        <v>750</v>
      </c>
      <c r="H326" s="453">
        <v>1</v>
      </c>
      <c r="I326" s="453">
        <v>2226</v>
      </c>
      <c r="J326" s="449"/>
      <c r="K326" s="449">
        <v>2226</v>
      </c>
      <c r="L326" s="453"/>
      <c r="M326" s="453"/>
      <c r="N326" s="449"/>
      <c r="O326" s="449"/>
      <c r="P326" s="453"/>
      <c r="Q326" s="453"/>
      <c r="R326" s="523"/>
      <c r="S326" s="454"/>
    </row>
    <row r="327" spans="1:19" ht="14.4" customHeight="1" x14ac:dyDescent="0.3">
      <c r="A327" s="448" t="s">
        <v>746</v>
      </c>
      <c r="B327" s="449" t="s">
        <v>747</v>
      </c>
      <c r="C327" s="449" t="s">
        <v>397</v>
      </c>
      <c r="D327" s="449" t="s">
        <v>737</v>
      </c>
      <c r="E327" s="449" t="s">
        <v>748</v>
      </c>
      <c r="F327" s="449" t="s">
        <v>753</v>
      </c>
      <c r="G327" s="449" t="s">
        <v>754</v>
      </c>
      <c r="H327" s="453">
        <v>4</v>
      </c>
      <c r="I327" s="453">
        <v>524</v>
      </c>
      <c r="J327" s="449"/>
      <c r="K327" s="449">
        <v>131</v>
      </c>
      <c r="L327" s="453"/>
      <c r="M327" s="453"/>
      <c r="N327" s="449"/>
      <c r="O327" s="449"/>
      <c r="P327" s="453"/>
      <c r="Q327" s="453"/>
      <c r="R327" s="523"/>
      <c r="S327" s="454"/>
    </row>
    <row r="328" spans="1:19" ht="14.4" customHeight="1" x14ac:dyDescent="0.3">
      <c r="A328" s="448" t="s">
        <v>746</v>
      </c>
      <c r="B328" s="449" t="s">
        <v>747</v>
      </c>
      <c r="C328" s="449" t="s">
        <v>397</v>
      </c>
      <c r="D328" s="449" t="s">
        <v>737</v>
      </c>
      <c r="E328" s="449" t="s">
        <v>748</v>
      </c>
      <c r="F328" s="449" t="s">
        <v>755</v>
      </c>
      <c r="G328" s="449" t="s">
        <v>756</v>
      </c>
      <c r="H328" s="453">
        <v>1</v>
      </c>
      <c r="I328" s="453">
        <v>189</v>
      </c>
      <c r="J328" s="449"/>
      <c r="K328" s="449">
        <v>189</v>
      </c>
      <c r="L328" s="453"/>
      <c r="M328" s="453"/>
      <c r="N328" s="449"/>
      <c r="O328" s="449"/>
      <c r="P328" s="453"/>
      <c r="Q328" s="453"/>
      <c r="R328" s="523"/>
      <c r="S328" s="454"/>
    </row>
    <row r="329" spans="1:19" ht="14.4" customHeight="1" x14ac:dyDescent="0.3">
      <c r="A329" s="448" t="s">
        <v>746</v>
      </c>
      <c r="B329" s="449" t="s">
        <v>747</v>
      </c>
      <c r="C329" s="449" t="s">
        <v>397</v>
      </c>
      <c r="D329" s="449" t="s">
        <v>737</v>
      </c>
      <c r="E329" s="449" t="s">
        <v>748</v>
      </c>
      <c r="F329" s="449" t="s">
        <v>763</v>
      </c>
      <c r="G329" s="449" t="s">
        <v>764</v>
      </c>
      <c r="H329" s="453">
        <v>2</v>
      </c>
      <c r="I329" s="453">
        <v>670</v>
      </c>
      <c r="J329" s="449"/>
      <c r="K329" s="449">
        <v>335</v>
      </c>
      <c r="L329" s="453"/>
      <c r="M329" s="453"/>
      <c r="N329" s="449"/>
      <c r="O329" s="449"/>
      <c r="P329" s="453"/>
      <c r="Q329" s="453"/>
      <c r="R329" s="523"/>
      <c r="S329" s="454"/>
    </row>
    <row r="330" spans="1:19" ht="14.4" customHeight="1" x14ac:dyDescent="0.3">
      <c r="A330" s="448" t="s">
        <v>746</v>
      </c>
      <c r="B330" s="449" t="s">
        <v>747</v>
      </c>
      <c r="C330" s="449" t="s">
        <v>397</v>
      </c>
      <c r="D330" s="449" t="s">
        <v>737</v>
      </c>
      <c r="E330" s="449" t="s">
        <v>748</v>
      </c>
      <c r="F330" s="449" t="s">
        <v>767</v>
      </c>
      <c r="G330" s="449" t="s">
        <v>768</v>
      </c>
      <c r="H330" s="453">
        <v>14</v>
      </c>
      <c r="I330" s="453">
        <v>4886</v>
      </c>
      <c r="J330" s="449"/>
      <c r="K330" s="449">
        <v>349</v>
      </c>
      <c r="L330" s="453"/>
      <c r="M330" s="453"/>
      <c r="N330" s="449"/>
      <c r="O330" s="449"/>
      <c r="P330" s="453"/>
      <c r="Q330" s="453"/>
      <c r="R330" s="523"/>
      <c r="S330" s="454"/>
    </row>
    <row r="331" spans="1:19" ht="14.4" customHeight="1" x14ac:dyDescent="0.3">
      <c r="A331" s="448" t="s">
        <v>746</v>
      </c>
      <c r="B331" s="449" t="s">
        <v>747</v>
      </c>
      <c r="C331" s="449" t="s">
        <v>397</v>
      </c>
      <c r="D331" s="449" t="s">
        <v>737</v>
      </c>
      <c r="E331" s="449" t="s">
        <v>748</v>
      </c>
      <c r="F331" s="449" t="s">
        <v>775</v>
      </c>
      <c r="G331" s="449" t="s">
        <v>776</v>
      </c>
      <c r="H331" s="453">
        <v>1</v>
      </c>
      <c r="I331" s="453">
        <v>49</v>
      </c>
      <c r="J331" s="449"/>
      <c r="K331" s="449">
        <v>49</v>
      </c>
      <c r="L331" s="453"/>
      <c r="M331" s="453"/>
      <c r="N331" s="449"/>
      <c r="O331" s="449"/>
      <c r="P331" s="453"/>
      <c r="Q331" s="453"/>
      <c r="R331" s="523"/>
      <c r="S331" s="454"/>
    </row>
    <row r="332" spans="1:19" ht="14.4" customHeight="1" x14ac:dyDescent="0.3">
      <c r="A332" s="448" t="s">
        <v>746</v>
      </c>
      <c r="B332" s="449" t="s">
        <v>747</v>
      </c>
      <c r="C332" s="449" t="s">
        <v>397</v>
      </c>
      <c r="D332" s="449" t="s">
        <v>737</v>
      </c>
      <c r="E332" s="449" t="s">
        <v>748</v>
      </c>
      <c r="F332" s="449" t="s">
        <v>779</v>
      </c>
      <c r="G332" s="449" t="s">
        <v>780</v>
      </c>
      <c r="H332" s="453">
        <v>3</v>
      </c>
      <c r="I332" s="453">
        <v>114</v>
      </c>
      <c r="J332" s="449"/>
      <c r="K332" s="449">
        <v>38</v>
      </c>
      <c r="L332" s="453"/>
      <c r="M332" s="453"/>
      <c r="N332" s="449"/>
      <c r="O332" s="449"/>
      <c r="P332" s="453"/>
      <c r="Q332" s="453"/>
      <c r="R332" s="523"/>
      <c r="S332" s="454"/>
    </row>
    <row r="333" spans="1:19" ht="14.4" customHeight="1" x14ac:dyDescent="0.3">
      <c r="A333" s="448" t="s">
        <v>746</v>
      </c>
      <c r="B333" s="449" t="s">
        <v>747</v>
      </c>
      <c r="C333" s="449" t="s">
        <v>397</v>
      </c>
      <c r="D333" s="449" t="s">
        <v>737</v>
      </c>
      <c r="E333" s="449" t="s">
        <v>748</v>
      </c>
      <c r="F333" s="449" t="s">
        <v>783</v>
      </c>
      <c r="G333" s="449" t="s">
        <v>784</v>
      </c>
      <c r="H333" s="453">
        <v>6</v>
      </c>
      <c r="I333" s="453">
        <v>4224</v>
      </c>
      <c r="J333" s="449"/>
      <c r="K333" s="449">
        <v>704</v>
      </c>
      <c r="L333" s="453"/>
      <c r="M333" s="453"/>
      <c r="N333" s="449"/>
      <c r="O333" s="449"/>
      <c r="P333" s="453"/>
      <c r="Q333" s="453"/>
      <c r="R333" s="523"/>
      <c r="S333" s="454"/>
    </row>
    <row r="334" spans="1:19" ht="14.4" customHeight="1" x14ac:dyDescent="0.3">
      <c r="A334" s="448" t="s">
        <v>746</v>
      </c>
      <c r="B334" s="449" t="s">
        <v>747</v>
      </c>
      <c r="C334" s="449" t="s">
        <v>397</v>
      </c>
      <c r="D334" s="449" t="s">
        <v>737</v>
      </c>
      <c r="E334" s="449" t="s">
        <v>748</v>
      </c>
      <c r="F334" s="449" t="s">
        <v>785</v>
      </c>
      <c r="G334" s="449" t="s">
        <v>786</v>
      </c>
      <c r="H334" s="453">
        <v>1</v>
      </c>
      <c r="I334" s="453">
        <v>147</v>
      </c>
      <c r="J334" s="449"/>
      <c r="K334" s="449">
        <v>147</v>
      </c>
      <c r="L334" s="453"/>
      <c r="M334" s="453"/>
      <c r="N334" s="449"/>
      <c r="O334" s="449"/>
      <c r="P334" s="453"/>
      <c r="Q334" s="453"/>
      <c r="R334" s="523"/>
      <c r="S334" s="454"/>
    </row>
    <row r="335" spans="1:19" ht="14.4" customHeight="1" x14ac:dyDescent="0.3">
      <c r="A335" s="448" t="s">
        <v>746</v>
      </c>
      <c r="B335" s="449" t="s">
        <v>747</v>
      </c>
      <c r="C335" s="449" t="s">
        <v>397</v>
      </c>
      <c r="D335" s="449" t="s">
        <v>737</v>
      </c>
      <c r="E335" s="449" t="s">
        <v>748</v>
      </c>
      <c r="F335" s="449" t="s">
        <v>787</v>
      </c>
      <c r="G335" s="449" t="s">
        <v>788</v>
      </c>
      <c r="H335" s="453">
        <v>4</v>
      </c>
      <c r="I335" s="453">
        <v>1216</v>
      </c>
      <c r="J335" s="449"/>
      <c r="K335" s="449">
        <v>304</v>
      </c>
      <c r="L335" s="453"/>
      <c r="M335" s="453"/>
      <c r="N335" s="449"/>
      <c r="O335" s="449"/>
      <c r="P335" s="453"/>
      <c r="Q335" s="453"/>
      <c r="R335" s="523"/>
      <c r="S335" s="454"/>
    </row>
    <row r="336" spans="1:19" ht="14.4" customHeight="1" x14ac:dyDescent="0.3">
      <c r="A336" s="448" t="s">
        <v>746</v>
      </c>
      <c r="B336" s="449" t="s">
        <v>747</v>
      </c>
      <c r="C336" s="449" t="s">
        <v>397</v>
      </c>
      <c r="D336" s="449" t="s">
        <v>737</v>
      </c>
      <c r="E336" s="449" t="s">
        <v>748</v>
      </c>
      <c r="F336" s="449" t="s">
        <v>793</v>
      </c>
      <c r="G336" s="449" t="s">
        <v>794</v>
      </c>
      <c r="H336" s="453">
        <v>4</v>
      </c>
      <c r="I336" s="453">
        <v>1480</v>
      </c>
      <c r="J336" s="449"/>
      <c r="K336" s="449">
        <v>370</v>
      </c>
      <c r="L336" s="453"/>
      <c r="M336" s="453"/>
      <c r="N336" s="449"/>
      <c r="O336" s="449"/>
      <c r="P336" s="453"/>
      <c r="Q336" s="453"/>
      <c r="R336" s="523"/>
      <c r="S336" s="454"/>
    </row>
    <row r="337" spans="1:19" ht="14.4" customHeight="1" x14ac:dyDescent="0.3">
      <c r="A337" s="448" t="s">
        <v>746</v>
      </c>
      <c r="B337" s="449" t="s">
        <v>747</v>
      </c>
      <c r="C337" s="449" t="s">
        <v>397</v>
      </c>
      <c r="D337" s="449" t="s">
        <v>737</v>
      </c>
      <c r="E337" s="449" t="s">
        <v>748</v>
      </c>
      <c r="F337" s="449" t="s">
        <v>805</v>
      </c>
      <c r="G337" s="449" t="s">
        <v>806</v>
      </c>
      <c r="H337" s="453">
        <v>1</v>
      </c>
      <c r="I337" s="453">
        <v>495</v>
      </c>
      <c r="J337" s="449"/>
      <c r="K337" s="449">
        <v>495</v>
      </c>
      <c r="L337" s="453"/>
      <c r="M337" s="453"/>
      <c r="N337" s="449"/>
      <c r="O337" s="449"/>
      <c r="P337" s="453"/>
      <c r="Q337" s="453"/>
      <c r="R337" s="523"/>
      <c r="S337" s="454"/>
    </row>
    <row r="338" spans="1:19" ht="14.4" customHeight="1" x14ac:dyDescent="0.3">
      <c r="A338" s="448" t="s">
        <v>746</v>
      </c>
      <c r="B338" s="449" t="s">
        <v>747</v>
      </c>
      <c r="C338" s="449" t="s">
        <v>397</v>
      </c>
      <c r="D338" s="449" t="s">
        <v>737</v>
      </c>
      <c r="E338" s="449" t="s">
        <v>748</v>
      </c>
      <c r="F338" s="449" t="s">
        <v>819</v>
      </c>
      <c r="G338" s="449" t="s">
        <v>820</v>
      </c>
      <c r="H338" s="453">
        <v>10</v>
      </c>
      <c r="I338" s="453">
        <v>1750</v>
      </c>
      <c r="J338" s="449"/>
      <c r="K338" s="449">
        <v>175</v>
      </c>
      <c r="L338" s="453"/>
      <c r="M338" s="453"/>
      <c r="N338" s="449"/>
      <c r="O338" s="449"/>
      <c r="P338" s="453"/>
      <c r="Q338" s="453"/>
      <c r="R338" s="523"/>
      <c r="S338" s="454"/>
    </row>
    <row r="339" spans="1:19" ht="14.4" customHeight="1" x14ac:dyDescent="0.3">
      <c r="A339" s="448" t="s">
        <v>746</v>
      </c>
      <c r="B339" s="449" t="s">
        <v>747</v>
      </c>
      <c r="C339" s="449" t="s">
        <v>397</v>
      </c>
      <c r="D339" s="449" t="s">
        <v>737</v>
      </c>
      <c r="E339" s="449" t="s">
        <v>748</v>
      </c>
      <c r="F339" s="449" t="s">
        <v>821</v>
      </c>
      <c r="G339" s="449" t="s">
        <v>822</v>
      </c>
      <c r="H339" s="453">
        <v>20</v>
      </c>
      <c r="I339" s="453">
        <v>1700</v>
      </c>
      <c r="J339" s="449"/>
      <c r="K339" s="449">
        <v>85</v>
      </c>
      <c r="L339" s="453"/>
      <c r="M339" s="453"/>
      <c r="N339" s="449"/>
      <c r="O339" s="449"/>
      <c r="P339" s="453"/>
      <c r="Q339" s="453"/>
      <c r="R339" s="523"/>
      <c r="S339" s="454"/>
    </row>
    <row r="340" spans="1:19" ht="14.4" customHeight="1" x14ac:dyDescent="0.3">
      <c r="A340" s="448" t="s">
        <v>746</v>
      </c>
      <c r="B340" s="449" t="s">
        <v>747</v>
      </c>
      <c r="C340" s="449" t="s">
        <v>397</v>
      </c>
      <c r="D340" s="449" t="s">
        <v>737</v>
      </c>
      <c r="E340" s="449" t="s">
        <v>748</v>
      </c>
      <c r="F340" s="449" t="s">
        <v>827</v>
      </c>
      <c r="G340" s="449" t="s">
        <v>828</v>
      </c>
      <c r="H340" s="453">
        <v>2</v>
      </c>
      <c r="I340" s="453">
        <v>58</v>
      </c>
      <c r="J340" s="449"/>
      <c r="K340" s="449">
        <v>29</v>
      </c>
      <c r="L340" s="453"/>
      <c r="M340" s="453"/>
      <c r="N340" s="449"/>
      <c r="O340" s="449"/>
      <c r="P340" s="453"/>
      <c r="Q340" s="453"/>
      <c r="R340" s="523"/>
      <c r="S340" s="454"/>
    </row>
    <row r="341" spans="1:19" ht="14.4" customHeight="1" x14ac:dyDescent="0.3">
      <c r="A341" s="448" t="s">
        <v>746</v>
      </c>
      <c r="B341" s="449" t="s">
        <v>747</v>
      </c>
      <c r="C341" s="449" t="s">
        <v>397</v>
      </c>
      <c r="D341" s="449" t="s">
        <v>737</v>
      </c>
      <c r="E341" s="449" t="s">
        <v>748</v>
      </c>
      <c r="F341" s="449" t="s">
        <v>831</v>
      </c>
      <c r="G341" s="449" t="s">
        <v>832</v>
      </c>
      <c r="H341" s="453">
        <v>1</v>
      </c>
      <c r="I341" s="453">
        <v>176</v>
      </c>
      <c r="J341" s="449"/>
      <c r="K341" s="449">
        <v>176</v>
      </c>
      <c r="L341" s="453"/>
      <c r="M341" s="453"/>
      <c r="N341" s="449"/>
      <c r="O341" s="449"/>
      <c r="P341" s="453"/>
      <c r="Q341" s="453"/>
      <c r="R341" s="523"/>
      <c r="S341" s="454"/>
    </row>
    <row r="342" spans="1:19" ht="14.4" customHeight="1" x14ac:dyDescent="0.3">
      <c r="A342" s="448" t="s">
        <v>746</v>
      </c>
      <c r="B342" s="449" t="s">
        <v>747</v>
      </c>
      <c r="C342" s="449" t="s">
        <v>397</v>
      </c>
      <c r="D342" s="449" t="s">
        <v>737</v>
      </c>
      <c r="E342" s="449" t="s">
        <v>748</v>
      </c>
      <c r="F342" s="449" t="s">
        <v>837</v>
      </c>
      <c r="G342" s="449" t="s">
        <v>838</v>
      </c>
      <c r="H342" s="453">
        <v>8</v>
      </c>
      <c r="I342" s="453">
        <v>2104</v>
      </c>
      <c r="J342" s="449"/>
      <c r="K342" s="449">
        <v>263</v>
      </c>
      <c r="L342" s="453"/>
      <c r="M342" s="453"/>
      <c r="N342" s="449"/>
      <c r="O342" s="449"/>
      <c r="P342" s="453"/>
      <c r="Q342" s="453"/>
      <c r="R342" s="523"/>
      <c r="S342" s="454"/>
    </row>
    <row r="343" spans="1:19" ht="14.4" customHeight="1" x14ac:dyDescent="0.3">
      <c r="A343" s="448" t="s">
        <v>746</v>
      </c>
      <c r="B343" s="449" t="s">
        <v>747</v>
      </c>
      <c r="C343" s="449" t="s">
        <v>397</v>
      </c>
      <c r="D343" s="449" t="s">
        <v>737</v>
      </c>
      <c r="E343" s="449" t="s">
        <v>748</v>
      </c>
      <c r="F343" s="449" t="s">
        <v>843</v>
      </c>
      <c r="G343" s="449" t="s">
        <v>844</v>
      </c>
      <c r="H343" s="453">
        <v>1</v>
      </c>
      <c r="I343" s="453">
        <v>423</v>
      </c>
      <c r="J343" s="449"/>
      <c r="K343" s="449">
        <v>423</v>
      </c>
      <c r="L343" s="453"/>
      <c r="M343" s="453"/>
      <c r="N343" s="449"/>
      <c r="O343" s="449"/>
      <c r="P343" s="453"/>
      <c r="Q343" s="453"/>
      <c r="R343" s="523"/>
      <c r="S343" s="454"/>
    </row>
    <row r="344" spans="1:19" ht="14.4" customHeight="1" x14ac:dyDescent="0.3">
      <c r="A344" s="448" t="s">
        <v>746</v>
      </c>
      <c r="B344" s="449" t="s">
        <v>747</v>
      </c>
      <c r="C344" s="449" t="s">
        <v>397</v>
      </c>
      <c r="D344" s="449" t="s">
        <v>737</v>
      </c>
      <c r="E344" s="449" t="s">
        <v>748</v>
      </c>
      <c r="F344" s="449" t="s">
        <v>845</v>
      </c>
      <c r="G344" s="449" t="s">
        <v>846</v>
      </c>
      <c r="H344" s="453">
        <v>1</v>
      </c>
      <c r="I344" s="453">
        <v>847</v>
      </c>
      <c r="J344" s="449"/>
      <c r="K344" s="449">
        <v>847</v>
      </c>
      <c r="L344" s="453"/>
      <c r="M344" s="453"/>
      <c r="N344" s="449"/>
      <c r="O344" s="449"/>
      <c r="P344" s="453"/>
      <c r="Q344" s="453"/>
      <c r="R344" s="523"/>
      <c r="S344" s="454"/>
    </row>
    <row r="345" spans="1:19" ht="14.4" customHeight="1" x14ac:dyDescent="0.3">
      <c r="A345" s="448" t="s">
        <v>746</v>
      </c>
      <c r="B345" s="449" t="s">
        <v>747</v>
      </c>
      <c r="C345" s="449" t="s">
        <v>397</v>
      </c>
      <c r="D345" s="449" t="s">
        <v>738</v>
      </c>
      <c r="E345" s="449" t="s">
        <v>748</v>
      </c>
      <c r="F345" s="449" t="s">
        <v>751</v>
      </c>
      <c r="G345" s="449" t="s">
        <v>752</v>
      </c>
      <c r="H345" s="453">
        <v>128</v>
      </c>
      <c r="I345" s="453">
        <v>7424</v>
      </c>
      <c r="J345" s="449">
        <v>8</v>
      </c>
      <c r="K345" s="449">
        <v>58</v>
      </c>
      <c r="L345" s="453">
        <v>16</v>
      </c>
      <c r="M345" s="453">
        <v>928</v>
      </c>
      <c r="N345" s="449">
        <v>1</v>
      </c>
      <c r="O345" s="449">
        <v>58</v>
      </c>
      <c r="P345" s="453"/>
      <c r="Q345" s="453"/>
      <c r="R345" s="523"/>
      <c r="S345" s="454"/>
    </row>
    <row r="346" spans="1:19" ht="14.4" customHeight="1" x14ac:dyDescent="0.3">
      <c r="A346" s="448" t="s">
        <v>746</v>
      </c>
      <c r="B346" s="449" t="s">
        <v>747</v>
      </c>
      <c r="C346" s="449" t="s">
        <v>397</v>
      </c>
      <c r="D346" s="449" t="s">
        <v>738</v>
      </c>
      <c r="E346" s="449" t="s">
        <v>748</v>
      </c>
      <c r="F346" s="449" t="s">
        <v>753</v>
      </c>
      <c r="G346" s="449" t="s">
        <v>754</v>
      </c>
      <c r="H346" s="453">
        <v>2</v>
      </c>
      <c r="I346" s="453">
        <v>262</v>
      </c>
      <c r="J346" s="449"/>
      <c r="K346" s="449">
        <v>131</v>
      </c>
      <c r="L346" s="453"/>
      <c r="M346" s="453"/>
      <c r="N346" s="449"/>
      <c r="O346" s="449"/>
      <c r="P346" s="453"/>
      <c r="Q346" s="453"/>
      <c r="R346" s="523"/>
      <c r="S346" s="454"/>
    </row>
    <row r="347" spans="1:19" ht="14.4" customHeight="1" x14ac:dyDescent="0.3">
      <c r="A347" s="448" t="s">
        <v>746</v>
      </c>
      <c r="B347" s="449" t="s">
        <v>747</v>
      </c>
      <c r="C347" s="449" t="s">
        <v>397</v>
      </c>
      <c r="D347" s="449" t="s">
        <v>738</v>
      </c>
      <c r="E347" s="449" t="s">
        <v>748</v>
      </c>
      <c r="F347" s="449" t="s">
        <v>759</v>
      </c>
      <c r="G347" s="449" t="s">
        <v>760</v>
      </c>
      <c r="H347" s="453">
        <v>18</v>
      </c>
      <c r="I347" s="453">
        <v>3222</v>
      </c>
      <c r="J347" s="449"/>
      <c r="K347" s="449">
        <v>179</v>
      </c>
      <c r="L347" s="453"/>
      <c r="M347" s="453"/>
      <c r="N347" s="449"/>
      <c r="O347" s="449"/>
      <c r="P347" s="453"/>
      <c r="Q347" s="453"/>
      <c r="R347" s="523"/>
      <c r="S347" s="454"/>
    </row>
    <row r="348" spans="1:19" ht="14.4" customHeight="1" x14ac:dyDescent="0.3">
      <c r="A348" s="448" t="s">
        <v>746</v>
      </c>
      <c r="B348" s="449" t="s">
        <v>747</v>
      </c>
      <c r="C348" s="449" t="s">
        <v>397</v>
      </c>
      <c r="D348" s="449" t="s">
        <v>738</v>
      </c>
      <c r="E348" s="449" t="s">
        <v>748</v>
      </c>
      <c r="F348" s="449" t="s">
        <v>763</v>
      </c>
      <c r="G348" s="449" t="s">
        <v>764</v>
      </c>
      <c r="H348" s="453">
        <v>23</v>
      </c>
      <c r="I348" s="453">
        <v>7705</v>
      </c>
      <c r="J348" s="449"/>
      <c r="K348" s="449">
        <v>335</v>
      </c>
      <c r="L348" s="453"/>
      <c r="M348" s="453"/>
      <c r="N348" s="449"/>
      <c r="O348" s="449"/>
      <c r="P348" s="453"/>
      <c r="Q348" s="453"/>
      <c r="R348" s="523"/>
      <c r="S348" s="454"/>
    </row>
    <row r="349" spans="1:19" ht="14.4" customHeight="1" x14ac:dyDescent="0.3">
      <c r="A349" s="448" t="s">
        <v>746</v>
      </c>
      <c r="B349" s="449" t="s">
        <v>747</v>
      </c>
      <c r="C349" s="449" t="s">
        <v>397</v>
      </c>
      <c r="D349" s="449" t="s">
        <v>738</v>
      </c>
      <c r="E349" s="449" t="s">
        <v>748</v>
      </c>
      <c r="F349" s="449" t="s">
        <v>767</v>
      </c>
      <c r="G349" s="449" t="s">
        <v>768</v>
      </c>
      <c r="H349" s="453">
        <v>32</v>
      </c>
      <c r="I349" s="453">
        <v>11168</v>
      </c>
      <c r="J349" s="449">
        <v>10.666666666666666</v>
      </c>
      <c r="K349" s="449">
        <v>349</v>
      </c>
      <c r="L349" s="453">
        <v>3</v>
      </c>
      <c r="M349" s="453">
        <v>1047</v>
      </c>
      <c r="N349" s="449">
        <v>1</v>
      </c>
      <c r="O349" s="449">
        <v>349</v>
      </c>
      <c r="P349" s="453"/>
      <c r="Q349" s="453"/>
      <c r="R349" s="523"/>
      <c r="S349" s="454"/>
    </row>
    <row r="350" spans="1:19" ht="14.4" customHeight="1" x14ac:dyDescent="0.3">
      <c r="A350" s="448" t="s">
        <v>746</v>
      </c>
      <c r="B350" s="449" t="s">
        <v>747</v>
      </c>
      <c r="C350" s="449" t="s">
        <v>397</v>
      </c>
      <c r="D350" s="449" t="s">
        <v>738</v>
      </c>
      <c r="E350" s="449" t="s">
        <v>748</v>
      </c>
      <c r="F350" s="449" t="s">
        <v>775</v>
      </c>
      <c r="G350" s="449" t="s">
        <v>776</v>
      </c>
      <c r="H350" s="453">
        <v>17</v>
      </c>
      <c r="I350" s="453">
        <v>833</v>
      </c>
      <c r="J350" s="449">
        <v>8.5</v>
      </c>
      <c r="K350" s="449">
        <v>49</v>
      </c>
      <c r="L350" s="453">
        <v>2</v>
      </c>
      <c r="M350" s="453">
        <v>98</v>
      </c>
      <c r="N350" s="449">
        <v>1</v>
      </c>
      <c r="O350" s="449">
        <v>49</v>
      </c>
      <c r="P350" s="453"/>
      <c r="Q350" s="453"/>
      <c r="R350" s="523"/>
      <c r="S350" s="454"/>
    </row>
    <row r="351" spans="1:19" ht="14.4" customHeight="1" x14ac:dyDescent="0.3">
      <c r="A351" s="448" t="s">
        <v>746</v>
      </c>
      <c r="B351" s="449" t="s">
        <v>747</v>
      </c>
      <c r="C351" s="449" t="s">
        <v>397</v>
      </c>
      <c r="D351" s="449" t="s">
        <v>738</v>
      </c>
      <c r="E351" s="449" t="s">
        <v>748</v>
      </c>
      <c r="F351" s="449" t="s">
        <v>777</v>
      </c>
      <c r="G351" s="449" t="s">
        <v>778</v>
      </c>
      <c r="H351" s="453">
        <v>14</v>
      </c>
      <c r="I351" s="453">
        <v>5418</v>
      </c>
      <c r="J351" s="449"/>
      <c r="K351" s="449">
        <v>387</v>
      </c>
      <c r="L351" s="453"/>
      <c r="M351" s="453"/>
      <c r="N351" s="449"/>
      <c r="O351" s="449"/>
      <c r="P351" s="453"/>
      <c r="Q351" s="453"/>
      <c r="R351" s="523"/>
      <c r="S351" s="454"/>
    </row>
    <row r="352" spans="1:19" ht="14.4" customHeight="1" x14ac:dyDescent="0.3">
      <c r="A352" s="448" t="s">
        <v>746</v>
      </c>
      <c r="B352" s="449" t="s">
        <v>747</v>
      </c>
      <c r="C352" s="449" t="s">
        <v>397</v>
      </c>
      <c r="D352" s="449" t="s">
        <v>738</v>
      </c>
      <c r="E352" s="449" t="s">
        <v>748</v>
      </c>
      <c r="F352" s="449" t="s">
        <v>779</v>
      </c>
      <c r="G352" s="449" t="s">
        <v>780</v>
      </c>
      <c r="H352" s="453">
        <v>14</v>
      </c>
      <c r="I352" s="453">
        <v>532</v>
      </c>
      <c r="J352" s="449"/>
      <c r="K352" s="449">
        <v>38</v>
      </c>
      <c r="L352" s="453"/>
      <c r="M352" s="453"/>
      <c r="N352" s="449"/>
      <c r="O352" s="449"/>
      <c r="P352" s="453"/>
      <c r="Q352" s="453"/>
      <c r="R352" s="523"/>
      <c r="S352" s="454"/>
    </row>
    <row r="353" spans="1:19" ht="14.4" customHeight="1" x14ac:dyDescent="0.3">
      <c r="A353" s="448" t="s">
        <v>746</v>
      </c>
      <c r="B353" s="449" t="s">
        <v>747</v>
      </c>
      <c r="C353" s="449" t="s">
        <v>397</v>
      </c>
      <c r="D353" s="449" t="s">
        <v>738</v>
      </c>
      <c r="E353" s="449" t="s">
        <v>748</v>
      </c>
      <c r="F353" s="449" t="s">
        <v>783</v>
      </c>
      <c r="G353" s="449" t="s">
        <v>784</v>
      </c>
      <c r="H353" s="453">
        <v>94</v>
      </c>
      <c r="I353" s="453">
        <v>66176</v>
      </c>
      <c r="J353" s="449">
        <v>7.822222222222222</v>
      </c>
      <c r="K353" s="449">
        <v>704</v>
      </c>
      <c r="L353" s="453">
        <v>12</v>
      </c>
      <c r="M353" s="453">
        <v>8460</v>
      </c>
      <c r="N353" s="449">
        <v>1</v>
      </c>
      <c r="O353" s="449">
        <v>705</v>
      </c>
      <c r="P353" s="453"/>
      <c r="Q353" s="453"/>
      <c r="R353" s="523"/>
      <c r="S353" s="454"/>
    </row>
    <row r="354" spans="1:19" ht="14.4" customHeight="1" x14ac:dyDescent="0.3">
      <c r="A354" s="448" t="s">
        <v>746</v>
      </c>
      <c r="B354" s="449" t="s">
        <v>747</v>
      </c>
      <c r="C354" s="449" t="s">
        <v>397</v>
      </c>
      <c r="D354" s="449" t="s">
        <v>738</v>
      </c>
      <c r="E354" s="449" t="s">
        <v>748</v>
      </c>
      <c r="F354" s="449" t="s">
        <v>787</v>
      </c>
      <c r="G354" s="449" t="s">
        <v>788</v>
      </c>
      <c r="H354" s="453">
        <v>42</v>
      </c>
      <c r="I354" s="453">
        <v>12768</v>
      </c>
      <c r="J354" s="449">
        <v>8.3724590163934423</v>
      </c>
      <c r="K354" s="449">
        <v>304</v>
      </c>
      <c r="L354" s="453">
        <v>5</v>
      </c>
      <c r="M354" s="453">
        <v>1525</v>
      </c>
      <c r="N354" s="449">
        <v>1</v>
      </c>
      <c r="O354" s="449">
        <v>305</v>
      </c>
      <c r="P354" s="453"/>
      <c r="Q354" s="453"/>
      <c r="R354" s="523"/>
      <c r="S354" s="454"/>
    </row>
    <row r="355" spans="1:19" ht="14.4" customHeight="1" x14ac:dyDescent="0.3">
      <c r="A355" s="448" t="s">
        <v>746</v>
      </c>
      <c r="B355" s="449" t="s">
        <v>747</v>
      </c>
      <c r="C355" s="449" t="s">
        <v>397</v>
      </c>
      <c r="D355" s="449" t="s">
        <v>738</v>
      </c>
      <c r="E355" s="449" t="s">
        <v>748</v>
      </c>
      <c r="F355" s="449" t="s">
        <v>791</v>
      </c>
      <c r="G355" s="449" t="s">
        <v>792</v>
      </c>
      <c r="H355" s="453">
        <v>21</v>
      </c>
      <c r="I355" s="453">
        <v>10374</v>
      </c>
      <c r="J355" s="449">
        <v>7</v>
      </c>
      <c r="K355" s="449">
        <v>494</v>
      </c>
      <c r="L355" s="453">
        <v>3</v>
      </c>
      <c r="M355" s="453">
        <v>1482</v>
      </c>
      <c r="N355" s="449">
        <v>1</v>
      </c>
      <c r="O355" s="449">
        <v>494</v>
      </c>
      <c r="P355" s="453"/>
      <c r="Q355" s="453"/>
      <c r="R355" s="523"/>
      <c r="S355" s="454"/>
    </row>
    <row r="356" spans="1:19" ht="14.4" customHeight="1" x14ac:dyDescent="0.3">
      <c r="A356" s="448" t="s">
        <v>746</v>
      </c>
      <c r="B356" s="449" t="s">
        <v>747</v>
      </c>
      <c r="C356" s="449" t="s">
        <v>397</v>
      </c>
      <c r="D356" s="449" t="s">
        <v>738</v>
      </c>
      <c r="E356" s="449" t="s">
        <v>748</v>
      </c>
      <c r="F356" s="449" t="s">
        <v>793</v>
      </c>
      <c r="G356" s="449" t="s">
        <v>794</v>
      </c>
      <c r="H356" s="453">
        <v>63</v>
      </c>
      <c r="I356" s="453">
        <v>23310</v>
      </c>
      <c r="J356" s="449">
        <v>7.875</v>
      </c>
      <c r="K356" s="449">
        <v>370</v>
      </c>
      <c r="L356" s="453">
        <v>8</v>
      </c>
      <c r="M356" s="453">
        <v>2960</v>
      </c>
      <c r="N356" s="449">
        <v>1</v>
      </c>
      <c r="O356" s="449">
        <v>370</v>
      </c>
      <c r="P356" s="453"/>
      <c r="Q356" s="453"/>
      <c r="R356" s="523"/>
      <c r="S356" s="454"/>
    </row>
    <row r="357" spans="1:19" ht="14.4" customHeight="1" x14ac:dyDescent="0.3">
      <c r="A357" s="448" t="s">
        <v>746</v>
      </c>
      <c r="B357" s="449" t="s">
        <v>747</v>
      </c>
      <c r="C357" s="449" t="s">
        <v>397</v>
      </c>
      <c r="D357" s="449" t="s">
        <v>738</v>
      </c>
      <c r="E357" s="449" t="s">
        <v>748</v>
      </c>
      <c r="F357" s="449" t="s">
        <v>805</v>
      </c>
      <c r="G357" s="449" t="s">
        <v>806</v>
      </c>
      <c r="H357" s="453">
        <v>12</v>
      </c>
      <c r="I357" s="453">
        <v>5940</v>
      </c>
      <c r="J357" s="449"/>
      <c r="K357" s="449">
        <v>495</v>
      </c>
      <c r="L357" s="453"/>
      <c r="M357" s="453"/>
      <c r="N357" s="449"/>
      <c r="O357" s="449"/>
      <c r="P357" s="453"/>
      <c r="Q357" s="453"/>
      <c r="R357" s="523"/>
      <c r="S357" s="454"/>
    </row>
    <row r="358" spans="1:19" ht="14.4" customHeight="1" x14ac:dyDescent="0.3">
      <c r="A358" s="448" t="s">
        <v>746</v>
      </c>
      <c r="B358" s="449" t="s">
        <v>747</v>
      </c>
      <c r="C358" s="449" t="s">
        <v>397</v>
      </c>
      <c r="D358" s="449" t="s">
        <v>738</v>
      </c>
      <c r="E358" s="449" t="s">
        <v>748</v>
      </c>
      <c r="F358" s="449" t="s">
        <v>807</v>
      </c>
      <c r="G358" s="449" t="s">
        <v>808</v>
      </c>
      <c r="H358" s="453">
        <v>1</v>
      </c>
      <c r="I358" s="453">
        <v>1283</v>
      </c>
      <c r="J358" s="449"/>
      <c r="K358" s="449">
        <v>1283</v>
      </c>
      <c r="L358" s="453"/>
      <c r="M358" s="453"/>
      <c r="N358" s="449"/>
      <c r="O358" s="449"/>
      <c r="P358" s="453"/>
      <c r="Q358" s="453"/>
      <c r="R358" s="523"/>
      <c r="S358" s="454"/>
    </row>
    <row r="359" spans="1:19" ht="14.4" customHeight="1" x14ac:dyDescent="0.3">
      <c r="A359" s="448" t="s">
        <v>746</v>
      </c>
      <c r="B359" s="449" t="s">
        <v>747</v>
      </c>
      <c r="C359" s="449" t="s">
        <v>397</v>
      </c>
      <c r="D359" s="449" t="s">
        <v>738</v>
      </c>
      <c r="E359" s="449" t="s">
        <v>748</v>
      </c>
      <c r="F359" s="449" t="s">
        <v>809</v>
      </c>
      <c r="G359" s="449" t="s">
        <v>810</v>
      </c>
      <c r="H359" s="453">
        <v>6</v>
      </c>
      <c r="I359" s="453">
        <v>2736</v>
      </c>
      <c r="J359" s="449"/>
      <c r="K359" s="449">
        <v>456</v>
      </c>
      <c r="L359" s="453"/>
      <c r="M359" s="453"/>
      <c r="N359" s="449"/>
      <c r="O359" s="449"/>
      <c r="P359" s="453"/>
      <c r="Q359" s="453"/>
      <c r="R359" s="523"/>
      <c r="S359" s="454"/>
    </row>
    <row r="360" spans="1:19" ht="14.4" customHeight="1" x14ac:dyDescent="0.3">
      <c r="A360" s="448" t="s">
        <v>746</v>
      </c>
      <c r="B360" s="449" t="s">
        <v>747</v>
      </c>
      <c r="C360" s="449" t="s">
        <v>397</v>
      </c>
      <c r="D360" s="449" t="s">
        <v>738</v>
      </c>
      <c r="E360" s="449" t="s">
        <v>748</v>
      </c>
      <c r="F360" s="449" t="s">
        <v>811</v>
      </c>
      <c r="G360" s="449" t="s">
        <v>812</v>
      </c>
      <c r="H360" s="453">
        <v>6</v>
      </c>
      <c r="I360" s="453">
        <v>348</v>
      </c>
      <c r="J360" s="449"/>
      <c r="K360" s="449">
        <v>58</v>
      </c>
      <c r="L360" s="453"/>
      <c r="M360" s="453"/>
      <c r="N360" s="449"/>
      <c r="O360" s="449"/>
      <c r="P360" s="453"/>
      <c r="Q360" s="453"/>
      <c r="R360" s="523"/>
      <c r="S360" s="454"/>
    </row>
    <row r="361" spans="1:19" ht="14.4" customHeight="1" x14ac:dyDescent="0.3">
      <c r="A361" s="448" t="s">
        <v>746</v>
      </c>
      <c r="B361" s="449" t="s">
        <v>747</v>
      </c>
      <c r="C361" s="449" t="s">
        <v>397</v>
      </c>
      <c r="D361" s="449" t="s">
        <v>738</v>
      </c>
      <c r="E361" s="449" t="s">
        <v>748</v>
      </c>
      <c r="F361" s="449" t="s">
        <v>819</v>
      </c>
      <c r="G361" s="449" t="s">
        <v>820</v>
      </c>
      <c r="H361" s="453">
        <v>14</v>
      </c>
      <c r="I361" s="453">
        <v>2450</v>
      </c>
      <c r="J361" s="449">
        <v>3.4801136363636362</v>
      </c>
      <c r="K361" s="449">
        <v>175</v>
      </c>
      <c r="L361" s="453">
        <v>4</v>
      </c>
      <c r="M361" s="453">
        <v>704</v>
      </c>
      <c r="N361" s="449">
        <v>1</v>
      </c>
      <c r="O361" s="449">
        <v>176</v>
      </c>
      <c r="P361" s="453"/>
      <c r="Q361" s="453"/>
      <c r="R361" s="523"/>
      <c r="S361" s="454"/>
    </row>
    <row r="362" spans="1:19" ht="14.4" customHeight="1" x14ac:dyDescent="0.3">
      <c r="A362" s="448" t="s">
        <v>746</v>
      </c>
      <c r="B362" s="449" t="s">
        <v>747</v>
      </c>
      <c r="C362" s="449" t="s">
        <v>397</v>
      </c>
      <c r="D362" s="449" t="s">
        <v>738</v>
      </c>
      <c r="E362" s="449" t="s">
        <v>748</v>
      </c>
      <c r="F362" s="449" t="s">
        <v>821</v>
      </c>
      <c r="G362" s="449" t="s">
        <v>822</v>
      </c>
      <c r="H362" s="453">
        <v>329</v>
      </c>
      <c r="I362" s="453">
        <v>27965</v>
      </c>
      <c r="J362" s="449">
        <v>7.833333333333333</v>
      </c>
      <c r="K362" s="449">
        <v>85</v>
      </c>
      <c r="L362" s="453">
        <v>42</v>
      </c>
      <c r="M362" s="453">
        <v>3570</v>
      </c>
      <c r="N362" s="449">
        <v>1</v>
      </c>
      <c r="O362" s="449">
        <v>85</v>
      </c>
      <c r="P362" s="453"/>
      <c r="Q362" s="453"/>
      <c r="R362" s="523"/>
      <c r="S362" s="454"/>
    </row>
    <row r="363" spans="1:19" ht="14.4" customHeight="1" x14ac:dyDescent="0.3">
      <c r="A363" s="448" t="s">
        <v>746</v>
      </c>
      <c r="B363" s="449" t="s">
        <v>747</v>
      </c>
      <c r="C363" s="449" t="s">
        <v>397</v>
      </c>
      <c r="D363" s="449" t="s">
        <v>738</v>
      </c>
      <c r="E363" s="449" t="s">
        <v>748</v>
      </c>
      <c r="F363" s="449" t="s">
        <v>827</v>
      </c>
      <c r="G363" s="449" t="s">
        <v>828</v>
      </c>
      <c r="H363" s="453">
        <v>12</v>
      </c>
      <c r="I363" s="453">
        <v>348</v>
      </c>
      <c r="J363" s="449"/>
      <c r="K363" s="449">
        <v>29</v>
      </c>
      <c r="L363" s="453"/>
      <c r="M363" s="453"/>
      <c r="N363" s="449"/>
      <c r="O363" s="449"/>
      <c r="P363" s="453"/>
      <c r="Q363" s="453"/>
      <c r="R363" s="523"/>
      <c r="S363" s="454"/>
    </row>
    <row r="364" spans="1:19" ht="14.4" customHeight="1" x14ac:dyDescent="0.3">
      <c r="A364" s="448" t="s">
        <v>746</v>
      </c>
      <c r="B364" s="449" t="s">
        <v>747</v>
      </c>
      <c r="C364" s="449" t="s">
        <v>397</v>
      </c>
      <c r="D364" s="449" t="s">
        <v>738</v>
      </c>
      <c r="E364" s="449" t="s">
        <v>748</v>
      </c>
      <c r="F364" s="449" t="s">
        <v>829</v>
      </c>
      <c r="G364" s="449" t="s">
        <v>830</v>
      </c>
      <c r="H364" s="453">
        <v>1</v>
      </c>
      <c r="I364" s="453">
        <v>1011</v>
      </c>
      <c r="J364" s="449"/>
      <c r="K364" s="449">
        <v>1011</v>
      </c>
      <c r="L364" s="453"/>
      <c r="M364" s="453"/>
      <c r="N364" s="449"/>
      <c r="O364" s="449"/>
      <c r="P364" s="453"/>
      <c r="Q364" s="453"/>
      <c r="R364" s="523"/>
      <c r="S364" s="454"/>
    </row>
    <row r="365" spans="1:19" ht="14.4" customHeight="1" x14ac:dyDescent="0.3">
      <c r="A365" s="448" t="s">
        <v>746</v>
      </c>
      <c r="B365" s="449" t="s">
        <v>747</v>
      </c>
      <c r="C365" s="449" t="s">
        <v>397</v>
      </c>
      <c r="D365" s="449" t="s">
        <v>738</v>
      </c>
      <c r="E365" s="449" t="s">
        <v>748</v>
      </c>
      <c r="F365" s="449" t="s">
        <v>831</v>
      </c>
      <c r="G365" s="449" t="s">
        <v>832</v>
      </c>
      <c r="H365" s="453">
        <v>17</v>
      </c>
      <c r="I365" s="453">
        <v>2992</v>
      </c>
      <c r="J365" s="449">
        <v>8.5</v>
      </c>
      <c r="K365" s="449">
        <v>176</v>
      </c>
      <c r="L365" s="453">
        <v>2</v>
      </c>
      <c r="M365" s="453">
        <v>352</v>
      </c>
      <c r="N365" s="449">
        <v>1</v>
      </c>
      <c r="O365" s="449">
        <v>176</v>
      </c>
      <c r="P365" s="453"/>
      <c r="Q365" s="453"/>
      <c r="R365" s="523"/>
      <c r="S365" s="454"/>
    </row>
    <row r="366" spans="1:19" ht="14.4" customHeight="1" x14ac:dyDescent="0.3">
      <c r="A366" s="448" t="s">
        <v>746</v>
      </c>
      <c r="B366" s="449" t="s">
        <v>747</v>
      </c>
      <c r="C366" s="449" t="s">
        <v>397</v>
      </c>
      <c r="D366" s="449" t="s">
        <v>738</v>
      </c>
      <c r="E366" s="449" t="s">
        <v>748</v>
      </c>
      <c r="F366" s="449" t="s">
        <v>833</v>
      </c>
      <c r="G366" s="449" t="s">
        <v>834</v>
      </c>
      <c r="H366" s="453">
        <v>4</v>
      </c>
      <c r="I366" s="453">
        <v>9176</v>
      </c>
      <c r="J366" s="449"/>
      <c r="K366" s="449">
        <v>2294</v>
      </c>
      <c r="L366" s="453"/>
      <c r="M366" s="453"/>
      <c r="N366" s="449"/>
      <c r="O366" s="449"/>
      <c r="P366" s="453"/>
      <c r="Q366" s="453"/>
      <c r="R366" s="523"/>
      <c r="S366" s="454"/>
    </row>
    <row r="367" spans="1:19" ht="14.4" customHeight="1" x14ac:dyDescent="0.3">
      <c r="A367" s="448" t="s">
        <v>746</v>
      </c>
      <c r="B367" s="449" t="s">
        <v>747</v>
      </c>
      <c r="C367" s="449" t="s">
        <v>397</v>
      </c>
      <c r="D367" s="449" t="s">
        <v>738</v>
      </c>
      <c r="E367" s="449" t="s">
        <v>748</v>
      </c>
      <c r="F367" s="449" t="s">
        <v>837</v>
      </c>
      <c r="G367" s="449" t="s">
        <v>838</v>
      </c>
      <c r="H367" s="453">
        <v>124</v>
      </c>
      <c r="I367" s="453">
        <v>32612</v>
      </c>
      <c r="J367" s="449">
        <v>8.2353535353535356</v>
      </c>
      <c r="K367" s="449">
        <v>263</v>
      </c>
      <c r="L367" s="453">
        <v>15</v>
      </c>
      <c r="M367" s="453">
        <v>3960</v>
      </c>
      <c r="N367" s="449">
        <v>1</v>
      </c>
      <c r="O367" s="449">
        <v>264</v>
      </c>
      <c r="P367" s="453"/>
      <c r="Q367" s="453"/>
      <c r="R367" s="523"/>
      <c r="S367" s="454"/>
    </row>
    <row r="368" spans="1:19" ht="14.4" customHeight="1" x14ac:dyDescent="0.3">
      <c r="A368" s="448" t="s">
        <v>746</v>
      </c>
      <c r="B368" s="449" t="s">
        <v>747</v>
      </c>
      <c r="C368" s="449" t="s">
        <v>397</v>
      </c>
      <c r="D368" s="449" t="s">
        <v>738</v>
      </c>
      <c r="E368" s="449" t="s">
        <v>748</v>
      </c>
      <c r="F368" s="449" t="s">
        <v>839</v>
      </c>
      <c r="G368" s="449" t="s">
        <v>840</v>
      </c>
      <c r="H368" s="453">
        <v>2</v>
      </c>
      <c r="I368" s="453">
        <v>4260</v>
      </c>
      <c r="J368" s="449"/>
      <c r="K368" s="449">
        <v>2130</v>
      </c>
      <c r="L368" s="453"/>
      <c r="M368" s="453"/>
      <c r="N368" s="449"/>
      <c r="O368" s="449"/>
      <c r="P368" s="453"/>
      <c r="Q368" s="453"/>
      <c r="R368" s="523"/>
      <c r="S368" s="454"/>
    </row>
    <row r="369" spans="1:19" ht="14.4" customHeight="1" x14ac:dyDescent="0.3">
      <c r="A369" s="448" t="s">
        <v>746</v>
      </c>
      <c r="B369" s="449" t="s">
        <v>747</v>
      </c>
      <c r="C369" s="449" t="s">
        <v>397</v>
      </c>
      <c r="D369" s="449" t="s">
        <v>738</v>
      </c>
      <c r="E369" s="449" t="s">
        <v>748</v>
      </c>
      <c r="F369" s="449" t="s">
        <v>843</v>
      </c>
      <c r="G369" s="449" t="s">
        <v>844</v>
      </c>
      <c r="H369" s="453">
        <v>1</v>
      </c>
      <c r="I369" s="453">
        <v>423</v>
      </c>
      <c r="J369" s="449"/>
      <c r="K369" s="449">
        <v>423</v>
      </c>
      <c r="L369" s="453"/>
      <c r="M369" s="453"/>
      <c r="N369" s="449"/>
      <c r="O369" s="449"/>
      <c r="P369" s="453"/>
      <c r="Q369" s="453"/>
      <c r="R369" s="523"/>
      <c r="S369" s="454"/>
    </row>
    <row r="370" spans="1:19" ht="14.4" customHeight="1" x14ac:dyDescent="0.3">
      <c r="A370" s="448" t="s">
        <v>746</v>
      </c>
      <c r="B370" s="449" t="s">
        <v>747</v>
      </c>
      <c r="C370" s="449" t="s">
        <v>397</v>
      </c>
      <c r="D370" s="449" t="s">
        <v>738</v>
      </c>
      <c r="E370" s="449" t="s">
        <v>748</v>
      </c>
      <c r="F370" s="449" t="s">
        <v>856</v>
      </c>
      <c r="G370" s="449" t="s">
        <v>857</v>
      </c>
      <c r="H370" s="453">
        <v>1</v>
      </c>
      <c r="I370" s="453">
        <v>107</v>
      </c>
      <c r="J370" s="449"/>
      <c r="K370" s="449">
        <v>107</v>
      </c>
      <c r="L370" s="453"/>
      <c r="M370" s="453"/>
      <c r="N370" s="449"/>
      <c r="O370" s="449"/>
      <c r="P370" s="453"/>
      <c r="Q370" s="453"/>
      <c r="R370" s="523"/>
      <c r="S370" s="454"/>
    </row>
    <row r="371" spans="1:19" ht="14.4" customHeight="1" x14ac:dyDescent="0.3">
      <c r="A371" s="448" t="s">
        <v>746</v>
      </c>
      <c r="B371" s="449" t="s">
        <v>747</v>
      </c>
      <c r="C371" s="449" t="s">
        <v>397</v>
      </c>
      <c r="D371" s="449" t="s">
        <v>738</v>
      </c>
      <c r="E371" s="449" t="s">
        <v>748</v>
      </c>
      <c r="F371" s="449" t="s">
        <v>858</v>
      </c>
      <c r="G371" s="449" t="s">
        <v>859</v>
      </c>
      <c r="H371" s="453">
        <v>7</v>
      </c>
      <c r="I371" s="453">
        <v>2198</v>
      </c>
      <c r="J371" s="449"/>
      <c r="K371" s="449">
        <v>314</v>
      </c>
      <c r="L371" s="453"/>
      <c r="M371" s="453"/>
      <c r="N371" s="449"/>
      <c r="O371" s="449"/>
      <c r="P371" s="453"/>
      <c r="Q371" s="453"/>
      <c r="R371" s="523"/>
      <c r="S371" s="454"/>
    </row>
    <row r="372" spans="1:19" ht="14.4" customHeight="1" x14ac:dyDescent="0.3">
      <c r="A372" s="448" t="s">
        <v>746</v>
      </c>
      <c r="B372" s="449" t="s">
        <v>747</v>
      </c>
      <c r="C372" s="449" t="s">
        <v>397</v>
      </c>
      <c r="D372" s="449" t="s">
        <v>739</v>
      </c>
      <c r="E372" s="449" t="s">
        <v>748</v>
      </c>
      <c r="F372" s="449" t="s">
        <v>751</v>
      </c>
      <c r="G372" s="449" t="s">
        <v>752</v>
      </c>
      <c r="H372" s="453">
        <v>506</v>
      </c>
      <c r="I372" s="453">
        <v>29348</v>
      </c>
      <c r="J372" s="449">
        <v>9.1999999999999993</v>
      </c>
      <c r="K372" s="449">
        <v>58</v>
      </c>
      <c r="L372" s="453">
        <v>55</v>
      </c>
      <c r="M372" s="453">
        <v>3190</v>
      </c>
      <c r="N372" s="449">
        <v>1</v>
      </c>
      <c r="O372" s="449">
        <v>58</v>
      </c>
      <c r="P372" s="453"/>
      <c r="Q372" s="453"/>
      <c r="R372" s="523"/>
      <c r="S372" s="454"/>
    </row>
    <row r="373" spans="1:19" ht="14.4" customHeight="1" x14ac:dyDescent="0.3">
      <c r="A373" s="448" t="s">
        <v>746</v>
      </c>
      <c r="B373" s="449" t="s">
        <v>747</v>
      </c>
      <c r="C373" s="449" t="s">
        <v>397</v>
      </c>
      <c r="D373" s="449" t="s">
        <v>739</v>
      </c>
      <c r="E373" s="449" t="s">
        <v>748</v>
      </c>
      <c r="F373" s="449" t="s">
        <v>753</v>
      </c>
      <c r="G373" s="449" t="s">
        <v>754</v>
      </c>
      <c r="H373" s="453">
        <v>44</v>
      </c>
      <c r="I373" s="453">
        <v>5764</v>
      </c>
      <c r="J373" s="449">
        <v>4.4000000000000004</v>
      </c>
      <c r="K373" s="449">
        <v>131</v>
      </c>
      <c r="L373" s="453">
        <v>10</v>
      </c>
      <c r="M373" s="453">
        <v>1310</v>
      </c>
      <c r="N373" s="449">
        <v>1</v>
      </c>
      <c r="O373" s="449">
        <v>131</v>
      </c>
      <c r="P373" s="453"/>
      <c r="Q373" s="453"/>
      <c r="R373" s="523"/>
      <c r="S373" s="454"/>
    </row>
    <row r="374" spans="1:19" ht="14.4" customHeight="1" x14ac:dyDescent="0.3">
      <c r="A374" s="448" t="s">
        <v>746</v>
      </c>
      <c r="B374" s="449" t="s">
        <v>747</v>
      </c>
      <c r="C374" s="449" t="s">
        <v>397</v>
      </c>
      <c r="D374" s="449" t="s">
        <v>739</v>
      </c>
      <c r="E374" s="449" t="s">
        <v>748</v>
      </c>
      <c r="F374" s="449" t="s">
        <v>755</v>
      </c>
      <c r="G374" s="449" t="s">
        <v>756</v>
      </c>
      <c r="H374" s="453">
        <v>5</v>
      </c>
      <c r="I374" s="453">
        <v>945</v>
      </c>
      <c r="J374" s="449"/>
      <c r="K374" s="449">
        <v>189</v>
      </c>
      <c r="L374" s="453"/>
      <c r="M374" s="453"/>
      <c r="N374" s="449"/>
      <c r="O374" s="449"/>
      <c r="P374" s="453"/>
      <c r="Q374" s="453"/>
      <c r="R374" s="523"/>
      <c r="S374" s="454"/>
    </row>
    <row r="375" spans="1:19" ht="14.4" customHeight="1" x14ac:dyDescent="0.3">
      <c r="A375" s="448" t="s">
        <v>746</v>
      </c>
      <c r="B375" s="449" t="s">
        <v>747</v>
      </c>
      <c r="C375" s="449" t="s">
        <v>397</v>
      </c>
      <c r="D375" s="449" t="s">
        <v>739</v>
      </c>
      <c r="E375" s="449" t="s">
        <v>748</v>
      </c>
      <c r="F375" s="449" t="s">
        <v>759</v>
      </c>
      <c r="G375" s="449" t="s">
        <v>760</v>
      </c>
      <c r="H375" s="453">
        <v>101</v>
      </c>
      <c r="I375" s="453">
        <v>18079</v>
      </c>
      <c r="J375" s="449">
        <v>4.5654040404040401</v>
      </c>
      <c r="K375" s="449">
        <v>179</v>
      </c>
      <c r="L375" s="453">
        <v>22</v>
      </c>
      <c r="M375" s="453">
        <v>3960</v>
      </c>
      <c r="N375" s="449">
        <v>1</v>
      </c>
      <c r="O375" s="449">
        <v>180</v>
      </c>
      <c r="P375" s="453"/>
      <c r="Q375" s="453"/>
      <c r="R375" s="523"/>
      <c r="S375" s="454"/>
    </row>
    <row r="376" spans="1:19" ht="14.4" customHeight="1" x14ac:dyDescent="0.3">
      <c r="A376" s="448" t="s">
        <v>746</v>
      </c>
      <c r="B376" s="449" t="s">
        <v>747</v>
      </c>
      <c r="C376" s="449" t="s">
        <v>397</v>
      </c>
      <c r="D376" s="449" t="s">
        <v>739</v>
      </c>
      <c r="E376" s="449" t="s">
        <v>748</v>
      </c>
      <c r="F376" s="449" t="s">
        <v>761</v>
      </c>
      <c r="G376" s="449" t="s">
        <v>762</v>
      </c>
      <c r="H376" s="453"/>
      <c r="I376" s="453"/>
      <c r="J376" s="449"/>
      <c r="K376" s="449"/>
      <c r="L376" s="453">
        <v>2</v>
      </c>
      <c r="M376" s="453">
        <v>1138</v>
      </c>
      <c r="N376" s="449">
        <v>1</v>
      </c>
      <c r="O376" s="449">
        <v>569</v>
      </c>
      <c r="P376" s="453"/>
      <c r="Q376" s="453"/>
      <c r="R376" s="523"/>
      <c r="S376" s="454"/>
    </row>
    <row r="377" spans="1:19" ht="14.4" customHeight="1" x14ac:dyDescent="0.3">
      <c r="A377" s="448" t="s">
        <v>746</v>
      </c>
      <c r="B377" s="449" t="s">
        <v>747</v>
      </c>
      <c r="C377" s="449" t="s">
        <v>397</v>
      </c>
      <c r="D377" s="449" t="s">
        <v>739</v>
      </c>
      <c r="E377" s="449" t="s">
        <v>748</v>
      </c>
      <c r="F377" s="449" t="s">
        <v>763</v>
      </c>
      <c r="G377" s="449" t="s">
        <v>764</v>
      </c>
      <c r="H377" s="453">
        <v>40</v>
      </c>
      <c r="I377" s="453">
        <v>13400</v>
      </c>
      <c r="J377" s="449">
        <v>7.9761904761904763</v>
      </c>
      <c r="K377" s="449">
        <v>335</v>
      </c>
      <c r="L377" s="453">
        <v>5</v>
      </c>
      <c r="M377" s="453">
        <v>1680</v>
      </c>
      <c r="N377" s="449">
        <v>1</v>
      </c>
      <c r="O377" s="449">
        <v>336</v>
      </c>
      <c r="P377" s="453"/>
      <c r="Q377" s="453"/>
      <c r="R377" s="523"/>
      <c r="S377" s="454"/>
    </row>
    <row r="378" spans="1:19" ht="14.4" customHeight="1" x14ac:dyDescent="0.3">
      <c r="A378" s="448" t="s">
        <v>746</v>
      </c>
      <c r="B378" s="449" t="s">
        <v>747</v>
      </c>
      <c r="C378" s="449" t="s">
        <v>397</v>
      </c>
      <c r="D378" s="449" t="s">
        <v>739</v>
      </c>
      <c r="E378" s="449" t="s">
        <v>748</v>
      </c>
      <c r="F378" s="449" t="s">
        <v>767</v>
      </c>
      <c r="G378" s="449" t="s">
        <v>768</v>
      </c>
      <c r="H378" s="453">
        <v>116</v>
      </c>
      <c r="I378" s="453">
        <v>40484</v>
      </c>
      <c r="J378" s="449">
        <v>3.1351351351351351</v>
      </c>
      <c r="K378" s="449">
        <v>349</v>
      </c>
      <c r="L378" s="453">
        <v>37</v>
      </c>
      <c r="M378" s="453">
        <v>12913</v>
      </c>
      <c r="N378" s="449">
        <v>1</v>
      </c>
      <c r="O378" s="449">
        <v>349</v>
      </c>
      <c r="P378" s="453"/>
      <c r="Q378" s="453"/>
      <c r="R378" s="523"/>
      <c r="S378" s="454"/>
    </row>
    <row r="379" spans="1:19" ht="14.4" customHeight="1" x14ac:dyDescent="0.3">
      <c r="A379" s="448" t="s">
        <v>746</v>
      </c>
      <c r="B379" s="449" t="s">
        <v>747</v>
      </c>
      <c r="C379" s="449" t="s">
        <v>397</v>
      </c>
      <c r="D379" s="449" t="s">
        <v>739</v>
      </c>
      <c r="E379" s="449" t="s">
        <v>748</v>
      </c>
      <c r="F379" s="449" t="s">
        <v>787</v>
      </c>
      <c r="G379" s="449" t="s">
        <v>788</v>
      </c>
      <c r="H379" s="453">
        <v>209</v>
      </c>
      <c r="I379" s="453">
        <v>63536</v>
      </c>
      <c r="J379" s="449">
        <v>16.02421185372005</v>
      </c>
      <c r="K379" s="449">
        <v>304</v>
      </c>
      <c r="L379" s="453">
        <v>13</v>
      </c>
      <c r="M379" s="453">
        <v>3965</v>
      </c>
      <c r="N379" s="449">
        <v>1</v>
      </c>
      <c r="O379" s="449">
        <v>305</v>
      </c>
      <c r="P379" s="453"/>
      <c r="Q379" s="453"/>
      <c r="R379" s="523"/>
      <c r="S379" s="454"/>
    </row>
    <row r="380" spans="1:19" ht="14.4" customHeight="1" x14ac:dyDescent="0.3">
      <c r="A380" s="448" t="s">
        <v>746</v>
      </c>
      <c r="B380" s="449" t="s">
        <v>747</v>
      </c>
      <c r="C380" s="449" t="s">
        <v>397</v>
      </c>
      <c r="D380" s="449" t="s">
        <v>739</v>
      </c>
      <c r="E380" s="449" t="s">
        <v>748</v>
      </c>
      <c r="F380" s="449" t="s">
        <v>791</v>
      </c>
      <c r="G380" s="449" t="s">
        <v>792</v>
      </c>
      <c r="H380" s="453">
        <v>329</v>
      </c>
      <c r="I380" s="453">
        <v>162526</v>
      </c>
      <c r="J380" s="449">
        <v>5.4833333333333334</v>
      </c>
      <c r="K380" s="449">
        <v>494</v>
      </c>
      <c r="L380" s="453">
        <v>60</v>
      </c>
      <c r="M380" s="453">
        <v>29640</v>
      </c>
      <c r="N380" s="449">
        <v>1</v>
      </c>
      <c r="O380" s="449">
        <v>494</v>
      </c>
      <c r="P380" s="453"/>
      <c r="Q380" s="453"/>
      <c r="R380" s="523"/>
      <c r="S380" s="454"/>
    </row>
    <row r="381" spans="1:19" ht="14.4" customHeight="1" x14ac:dyDescent="0.3">
      <c r="A381" s="448" t="s">
        <v>746</v>
      </c>
      <c r="B381" s="449" t="s">
        <v>747</v>
      </c>
      <c r="C381" s="449" t="s">
        <v>397</v>
      </c>
      <c r="D381" s="449" t="s">
        <v>739</v>
      </c>
      <c r="E381" s="449" t="s">
        <v>748</v>
      </c>
      <c r="F381" s="449" t="s">
        <v>793</v>
      </c>
      <c r="G381" s="449" t="s">
        <v>794</v>
      </c>
      <c r="H381" s="453">
        <v>403</v>
      </c>
      <c r="I381" s="453">
        <v>149110</v>
      </c>
      <c r="J381" s="449">
        <v>6.6065573770491799</v>
      </c>
      <c r="K381" s="449">
        <v>370</v>
      </c>
      <c r="L381" s="453">
        <v>61</v>
      </c>
      <c r="M381" s="453">
        <v>22570</v>
      </c>
      <c r="N381" s="449">
        <v>1</v>
      </c>
      <c r="O381" s="449">
        <v>370</v>
      </c>
      <c r="P381" s="453"/>
      <c r="Q381" s="453"/>
      <c r="R381" s="523"/>
      <c r="S381" s="454"/>
    </row>
    <row r="382" spans="1:19" ht="14.4" customHeight="1" x14ac:dyDescent="0.3">
      <c r="A382" s="448" t="s">
        <v>746</v>
      </c>
      <c r="B382" s="449" t="s">
        <v>747</v>
      </c>
      <c r="C382" s="449" t="s">
        <v>397</v>
      </c>
      <c r="D382" s="449" t="s">
        <v>739</v>
      </c>
      <c r="E382" s="449" t="s">
        <v>748</v>
      </c>
      <c r="F382" s="449" t="s">
        <v>795</v>
      </c>
      <c r="G382" s="449" t="s">
        <v>796</v>
      </c>
      <c r="H382" s="453">
        <v>17</v>
      </c>
      <c r="I382" s="453">
        <v>52785</v>
      </c>
      <c r="J382" s="449">
        <v>5.6611969111969112</v>
      </c>
      <c r="K382" s="449">
        <v>3105</v>
      </c>
      <c r="L382" s="453">
        <v>3</v>
      </c>
      <c r="M382" s="453">
        <v>9324</v>
      </c>
      <c r="N382" s="449">
        <v>1</v>
      </c>
      <c r="O382" s="449">
        <v>3108</v>
      </c>
      <c r="P382" s="453"/>
      <c r="Q382" s="453"/>
      <c r="R382" s="523"/>
      <c r="S382" s="454"/>
    </row>
    <row r="383" spans="1:19" ht="14.4" customHeight="1" x14ac:dyDescent="0.3">
      <c r="A383" s="448" t="s">
        <v>746</v>
      </c>
      <c r="B383" s="449" t="s">
        <v>747</v>
      </c>
      <c r="C383" s="449" t="s">
        <v>397</v>
      </c>
      <c r="D383" s="449" t="s">
        <v>739</v>
      </c>
      <c r="E383" s="449" t="s">
        <v>748</v>
      </c>
      <c r="F383" s="449" t="s">
        <v>801</v>
      </c>
      <c r="G383" s="449" t="s">
        <v>802</v>
      </c>
      <c r="H383" s="453">
        <v>71</v>
      </c>
      <c r="I383" s="453">
        <v>7881</v>
      </c>
      <c r="J383" s="449">
        <v>7.1</v>
      </c>
      <c r="K383" s="449">
        <v>111</v>
      </c>
      <c r="L383" s="453">
        <v>10</v>
      </c>
      <c r="M383" s="453">
        <v>1110</v>
      </c>
      <c r="N383" s="449">
        <v>1</v>
      </c>
      <c r="O383" s="449">
        <v>111</v>
      </c>
      <c r="P383" s="453"/>
      <c r="Q383" s="453"/>
      <c r="R383" s="523"/>
      <c r="S383" s="454"/>
    </row>
    <row r="384" spans="1:19" ht="14.4" customHeight="1" x14ac:dyDescent="0.3">
      <c r="A384" s="448" t="s">
        <v>746</v>
      </c>
      <c r="B384" s="449" t="s">
        <v>747</v>
      </c>
      <c r="C384" s="449" t="s">
        <v>397</v>
      </c>
      <c r="D384" s="449" t="s">
        <v>739</v>
      </c>
      <c r="E384" s="449" t="s">
        <v>748</v>
      </c>
      <c r="F384" s="449" t="s">
        <v>807</v>
      </c>
      <c r="G384" s="449" t="s">
        <v>808</v>
      </c>
      <c r="H384" s="453">
        <v>1</v>
      </c>
      <c r="I384" s="453">
        <v>1283</v>
      </c>
      <c r="J384" s="449">
        <v>0.99844357976653697</v>
      </c>
      <c r="K384" s="449">
        <v>1283</v>
      </c>
      <c r="L384" s="453">
        <v>1</v>
      </c>
      <c r="M384" s="453">
        <v>1285</v>
      </c>
      <c r="N384" s="449">
        <v>1</v>
      </c>
      <c r="O384" s="449">
        <v>1285</v>
      </c>
      <c r="P384" s="453"/>
      <c r="Q384" s="453"/>
      <c r="R384" s="523"/>
      <c r="S384" s="454"/>
    </row>
    <row r="385" spans="1:19" ht="14.4" customHeight="1" x14ac:dyDescent="0.3">
      <c r="A385" s="448" t="s">
        <v>746</v>
      </c>
      <c r="B385" s="449" t="s">
        <v>747</v>
      </c>
      <c r="C385" s="449" t="s">
        <v>397</v>
      </c>
      <c r="D385" s="449" t="s">
        <v>739</v>
      </c>
      <c r="E385" s="449" t="s">
        <v>748</v>
      </c>
      <c r="F385" s="449" t="s">
        <v>809</v>
      </c>
      <c r="G385" s="449" t="s">
        <v>810</v>
      </c>
      <c r="H385" s="453">
        <v>92</v>
      </c>
      <c r="I385" s="453">
        <v>41952</v>
      </c>
      <c r="J385" s="449">
        <v>6.5714285714285712</v>
      </c>
      <c r="K385" s="449">
        <v>456</v>
      </c>
      <c r="L385" s="453">
        <v>14</v>
      </c>
      <c r="M385" s="453">
        <v>6384</v>
      </c>
      <c r="N385" s="449">
        <v>1</v>
      </c>
      <c r="O385" s="449">
        <v>456</v>
      </c>
      <c r="P385" s="453"/>
      <c r="Q385" s="453"/>
      <c r="R385" s="523"/>
      <c r="S385" s="454"/>
    </row>
    <row r="386" spans="1:19" ht="14.4" customHeight="1" x14ac:dyDescent="0.3">
      <c r="A386" s="448" t="s">
        <v>746</v>
      </c>
      <c r="B386" s="449" t="s">
        <v>747</v>
      </c>
      <c r="C386" s="449" t="s">
        <v>397</v>
      </c>
      <c r="D386" s="449" t="s">
        <v>739</v>
      </c>
      <c r="E386" s="449" t="s">
        <v>748</v>
      </c>
      <c r="F386" s="449" t="s">
        <v>811</v>
      </c>
      <c r="G386" s="449" t="s">
        <v>812</v>
      </c>
      <c r="H386" s="453">
        <v>762</v>
      </c>
      <c r="I386" s="453">
        <v>44196</v>
      </c>
      <c r="J386" s="449">
        <v>6.8035714285714288</v>
      </c>
      <c r="K386" s="449">
        <v>58</v>
      </c>
      <c r="L386" s="453">
        <v>112</v>
      </c>
      <c r="M386" s="453">
        <v>6496</v>
      </c>
      <c r="N386" s="449">
        <v>1</v>
      </c>
      <c r="O386" s="449">
        <v>58</v>
      </c>
      <c r="P386" s="453"/>
      <c r="Q386" s="453"/>
      <c r="R386" s="523"/>
      <c r="S386" s="454"/>
    </row>
    <row r="387" spans="1:19" ht="14.4" customHeight="1" x14ac:dyDescent="0.3">
      <c r="A387" s="448" t="s">
        <v>746</v>
      </c>
      <c r="B387" s="449" t="s">
        <v>747</v>
      </c>
      <c r="C387" s="449" t="s">
        <v>397</v>
      </c>
      <c r="D387" s="449" t="s">
        <v>739</v>
      </c>
      <c r="E387" s="449" t="s">
        <v>748</v>
      </c>
      <c r="F387" s="449" t="s">
        <v>813</v>
      </c>
      <c r="G387" s="449" t="s">
        <v>814</v>
      </c>
      <c r="H387" s="453"/>
      <c r="I387" s="453"/>
      <c r="J387" s="449"/>
      <c r="K387" s="449"/>
      <c r="L387" s="453">
        <v>13</v>
      </c>
      <c r="M387" s="453">
        <v>28249</v>
      </c>
      <c r="N387" s="449">
        <v>1</v>
      </c>
      <c r="O387" s="449">
        <v>2173</v>
      </c>
      <c r="P387" s="453"/>
      <c r="Q387" s="453"/>
      <c r="R387" s="523"/>
      <c r="S387" s="454"/>
    </row>
    <row r="388" spans="1:19" ht="14.4" customHeight="1" x14ac:dyDescent="0.3">
      <c r="A388" s="448" t="s">
        <v>746</v>
      </c>
      <c r="B388" s="449" t="s">
        <v>747</v>
      </c>
      <c r="C388" s="449" t="s">
        <v>397</v>
      </c>
      <c r="D388" s="449" t="s">
        <v>739</v>
      </c>
      <c r="E388" s="449" t="s">
        <v>748</v>
      </c>
      <c r="F388" s="449" t="s">
        <v>819</v>
      </c>
      <c r="G388" s="449" t="s">
        <v>820</v>
      </c>
      <c r="H388" s="453">
        <v>355</v>
      </c>
      <c r="I388" s="453">
        <v>62125</v>
      </c>
      <c r="J388" s="449">
        <v>4.4122869318181817</v>
      </c>
      <c r="K388" s="449">
        <v>175</v>
      </c>
      <c r="L388" s="453">
        <v>80</v>
      </c>
      <c r="M388" s="453">
        <v>14080</v>
      </c>
      <c r="N388" s="449">
        <v>1</v>
      </c>
      <c r="O388" s="449">
        <v>176</v>
      </c>
      <c r="P388" s="453"/>
      <c r="Q388" s="453"/>
      <c r="R388" s="523"/>
      <c r="S388" s="454"/>
    </row>
    <row r="389" spans="1:19" ht="14.4" customHeight="1" x14ac:dyDescent="0.3">
      <c r="A389" s="448" t="s">
        <v>746</v>
      </c>
      <c r="B389" s="449" t="s">
        <v>747</v>
      </c>
      <c r="C389" s="449" t="s">
        <v>397</v>
      </c>
      <c r="D389" s="449" t="s">
        <v>739</v>
      </c>
      <c r="E389" s="449" t="s">
        <v>748</v>
      </c>
      <c r="F389" s="449" t="s">
        <v>825</v>
      </c>
      <c r="G389" s="449" t="s">
        <v>826</v>
      </c>
      <c r="H389" s="453">
        <v>2</v>
      </c>
      <c r="I389" s="453">
        <v>338</v>
      </c>
      <c r="J389" s="449">
        <v>1.9882352941176471</v>
      </c>
      <c r="K389" s="449">
        <v>169</v>
      </c>
      <c r="L389" s="453">
        <v>1</v>
      </c>
      <c r="M389" s="453">
        <v>170</v>
      </c>
      <c r="N389" s="449">
        <v>1</v>
      </c>
      <c r="O389" s="449">
        <v>170</v>
      </c>
      <c r="P389" s="453"/>
      <c r="Q389" s="453"/>
      <c r="R389" s="523"/>
      <c r="S389" s="454"/>
    </row>
    <row r="390" spans="1:19" ht="14.4" customHeight="1" x14ac:dyDescent="0.3">
      <c r="A390" s="448" t="s">
        <v>746</v>
      </c>
      <c r="B390" s="449" t="s">
        <v>747</v>
      </c>
      <c r="C390" s="449" t="s">
        <v>397</v>
      </c>
      <c r="D390" s="449" t="s">
        <v>739</v>
      </c>
      <c r="E390" s="449" t="s">
        <v>748</v>
      </c>
      <c r="F390" s="449" t="s">
        <v>829</v>
      </c>
      <c r="G390" s="449" t="s">
        <v>830</v>
      </c>
      <c r="H390" s="453">
        <v>7</v>
      </c>
      <c r="I390" s="453">
        <v>7077</v>
      </c>
      <c r="J390" s="449">
        <v>0.36805700020802995</v>
      </c>
      <c r="K390" s="449">
        <v>1011</v>
      </c>
      <c r="L390" s="453">
        <v>19</v>
      </c>
      <c r="M390" s="453">
        <v>19228</v>
      </c>
      <c r="N390" s="449">
        <v>1</v>
      </c>
      <c r="O390" s="449">
        <v>1012</v>
      </c>
      <c r="P390" s="453"/>
      <c r="Q390" s="453"/>
      <c r="R390" s="523"/>
      <c r="S390" s="454"/>
    </row>
    <row r="391" spans="1:19" ht="14.4" customHeight="1" x14ac:dyDescent="0.3">
      <c r="A391" s="448" t="s">
        <v>746</v>
      </c>
      <c r="B391" s="449" t="s">
        <v>747</v>
      </c>
      <c r="C391" s="449" t="s">
        <v>397</v>
      </c>
      <c r="D391" s="449" t="s">
        <v>739</v>
      </c>
      <c r="E391" s="449" t="s">
        <v>748</v>
      </c>
      <c r="F391" s="449" t="s">
        <v>833</v>
      </c>
      <c r="G391" s="449" t="s">
        <v>834</v>
      </c>
      <c r="H391" s="453">
        <v>7</v>
      </c>
      <c r="I391" s="453">
        <v>16058</v>
      </c>
      <c r="J391" s="449">
        <v>1.1651429400667537</v>
      </c>
      <c r="K391" s="449">
        <v>2294</v>
      </c>
      <c r="L391" s="453">
        <v>6</v>
      </c>
      <c r="M391" s="453">
        <v>13782</v>
      </c>
      <c r="N391" s="449">
        <v>1</v>
      </c>
      <c r="O391" s="449">
        <v>2297</v>
      </c>
      <c r="P391" s="453"/>
      <c r="Q391" s="453"/>
      <c r="R391" s="523"/>
      <c r="S391" s="454"/>
    </row>
    <row r="392" spans="1:19" ht="14.4" customHeight="1" x14ac:dyDescent="0.3">
      <c r="A392" s="448" t="s">
        <v>746</v>
      </c>
      <c r="B392" s="449" t="s">
        <v>747</v>
      </c>
      <c r="C392" s="449" t="s">
        <v>397</v>
      </c>
      <c r="D392" s="449" t="s">
        <v>739</v>
      </c>
      <c r="E392" s="449" t="s">
        <v>748</v>
      </c>
      <c r="F392" s="449" t="s">
        <v>839</v>
      </c>
      <c r="G392" s="449" t="s">
        <v>840</v>
      </c>
      <c r="H392" s="453"/>
      <c r="I392" s="453"/>
      <c r="J392" s="449"/>
      <c r="K392" s="449"/>
      <c r="L392" s="453">
        <v>25</v>
      </c>
      <c r="M392" s="453">
        <v>53275</v>
      </c>
      <c r="N392" s="449">
        <v>1</v>
      </c>
      <c r="O392" s="449">
        <v>2131</v>
      </c>
      <c r="P392" s="453"/>
      <c r="Q392" s="453"/>
      <c r="R392" s="523"/>
      <c r="S392" s="454"/>
    </row>
    <row r="393" spans="1:19" ht="14.4" customHeight="1" x14ac:dyDescent="0.3">
      <c r="A393" s="448" t="s">
        <v>746</v>
      </c>
      <c r="B393" s="449" t="s">
        <v>747</v>
      </c>
      <c r="C393" s="449" t="s">
        <v>397</v>
      </c>
      <c r="D393" s="449" t="s">
        <v>739</v>
      </c>
      <c r="E393" s="449" t="s">
        <v>748</v>
      </c>
      <c r="F393" s="449" t="s">
        <v>850</v>
      </c>
      <c r="G393" s="449" t="s">
        <v>851</v>
      </c>
      <c r="H393" s="453"/>
      <c r="I393" s="453"/>
      <c r="J393" s="449"/>
      <c r="K393" s="449"/>
      <c r="L393" s="453">
        <v>1</v>
      </c>
      <c r="M393" s="453">
        <v>1057</v>
      </c>
      <c r="N393" s="449">
        <v>1</v>
      </c>
      <c r="O393" s="449">
        <v>1057</v>
      </c>
      <c r="P393" s="453"/>
      <c r="Q393" s="453"/>
      <c r="R393" s="523"/>
      <c r="S393" s="454"/>
    </row>
    <row r="394" spans="1:19" ht="14.4" customHeight="1" x14ac:dyDescent="0.3">
      <c r="A394" s="448" t="s">
        <v>746</v>
      </c>
      <c r="B394" s="449" t="s">
        <v>747</v>
      </c>
      <c r="C394" s="449" t="s">
        <v>397</v>
      </c>
      <c r="D394" s="449" t="s">
        <v>739</v>
      </c>
      <c r="E394" s="449" t="s">
        <v>748</v>
      </c>
      <c r="F394" s="449" t="s">
        <v>852</v>
      </c>
      <c r="G394" s="449" t="s">
        <v>853</v>
      </c>
      <c r="H394" s="453">
        <v>3</v>
      </c>
      <c r="I394" s="453">
        <v>864</v>
      </c>
      <c r="J394" s="449">
        <v>0.74740484429065746</v>
      </c>
      <c r="K394" s="449">
        <v>288</v>
      </c>
      <c r="L394" s="453">
        <v>4</v>
      </c>
      <c r="M394" s="453">
        <v>1156</v>
      </c>
      <c r="N394" s="449">
        <v>1</v>
      </c>
      <c r="O394" s="449">
        <v>289</v>
      </c>
      <c r="P394" s="453"/>
      <c r="Q394" s="453"/>
      <c r="R394" s="523"/>
      <c r="S394" s="454"/>
    </row>
    <row r="395" spans="1:19" ht="14.4" customHeight="1" x14ac:dyDescent="0.3">
      <c r="A395" s="448" t="s">
        <v>746</v>
      </c>
      <c r="B395" s="449" t="s">
        <v>747</v>
      </c>
      <c r="C395" s="449" t="s">
        <v>397</v>
      </c>
      <c r="D395" s="449" t="s">
        <v>739</v>
      </c>
      <c r="E395" s="449" t="s">
        <v>748</v>
      </c>
      <c r="F395" s="449" t="s">
        <v>860</v>
      </c>
      <c r="G395" s="449" t="s">
        <v>861</v>
      </c>
      <c r="H395" s="453"/>
      <c r="I395" s="453"/>
      <c r="J395" s="449"/>
      <c r="K395" s="449"/>
      <c r="L395" s="453">
        <v>3</v>
      </c>
      <c r="M395" s="453">
        <v>0</v>
      </c>
      <c r="N395" s="449"/>
      <c r="O395" s="449">
        <v>0</v>
      </c>
      <c r="P395" s="453"/>
      <c r="Q395" s="453"/>
      <c r="R395" s="523"/>
      <c r="S395" s="454"/>
    </row>
    <row r="396" spans="1:19" ht="14.4" customHeight="1" x14ac:dyDescent="0.3">
      <c r="A396" s="448" t="s">
        <v>746</v>
      </c>
      <c r="B396" s="449" t="s">
        <v>747</v>
      </c>
      <c r="C396" s="449" t="s">
        <v>397</v>
      </c>
      <c r="D396" s="449" t="s">
        <v>739</v>
      </c>
      <c r="E396" s="449" t="s">
        <v>748</v>
      </c>
      <c r="F396" s="449" t="s">
        <v>862</v>
      </c>
      <c r="G396" s="449" t="s">
        <v>863</v>
      </c>
      <c r="H396" s="453"/>
      <c r="I396" s="453"/>
      <c r="J396" s="449"/>
      <c r="K396" s="449"/>
      <c r="L396" s="453">
        <v>5</v>
      </c>
      <c r="M396" s="453">
        <v>0</v>
      </c>
      <c r="N396" s="449"/>
      <c r="O396" s="449">
        <v>0</v>
      </c>
      <c r="P396" s="453"/>
      <c r="Q396" s="453"/>
      <c r="R396" s="523"/>
      <c r="S396" s="454"/>
    </row>
    <row r="397" spans="1:19" ht="14.4" customHeight="1" x14ac:dyDescent="0.3">
      <c r="A397" s="448" t="s">
        <v>746</v>
      </c>
      <c r="B397" s="449" t="s">
        <v>747</v>
      </c>
      <c r="C397" s="449" t="s">
        <v>397</v>
      </c>
      <c r="D397" s="449" t="s">
        <v>740</v>
      </c>
      <c r="E397" s="449" t="s">
        <v>748</v>
      </c>
      <c r="F397" s="449" t="s">
        <v>751</v>
      </c>
      <c r="G397" s="449" t="s">
        <v>752</v>
      </c>
      <c r="H397" s="453">
        <v>62</v>
      </c>
      <c r="I397" s="453">
        <v>3596</v>
      </c>
      <c r="J397" s="449"/>
      <c r="K397" s="449">
        <v>58</v>
      </c>
      <c r="L397" s="453"/>
      <c r="M397" s="453"/>
      <c r="N397" s="449"/>
      <c r="O397" s="449"/>
      <c r="P397" s="453"/>
      <c r="Q397" s="453"/>
      <c r="R397" s="523"/>
      <c r="S397" s="454"/>
    </row>
    <row r="398" spans="1:19" ht="14.4" customHeight="1" x14ac:dyDescent="0.3">
      <c r="A398" s="448" t="s">
        <v>746</v>
      </c>
      <c r="B398" s="449" t="s">
        <v>747</v>
      </c>
      <c r="C398" s="449" t="s">
        <v>397</v>
      </c>
      <c r="D398" s="449" t="s">
        <v>740</v>
      </c>
      <c r="E398" s="449" t="s">
        <v>748</v>
      </c>
      <c r="F398" s="449" t="s">
        <v>753</v>
      </c>
      <c r="G398" s="449" t="s">
        <v>754</v>
      </c>
      <c r="H398" s="453">
        <v>2</v>
      </c>
      <c r="I398" s="453">
        <v>262</v>
      </c>
      <c r="J398" s="449"/>
      <c r="K398" s="449">
        <v>131</v>
      </c>
      <c r="L398" s="453"/>
      <c r="M398" s="453"/>
      <c r="N398" s="449"/>
      <c r="O398" s="449"/>
      <c r="P398" s="453"/>
      <c r="Q398" s="453"/>
      <c r="R398" s="523"/>
      <c r="S398" s="454"/>
    </row>
    <row r="399" spans="1:19" ht="14.4" customHeight="1" x14ac:dyDescent="0.3">
      <c r="A399" s="448" t="s">
        <v>746</v>
      </c>
      <c r="B399" s="449" t="s">
        <v>747</v>
      </c>
      <c r="C399" s="449" t="s">
        <v>397</v>
      </c>
      <c r="D399" s="449" t="s">
        <v>740</v>
      </c>
      <c r="E399" s="449" t="s">
        <v>748</v>
      </c>
      <c r="F399" s="449" t="s">
        <v>755</v>
      </c>
      <c r="G399" s="449" t="s">
        <v>756</v>
      </c>
      <c r="H399" s="453">
        <v>1</v>
      </c>
      <c r="I399" s="453">
        <v>189</v>
      </c>
      <c r="J399" s="449"/>
      <c r="K399" s="449">
        <v>189</v>
      </c>
      <c r="L399" s="453"/>
      <c r="M399" s="453"/>
      <c r="N399" s="449"/>
      <c r="O399" s="449"/>
      <c r="P399" s="453"/>
      <c r="Q399" s="453"/>
      <c r="R399" s="523"/>
      <c r="S399" s="454"/>
    </row>
    <row r="400" spans="1:19" ht="14.4" customHeight="1" x14ac:dyDescent="0.3">
      <c r="A400" s="448" t="s">
        <v>746</v>
      </c>
      <c r="B400" s="449" t="s">
        <v>747</v>
      </c>
      <c r="C400" s="449" t="s">
        <v>397</v>
      </c>
      <c r="D400" s="449" t="s">
        <v>740</v>
      </c>
      <c r="E400" s="449" t="s">
        <v>748</v>
      </c>
      <c r="F400" s="449" t="s">
        <v>759</v>
      </c>
      <c r="G400" s="449" t="s">
        <v>760</v>
      </c>
      <c r="H400" s="453">
        <v>15</v>
      </c>
      <c r="I400" s="453">
        <v>2685</v>
      </c>
      <c r="J400" s="449"/>
      <c r="K400" s="449">
        <v>179</v>
      </c>
      <c r="L400" s="453"/>
      <c r="M400" s="453"/>
      <c r="N400" s="449"/>
      <c r="O400" s="449"/>
      <c r="P400" s="453"/>
      <c r="Q400" s="453"/>
      <c r="R400" s="523"/>
      <c r="S400" s="454"/>
    </row>
    <row r="401" spans="1:19" ht="14.4" customHeight="1" x14ac:dyDescent="0.3">
      <c r="A401" s="448" t="s">
        <v>746</v>
      </c>
      <c r="B401" s="449" t="s">
        <v>747</v>
      </c>
      <c r="C401" s="449" t="s">
        <v>397</v>
      </c>
      <c r="D401" s="449" t="s">
        <v>740</v>
      </c>
      <c r="E401" s="449" t="s">
        <v>748</v>
      </c>
      <c r="F401" s="449" t="s">
        <v>763</v>
      </c>
      <c r="G401" s="449" t="s">
        <v>764</v>
      </c>
      <c r="H401" s="453">
        <v>11</v>
      </c>
      <c r="I401" s="453">
        <v>3685</v>
      </c>
      <c r="J401" s="449"/>
      <c r="K401" s="449">
        <v>335</v>
      </c>
      <c r="L401" s="453"/>
      <c r="M401" s="453"/>
      <c r="N401" s="449"/>
      <c r="O401" s="449"/>
      <c r="P401" s="453"/>
      <c r="Q401" s="453"/>
      <c r="R401" s="523"/>
      <c r="S401" s="454"/>
    </row>
    <row r="402" spans="1:19" ht="14.4" customHeight="1" x14ac:dyDescent="0.3">
      <c r="A402" s="448" t="s">
        <v>746</v>
      </c>
      <c r="B402" s="449" t="s">
        <v>747</v>
      </c>
      <c r="C402" s="449" t="s">
        <v>397</v>
      </c>
      <c r="D402" s="449" t="s">
        <v>740</v>
      </c>
      <c r="E402" s="449" t="s">
        <v>748</v>
      </c>
      <c r="F402" s="449" t="s">
        <v>767</v>
      </c>
      <c r="G402" s="449" t="s">
        <v>768</v>
      </c>
      <c r="H402" s="453">
        <v>28</v>
      </c>
      <c r="I402" s="453">
        <v>9772</v>
      </c>
      <c r="J402" s="449">
        <v>4.666666666666667</v>
      </c>
      <c r="K402" s="449">
        <v>349</v>
      </c>
      <c r="L402" s="453">
        <v>6</v>
      </c>
      <c r="M402" s="453">
        <v>2094</v>
      </c>
      <c r="N402" s="449">
        <v>1</v>
      </c>
      <c r="O402" s="449">
        <v>349</v>
      </c>
      <c r="P402" s="453"/>
      <c r="Q402" s="453"/>
      <c r="R402" s="523"/>
      <c r="S402" s="454"/>
    </row>
    <row r="403" spans="1:19" ht="14.4" customHeight="1" x14ac:dyDescent="0.3">
      <c r="A403" s="448" t="s">
        <v>746</v>
      </c>
      <c r="B403" s="449" t="s">
        <v>747</v>
      </c>
      <c r="C403" s="449" t="s">
        <v>397</v>
      </c>
      <c r="D403" s="449" t="s">
        <v>740</v>
      </c>
      <c r="E403" s="449" t="s">
        <v>748</v>
      </c>
      <c r="F403" s="449" t="s">
        <v>775</v>
      </c>
      <c r="G403" s="449" t="s">
        <v>776</v>
      </c>
      <c r="H403" s="453">
        <v>15</v>
      </c>
      <c r="I403" s="453">
        <v>735</v>
      </c>
      <c r="J403" s="449">
        <v>7.5</v>
      </c>
      <c r="K403" s="449">
        <v>49</v>
      </c>
      <c r="L403" s="453">
        <v>2</v>
      </c>
      <c r="M403" s="453">
        <v>98</v>
      </c>
      <c r="N403" s="449">
        <v>1</v>
      </c>
      <c r="O403" s="449">
        <v>49</v>
      </c>
      <c r="P403" s="453"/>
      <c r="Q403" s="453"/>
      <c r="R403" s="523"/>
      <c r="S403" s="454"/>
    </row>
    <row r="404" spans="1:19" ht="14.4" customHeight="1" x14ac:dyDescent="0.3">
      <c r="A404" s="448" t="s">
        <v>746</v>
      </c>
      <c r="B404" s="449" t="s">
        <v>747</v>
      </c>
      <c r="C404" s="449" t="s">
        <v>397</v>
      </c>
      <c r="D404" s="449" t="s">
        <v>740</v>
      </c>
      <c r="E404" s="449" t="s">
        <v>748</v>
      </c>
      <c r="F404" s="449" t="s">
        <v>777</v>
      </c>
      <c r="G404" s="449" t="s">
        <v>778</v>
      </c>
      <c r="H404" s="453">
        <v>6</v>
      </c>
      <c r="I404" s="453">
        <v>2322</v>
      </c>
      <c r="J404" s="449"/>
      <c r="K404" s="449">
        <v>387</v>
      </c>
      <c r="L404" s="453"/>
      <c r="M404" s="453"/>
      <c r="N404" s="449"/>
      <c r="O404" s="449"/>
      <c r="P404" s="453"/>
      <c r="Q404" s="453"/>
      <c r="R404" s="523"/>
      <c r="S404" s="454"/>
    </row>
    <row r="405" spans="1:19" ht="14.4" customHeight="1" x14ac:dyDescent="0.3">
      <c r="A405" s="448" t="s">
        <v>746</v>
      </c>
      <c r="B405" s="449" t="s">
        <v>747</v>
      </c>
      <c r="C405" s="449" t="s">
        <v>397</v>
      </c>
      <c r="D405" s="449" t="s">
        <v>740</v>
      </c>
      <c r="E405" s="449" t="s">
        <v>748</v>
      </c>
      <c r="F405" s="449" t="s">
        <v>779</v>
      </c>
      <c r="G405" s="449" t="s">
        <v>780</v>
      </c>
      <c r="H405" s="453">
        <v>8</v>
      </c>
      <c r="I405" s="453">
        <v>304</v>
      </c>
      <c r="J405" s="449"/>
      <c r="K405" s="449">
        <v>38</v>
      </c>
      <c r="L405" s="453"/>
      <c r="M405" s="453"/>
      <c r="N405" s="449"/>
      <c r="O405" s="449"/>
      <c r="P405" s="453"/>
      <c r="Q405" s="453"/>
      <c r="R405" s="523"/>
      <c r="S405" s="454"/>
    </row>
    <row r="406" spans="1:19" ht="14.4" customHeight="1" x14ac:dyDescent="0.3">
      <c r="A406" s="448" t="s">
        <v>746</v>
      </c>
      <c r="B406" s="449" t="s">
        <v>747</v>
      </c>
      <c r="C406" s="449" t="s">
        <v>397</v>
      </c>
      <c r="D406" s="449" t="s">
        <v>740</v>
      </c>
      <c r="E406" s="449" t="s">
        <v>748</v>
      </c>
      <c r="F406" s="449" t="s">
        <v>783</v>
      </c>
      <c r="G406" s="449" t="s">
        <v>784</v>
      </c>
      <c r="H406" s="453">
        <v>27</v>
      </c>
      <c r="I406" s="453">
        <v>19008</v>
      </c>
      <c r="J406" s="449">
        <v>13.480851063829787</v>
      </c>
      <c r="K406" s="449">
        <v>704</v>
      </c>
      <c r="L406" s="453">
        <v>2</v>
      </c>
      <c r="M406" s="453">
        <v>1410</v>
      </c>
      <c r="N406" s="449">
        <v>1</v>
      </c>
      <c r="O406" s="449">
        <v>705</v>
      </c>
      <c r="P406" s="453"/>
      <c r="Q406" s="453"/>
      <c r="R406" s="523"/>
      <c r="S406" s="454"/>
    </row>
    <row r="407" spans="1:19" ht="14.4" customHeight="1" x14ac:dyDescent="0.3">
      <c r="A407" s="448" t="s">
        <v>746</v>
      </c>
      <c r="B407" s="449" t="s">
        <v>747</v>
      </c>
      <c r="C407" s="449" t="s">
        <v>397</v>
      </c>
      <c r="D407" s="449" t="s">
        <v>740</v>
      </c>
      <c r="E407" s="449" t="s">
        <v>748</v>
      </c>
      <c r="F407" s="449" t="s">
        <v>785</v>
      </c>
      <c r="G407" s="449" t="s">
        <v>786</v>
      </c>
      <c r="H407" s="453">
        <v>3</v>
      </c>
      <c r="I407" s="453">
        <v>441</v>
      </c>
      <c r="J407" s="449"/>
      <c r="K407" s="449">
        <v>147</v>
      </c>
      <c r="L407" s="453"/>
      <c r="M407" s="453"/>
      <c r="N407" s="449"/>
      <c r="O407" s="449"/>
      <c r="P407" s="453"/>
      <c r="Q407" s="453"/>
      <c r="R407" s="523"/>
      <c r="S407" s="454"/>
    </row>
    <row r="408" spans="1:19" ht="14.4" customHeight="1" x14ac:dyDescent="0.3">
      <c r="A408" s="448" t="s">
        <v>746</v>
      </c>
      <c r="B408" s="449" t="s">
        <v>747</v>
      </c>
      <c r="C408" s="449" t="s">
        <v>397</v>
      </c>
      <c r="D408" s="449" t="s">
        <v>740</v>
      </c>
      <c r="E408" s="449" t="s">
        <v>748</v>
      </c>
      <c r="F408" s="449" t="s">
        <v>787</v>
      </c>
      <c r="G408" s="449" t="s">
        <v>788</v>
      </c>
      <c r="H408" s="453">
        <v>24</v>
      </c>
      <c r="I408" s="453">
        <v>7296</v>
      </c>
      <c r="J408" s="449"/>
      <c r="K408" s="449">
        <v>304</v>
      </c>
      <c r="L408" s="453"/>
      <c r="M408" s="453"/>
      <c r="N408" s="449"/>
      <c r="O408" s="449"/>
      <c r="P408" s="453"/>
      <c r="Q408" s="453"/>
      <c r="R408" s="523"/>
      <c r="S408" s="454"/>
    </row>
    <row r="409" spans="1:19" ht="14.4" customHeight="1" x14ac:dyDescent="0.3">
      <c r="A409" s="448" t="s">
        <v>746</v>
      </c>
      <c r="B409" s="449" t="s">
        <v>747</v>
      </c>
      <c r="C409" s="449" t="s">
        <v>397</v>
      </c>
      <c r="D409" s="449" t="s">
        <v>740</v>
      </c>
      <c r="E409" s="449" t="s">
        <v>748</v>
      </c>
      <c r="F409" s="449" t="s">
        <v>791</v>
      </c>
      <c r="G409" s="449" t="s">
        <v>792</v>
      </c>
      <c r="H409" s="453">
        <v>74</v>
      </c>
      <c r="I409" s="453">
        <v>36556</v>
      </c>
      <c r="J409" s="449"/>
      <c r="K409" s="449">
        <v>494</v>
      </c>
      <c r="L409" s="453"/>
      <c r="M409" s="453"/>
      <c r="N409" s="449"/>
      <c r="O409" s="449"/>
      <c r="P409" s="453"/>
      <c r="Q409" s="453"/>
      <c r="R409" s="523"/>
      <c r="S409" s="454"/>
    </row>
    <row r="410" spans="1:19" ht="14.4" customHeight="1" x14ac:dyDescent="0.3">
      <c r="A410" s="448" t="s">
        <v>746</v>
      </c>
      <c r="B410" s="449" t="s">
        <v>747</v>
      </c>
      <c r="C410" s="449" t="s">
        <v>397</v>
      </c>
      <c r="D410" s="449" t="s">
        <v>740</v>
      </c>
      <c r="E410" s="449" t="s">
        <v>748</v>
      </c>
      <c r="F410" s="449" t="s">
        <v>793</v>
      </c>
      <c r="G410" s="449" t="s">
        <v>794</v>
      </c>
      <c r="H410" s="453">
        <v>81</v>
      </c>
      <c r="I410" s="453">
        <v>29970</v>
      </c>
      <c r="J410" s="449"/>
      <c r="K410" s="449">
        <v>370</v>
      </c>
      <c r="L410" s="453"/>
      <c r="M410" s="453"/>
      <c r="N410" s="449"/>
      <c r="O410" s="449"/>
      <c r="P410" s="453"/>
      <c r="Q410" s="453"/>
      <c r="R410" s="523"/>
      <c r="S410" s="454"/>
    </row>
    <row r="411" spans="1:19" ht="14.4" customHeight="1" x14ac:dyDescent="0.3">
      <c r="A411" s="448" t="s">
        <v>746</v>
      </c>
      <c r="B411" s="449" t="s">
        <v>747</v>
      </c>
      <c r="C411" s="449" t="s">
        <v>397</v>
      </c>
      <c r="D411" s="449" t="s">
        <v>740</v>
      </c>
      <c r="E411" s="449" t="s">
        <v>748</v>
      </c>
      <c r="F411" s="449" t="s">
        <v>801</v>
      </c>
      <c r="G411" s="449" t="s">
        <v>802</v>
      </c>
      <c r="H411" s="453">
        <v>16</v>
      </c>
      <c r="I411" s="453">
        <v>1776</v>
      </c>
      <c r="J411" s="449"/>
      <c r="K411" s="449">
        <v>111</v>
      </c>
      <c r="L411" s="453"/>
      <c r="M411" s="453"/>
      <c r="N411" s="449"/>
      <c r="O411" s="449"/>
      <c r="P411" s="453"/>
      <c r="Q411" s="453"/>
      <c r="R411" s="523"/>
      <c r="S411" s="454"/>
    </row>
    <row r="412" spans="1:19" ht="14.4" customHeight="1" x14ac:dyDescent="0.3">
      <c r="A412" s="448" t="s">
        <v>746</v>
      </c>
      <c r="B412" s="449" t="s">
        <v>747</v>
      </c>
      <c r="C412" s="449" t="s">
        <v>397</v>
      </c>
      <c r="D412" s="449" t="s">
        <v>740</v>
      </c>
      <c r="E412" s="449" t="s">
        <v>748</v>
      </c>
      <c r="F412" s="449" t="s">
        <v>803</v>
      </c>
      <c r="G412" s="449" t="s">
        <v>804</v>
      </c>
      <c r="H412" s="453">
        <v>2</v>
      </c>
      <c r="I412" s="453">
        <v>250</v>
      </c>
      <c r="J412" s="449"/>
      <c r="K412" s="449">
        <v>125</v>
      </c>
      <c r="L412" s="453"/>
      <c r="M412" s="453"/>
      <c r="N412" s="449"/>
      <c r="O412" s="449"/>
      <c r="P412" s="453"/>
      <c r="Q412" s="453"/>
      <c r="R412" s="523"/>
      <c r="S412" s="454"/>
    </row>
    <row r="413" spans="1:19" ht="14.4" customHeight="1" x14ac:dyDescent="0.3">
      <c r="A413" s="448" t="s">
        <v>746</v>
      </c>
      <c r="B413" s="449" t="s">
        <v>747</v>
      </c>
      <c r="C413" s="449" t="s">
        <v>397</v>
      </c>
      <c r="D413" s="449" t="s">
        <v>740</v>
      </c>
      <c r="E413" s="449" t="s">
        <v>748</v>
      </c>
      <c r="F413" s="449" t="s">
        <v>805</v>
      </c>
      <c r="G413" s="449" t="s">
        <v>806</v>
      </c>
      <c r="H413" s="453">
        <v>9</v>
      </c>
      <c r="I413" s="453">
        <v>4455</v>
      </c>
      <c r="J413" s="449"/>
      <c r="K413" s="449">
        <v>495</v>
      </c>
      <c r="L413" s="453"/>
      <c r="M413" s="453"/>
      <c r="N413" s="449"/>
      <c r="O413" s="449"/>
      <c r="P413" s="453"/>
      <c r="Q413" s="453"/>
      <c r="R413" s="523"/>
      <c r="S413" s="454"/>
    </row>
    <row r="414" spans="1:19" ht="14.4" customHeight="1" x14ac:dyDescent="0.3">
      <c r="A414" s="448" t="s">
        <v>746</v>
      </c>
      <c r="B414" s="449" t="s">
        <v>747</v>
      </c>
      <c r="C414" s="449" t="s">
        <v>397</v>
      </c>
      <c r="D414" s="449" t="s">
        <v>740</v>
      </c>
      <c r="E414" s="449" t="s">
        <v>748</v>
      </c>
      <c r="F414" s="449" t="s">
        <v>809</v>
      </c>
      <c r="G414" s="449" t="s">
        <v>810</v>
      </c>
      <c r="H414" s="453">
        <v>16</v>
      </c>
      <c r="I414" s="453">
        <v>7296</v>
      </c>
      <c r="J414" s="449"/>
      <c r="K414" s="449">
        <v>456</v>
      </c>
      <c r="L414" s="453"/>
      <c r="M414" s="453"/>
      <c r="N414" s="449"/>
      <c r="O414" s="449"/>
      <c r="P414" s="453"/>
      <c r="Q414" s="453"/>
      <c r="R414" s="523"/>
      <c r="S414" s="454"/>
    </row>
    <row r="415" spans="1:19" ht="14.4" customHeight="1" x14ac:dyDescent="0.3">
      <c r="A415" s="448" t="s">
        <v>746</v>
      </c>
      <c r="B415" s="449" t="s">
        <v>747</v>
      </c>
      <c r="C415" s="449" t="s">
        <v>397</v>
      </c>
      <c r="D415" s="449" t="s">
        <v>740</v>
      </c>
      <c r="E415" s="449" t="s">
        <v>748</v>
      </c>
      <c r="F415" s="449" t="s">
        <v>811</v>
      </c>
      <c r="G415" s="449" t="s">
        <v>812</v>
      </c>
      <c r="H415" s="453">
        <v>162</v>
      </c>
      <c r="I415" s="453">
        <v>9396</v>
      </c>
      <c r="J415" s="449"/>
      <c r="K415" s="449">
        <v>58</v>
      </c>
      <c r="L415" s="453"/>
      <c r="M415" s="453"/>
      <c r="N415" s="449"/>
      <c r="O415" s="449"/>
      <c r="P415" s="453"/>
      <c r="Q415" s="453"/>
      <c r="R415" s="523"/>
      <c r="S415" s="454"/>
    </row>
    <row r="416" spans="1:19" ht="14.4" customHeight="1" x14ac:dyDescent="0.3">
      <c r="A416" s="448" t="s">
        <v>746</v>
      </c>
      <c r="B416" s="449" t="s">
        <v>747</v>
      </c>
      <c r="C416" s="449" t="s">
        <v>397</v>
      </c>
      <c r="D416" s="449" t="s">
        <v>740</v>
      </c>
      <c r="E416" s="449" t="s">
        <v>748</v>
      </c>
      <c r="F416" s="449" t="s">
        <v>819</v>
      </c>
      <c r="G416" s="449" t="s">
        <v>820</v>
      </c>
      <c r="H416" s="453">
        <v>40</v>
      </c>
      <c r="I416" s="453">
        <v>7000</v>
      </c>
      <c r="J416" s="449"/>
      <c r="K416" s="449">
        <v>175</v>
      </c>
      <c r="L416" s="453"/>
      <c r="M416" s="453"/>
      <c r="N416" s="449"/>
      <c r="O416" s="449"/>
      <c r="P416" s="453"/>
      <c r="Q416" s="453"/>
      <c r="R416" s="523"/>
      <c r="S416" s="454"/>
    </row>
    <row r="417" spans="1:19" ht="14.4" customHeight="1" x14ac:dyDescent="0.3">
      <c r="A417" s="448" t="s">
        <v>746</v>
      </c>
      <c r="B417" s="449" t="s">
        <v>747</v>
      </c>
      <c r="C417" s="449" t="s">
        <v>397</v>
      </c>
      <c r="D417" s="449" t="s">
        <v>740</v>
      </c>
      <c r="E417" s="449" t="s">
        <v>748</v>
      </c>
      <c r="F417" s="449" t="s">
        <v>821</v>
      </c>
      <c r="G417" s="449" t="s">
        <v>822</v>
      </c>
      <c r="H417" s="453">
        <v>136</v>
      </c>
      <c r="I417" s="453">
        <v>11560</v>
      </c>
      <c r="J417" s="449">
        <v>5.666666666666667</v>
      </c>
      <c r="K417" s="449">
        <v>85</v>
      </c>
      <c r="L417" s="453">
        <v>24</v>
      </c>
      <c r="M417" s="453">
        <v>2040</v>
      </c>
      <c r="N417" s="449">
        <v>1</v>
      </c>
      <c r="O417" s="449">
        <v>85</v>
      </c>
      <c r="P417" s="453"/>
      <c r="Q417" s="453"/>
      <c r="R417" s="523"/>
      <c r="S417" s="454"/>
    </row>
    <row r="418" spans="1:19" ht="14.4" customHeight="1" x14ac:dyDescent="0.3">
      <c r="A418" s="448" t="s">
        <v>746</v>
      </c>
      <c r="B418" s="449" t="s">
        <v>747</v>
      </c>
      <c r="C418" s="449" t="s">
        <v>397</v>
      </c>
      <c r="D418" s="449" t="s">
        <v>740</v>
      </c>
      <c r="E418" s="449" t="s">
        <v>748</v>
      </c>
      <c r="F418" s="449" t="s">
        <v>827</v>
      </c>
      <c r="G418" s="449" t="s">
        <v>828</v>
      </c>
      <c r="H418" s="453">
        <v>9</v>
      </c>
      <c r="I418" s="453">
        <v>261</v>
      </c>
      <c r="J418" s="449"/>
      <c r="K418" s="449">
        <v>29</v>
      </c>
      <c r="L418" s="453"/>
      <c r="M418" s="453"/>
      <c r="N418" s="449"/>
      <c r="O418" s="449"/>
      <c r="P418" s="453"/>
      <c r="Q418" s="453"/>
      <c r="R418" s="523"/>
      <c r="S418" s="454"/>
    </row>
    <row r="419" spans="1:19" ht="14.4" customHeight="1" x14ac:dyDescent="0.3">
      <c r="A419" s="448" t="s">
        <v>746</v>
      </c>
      <c r="B419" s="449" t="s">
        <v>747</v>
      </c>
      <c r="C419" s="449" t="s">
        <v>397</v>
      </c>
      <c r="D419" s="449" t="s">
        <v>740</v>
      </c>
      <c r="E419" s="449" t="s">
        <v>748</v>
      </c>
      <c r="F419" s="449" t="s">
        <v>831</v>
      </c>
      <c r="G419" s="449" t="s">
        <v>832</v>
      </c>
      <c r="H419" s="453">
        <v>13</v>
      </c>
      <c r="I419" s="453">
        <v>2288</v>
      </c>
      <c r="J419" s="449">
        <v>3.25</v>
      </c>
      <c r="K419" s="449">
        <v>176</v>
      </c>
      <c r="L419" s="453">
        <v>4</v>
      </c>
      <c r="M419" s="453">
        <v>704</v>
      </c>
      <c r="N419" s="449">
        <v>1</v>
      </c>
      <c r="O419" s="449">
        <v>176</v>
      </c>
      <c r="P419" s="453"/>
      <c r="Q419" s="453"/>
      <c r="R419" s="523"/>
      <c r="S419" s="454"/>
    </row>
    <row r="420" spans="1:19" ht="14.4" customHeight="1" x14ac:dyDescent="0.3">
      <c r="A420" s="448" t="s">
        <v>746</v>
      </c>
      <c r="B420" s="449" t="s">
        <v>747</v>
      </c>
      <c r="C420" s="449" t="s">
        <v>397</v>
      </c>
      <c r="D420" s="449" t="s">
        <v>740</v>
      </c>
      <c r="E420" s="449" t="s">
        <v>748</v>
      </c>
      <c r="F420" s="449" t="s">
        <v>837</v>
      </c>
      <c r="G420" s="449" t="s">
        <v>838</v>
      </c>
      <c r="H420" s="453">
        <v>45</v>
      </c>
      <c r="I420" s="453">
        <v>11835</v>
      </c>
      <c r="J420" s="449">
        <v>7.4715909090909092</v>
      </c>
      <c r="K420" s="449">
        <v>263</v>
      </c>
      <c r="L420" s="453">
        <v>6</v>
      </c>
      <c r="M420" s="453">
        <v>1584</v>
      </c>
      <c r="N420" s="449">
        <v>1</v>
      </c>
      <c r="O420" s="449">
        <v>264</v>
      </c>
      <c r="P420" s="453"/>
      <c r="Q420" s="453"/>
      <c r="R420" s="523"/>
      <c r="S420" s="454"/>
    </row>
    <row r="421" spans="1:19" ht="14.4" customHeight="1" x14ac:dyDescent="0.3">
      <c r="A421" s="448" t="s">
        <v>746</v>
      </c>
      <c r="B421" s="449" t="s">
        <v>747</v>
      </c>
      <c r="C421" s="449" t="s">
        <v>397</v>
      </c>
      <c r="D421" s="449" t="s">
        <v>740</v>
      </c>
      <c r="E421" s="449" t="s">
        <v>748</v>
      </c>
      <c r="F421" s="449" t="s">
        <v>839</v>
      </c>
      <c r="G421" s="449" t="s">
        <v>840</v>
      </c>
      <c r="H421" s="453">
        <v>1</v>
      </c>
      <c r="I421" s="453">
        <v>2130</v>
      </c>
      <c r="J421" s="449"/>
      <c r="K421" s="449">
        <v>2130</v>
      </c>
      <c r="L421" s="453"/>
      <c r="M421" s="453"/>
      <c r="N421" s="449"/>
      <c r="O421" s="449"/>
      <c r="P421" s="453"/>
      <c r="Q421" s="453"/>
      <c r="R421" s="523"/>
      <c r="S421" s="454"/>
    </row>
    <row r="422" spans="1:19" ht="14.4" customHeight="1" x14ac:dyDescent="0.3">
      <c r="A422" s="448" t="s">
        <v>746</v>
      </c>
      <c r="B422" s="449" t="s">
        <v>747</v>
      </c>
      <c r="C422" s="449" t="s">
        <v>397</v>
      </c>
      <c r="D422" s="449" t="s">
        <v>740</v>
      </c>
      <c r="E422" s="449" t="s">
        <v>748</v>
      </c>
      <c r="F422" s="449" t="s">
        <v>841</v>
      </c>
      <c r="G422" s="449" t="s">
        <v>842</v>
      </c>
      <c r="H422" s="453">
        <v>1</v>
      </c>
      <c r="I422" s="453">
        <v>242</v>
      </c>
      <c r="J422" s="449"/>
      <c r="K422" s="449">
        <v>242</v>
      </c>
      <c r="L422" s="453"/>
      <c r="M422" s="453"/>
      <c r="N422" s="449"/>
      <c r="O422" s="449"/>
      <c r="P422" s="453"/>
      <c r="Q422" s="453"/>
      <c r="R422" s="523"/>
      <c r="S422" s="454"/>
    </row>
    <row r="423" spans="1:19" ht="14.4" customHeight="1" x14ac:dyDescent="0.3">
      <c r="A423" s="448" t="s">
        <v>746</v>
      </c>
      <c r="B423" s="449" t="s">
        <v>747</v>
      </c>
      <c r="C423" s="449" t="s">
        <v>397</v>
      </c>
      <c r="D423" s="449" t="s">
        <v>740</v>
      </c>
      <c r="E423" s="449" t="s">
        <v>748</v>
      </c>
      <c r="F423" s="449" t="s">
        <v>843</v>
      </c>
      <c r="G423" s="449" t="s">
        <v>844</v>
      </c>
      <c r="H423" s="453">
        <v>1</v>
      </c>
      <c r="I423" s="453">
        <v>423</v>
      </c>
      <c r="J423" s="449"/>
      <c r="K423" s="449">
        <v>423</v>
      </c>
      <c r="L423" s="453"/>
      <c r="M423" s="453"/>
      <c r="N423" s="449"/>
      <c r="O423" s="449"/>
      <c r="P423" s="453"/>
      <c r="Q423" s="453"/>
      <c r="R423" s="523"/>
      <c r="S423" s="454"/>
    </row>
    <row r="424" spans="1:19" ht="14.4" customHeight="1" x14ac:dyDescent="0.3">
      <c r="A424" s="448" t="s">
        <v>746</v>
      </c>
      <c r="B424" s="449" t="s">
        <v>747</v>
      </c>
      <c r="C424" s="449" t="s">
        <v>397</v>
      </c>
      <c r="D424" s="449" t="s">
        <v>740</v>
      </c>
      <c r="E424" s="449" t="s">
        <v>748</v>
      </c>
      <c r="F424" s="449" t="s">
        <v>845</v>
      </c>
      <c r="G424" s="449" t="s">
        <v>846</v>
      </c>
      <c r="H424" s="453">
        <v>1</v>
      </c>
      <c r="I424" s="453">
        <v>847</v>
      </c>
      <c r="J424" s="449"/>
      <c r="K424" s="449">
        <v>847</v>
      </c>
      <c r="L424" s="453"/>
      <c r="M424" s="453"/>
      <c r="N424" s="449"/>
      <c r="O424" s="449"/>
      <c r="P424" s="453"/>
      <c r="Q424" s="453"/>
      <c r="R424" s="523"/>
      <c r="S424" s="454"/>
    </row>
    <row r="425" spans="1:19" ht="14.4" customHeight="1" x14ac:dyDescent="0.3">
      <c r="A425" s="448" t="s">
        <v>746</v>
      </c>
      <c r="B425" s="449" t="s">
        <v>747</v>
      </c>
      <c r="C425" s="449" t="s">
        <v>397</v>
      </c>
      <c r="D425" s="449" t="s">
        <v>740</v>
      </c>
      <c r="E425" s="449" t="s">
        <v>748</v>
      </c>
      <c r="F425" s="449" t="s">
        <v>854</v>
      </c>
      <c r="G425" s="449" t="s">
        <v>855</v>
      </c>
      <c r="H425" s="453">
        <v>1</v>
      </c>
      <c r="I425" s="453">
        <v>1096</v>
      </c>
      <c r="J425" s="449"/>
      <c r="K425" s="449">
        <v>1096</v>
      </c>
      <c r="L425" s="453"/>
      <c r="M425" s="453"/>
      <c r="N425" s="449"/>
      <c r="O425" s="449"/>
      <c r="P425" s="453"/>
      <c r="Q425" s="453"/>
      <c r="R425" s="523"/>
      <c r="S425" s="454"/>
    </row>
    <row r="426" spans="1:19" ht="14.4" customHeight="1" x14ac:dyDescent="0.3">
      <c r="A426" s="448" t="s">
        <v>746</v>
      </c>
      <c r="B426" s="449" t="s">
        <v>747</v>
      </c>
      <c r="C426" s="449" t="s">
        <v>397</v>
      </c>
      <c r="D426" s="449" t="s">
        <v>740</v>
      </c>
      <c r="E426" s="449" t="s">
        <v>748</v>
      </c>
      <c r="F426" s="449" t="s">
        <v>856</v>
      </c>
      <c r="G426" s="449" t="s">
        <v>857</v>
      </c>
      <c r="H426" s="453"/>
      <c r="I426" s="453"/>
      <c r="J426" s="449"/>
      <c r="K426" s="449"/>
      <c r="L426" s="453">
        <v>2</v>
      </c>
      <c r="M426" s="453">
        <v>214</v>
      </c>
      <c r="N426" s="449">
        <v>1</v>
      </c>
      <c r="O426" s="449">
        <v>107</v>
      </c>
      <c r="P426" s="453"/>
      <c r="Q426" s="453"/>
      <c r="R426" s="523"/>
      <c r="S426" s="454"/>
    </row>
    <row r="427" spans="1:19" ht="14.4" customHeight="1" x14ac:dyDescent="0.3">
      <c r="A427" s="448" t="s">
        <v>746</v>
      </c>
      <c r="B427" s="449" t="s">
        <v>747</v>
      </c>
      <c r="C427" s="449" t="s">
        <v>397</v>
      </c>
      <c r="D427" s="449" t="s">
        <v>740</v>
      </c>
      <c r="E427" s="449" t="s">
        <v>748</v>
      </c>
      <c r="F427" s="449" t="s">
        <v>858</v>
      </c>
      <c r="G427" s="449" t="s">
        <v>859</v>
      </c>
      <c r="H427" s="453">
        <v>3</v>
      </c>
      <c r="I427" s="453">
        <v>942</v>
      </c>
      <c r="J427" s="449"/>
      <c r="K427" s="449">
        <v>314</v>
      </c>
      <c r="L427" s="453"/>
      <c r="M427" s="453"/>
      <c r="N427" s="449"/>
      <c r="O427" s="449"/>
      <c r="P427" s="453"/>
      <c r="Q427" s="453"/>
      <c r="R427" s="523"/>
      <c r="S427" s="454"/>
    </row>
    <row r="428" spans="1:19" ht="14.4" customHeight="1" x14ac:dyDescent="0.3">
      <c r="A428" s="448" t="s">
        <v>746</v>
      </c>
      <c r="B428" s="449" t="s">
        <v>747</v>
      </c>
      <c r="C428" s="449" t="s">
        <v>397</v>
      </c>
      <c r="D428" s="449" t="s">
        <v>741</v>
      </c>
      <c r="E428" s="449" t="s">
        <v>748</v>
      </c>
      <c r="F428" s="449" t="s">
        <v>751</v>
      </c>
      <c r="G428" s="449" t="s">
        <v>752</v>
      </c>
      <c r="H428" s="453">
        <v>6</v>
      </c>
      <c r="I428" s="453">
        <v>348</v>
      </c>
      <c r="J428" s="449">
        <v>1.5</v>
      </c>
      <c r="K428" s="449">
        <v>58</v>
      </c>
      <c r="L428" s="453">
        <v>4</v>
      </c>
      <c r="M428" s="453">
        <v>232</v>
      </c>
      <c r="N428" s="449">
        <v>1</v>
      </c>
      <c r="O428" s="449">
        <v>58</v>
      </c>
      <c r="P428" s="453">
        <v>1</v>
      </c>
      <c r="Q428" s="453">
        <v>58</v>
      </c>
      <c r="R428" s="523">
        <v>0.25</v>
      </c>
      <c r="S428" s="454">
        <v>58</v>
      </c>
    </row>
    <row r="429" spans="1:19" ht="14.4" customHeight="1" x14ac:dyDescent="0.3">
      <c r="A429" s="448" t="s">
        <v>746</v>
      </c>
      <c r="B429" s="449" t="s">
        <v>747</v>
      </c>
      <c r="C429" s="449" t="s">
        <v>397</v>
      </c>
      <c r="D429" s="449" t="s">
        <v>741</v>
      </c>
      <c r="E429" s="449" t="s">
        <v>748</v>
      </c>
      <c r="F429" s="449" t="s">
        <v>759</v>
      </c>
      <c r="G429" s="449" t="s">
        <v>760</v>
      </c>
      <c r="H429" s="453">
        <v>78</v>
      </c>
      <c r="I429" s="453">
        <v>13962</v>
      </c>
      <c r="J429" s="449">
        <v>3.1026666666666665</v>
      </c>
      <c r="K429" s="449">
        <v>179</v>
      </c>
      <c r="L429" s="453">
        <v>25</v>
      </c>
      <c r="M429" s="453">
        <v>4500</v>
      </c>
      <c r="N429" s="449">
        <v>1</v>
      </c>
      <c r="O429" s="449">
        <v>180</v>
      </c>
      <c r="P429" s="453">
        <v>1</v>
      </c>
      <c r="Q429" s="453">
        <v>180</v>
      </c>
      <c r="R429" s="523">
        <v>0.04</v>
      </c>
      <c r="S429" s="454">
        <v>180</v>
      </c>
    </row>
    <row r="430" spans="1:19" ht="14.4" customHeight="1" x14ac:dyDescent="0.3">
      <c r="A430" s="448" t="s">
        <v>746</v>
      </c>
      <c r="B430" s="449" t="s">
        <v>747</v>
      </c>
      <c r="C430" s="449" t="s">
        <v>397</v>
      </c>
      <c r="D430" s="449" t="s">
        <v>741</v>
      </c>
      <c r="E430" s="449" t="s">
        <v>748</v>
      </c>
      <c r="F430" s="449" t="s">
        <v>761</v>
      </c>
      <c r="G430" s="449" t="s">
        <v>762</v>
      </c>
      <c r="H430" s="453"/>
      <c r="I430" s="453"/>
      <c r="J430" s="449"/>
      <c r="K430" s="449"/>
      <c r="L430" s="453">
        <v>2</v>
      </c>
      <c r="M430" s="453">
        <v>1138</v>
      </c>
      <c r="N430" s="449">
        <v>1</v>
      </c>
      <c r="O430" s="449">
        <v>569</v>
      </c>
      <c r="P430" s="453"/>
      <c r="Q430" s="453"/>
      <c r="R430" s="523"/>
      <c r="S430" s="454"/>
    </row>
    <row r="431" spans="1:19" ht="14.4" customHeight="1" x14ac:dyDescent="0.3">
      <c r="A431" s="448" t="s">
        <v>746</v>
      </c>
      <c r="B431" s="449" t="s">
        <v>747</v>
      </c>
      <c r="C431" s="449" t="s">
        <v>397</v>
      </c>
      <c r="D431" s="449" t="s">
        <v>741</v>
      </c>
      <c r="E431" s="449" t="s">
        <v>748</v>
      </c>
      <c r="F431" s="449" t="s">
        <v>763</v>
      </c>
      <c r="G431" s="449" t="s">
        <v>764</v>
      </c>
      <c r="H431" s="453">
        <v>51</v>
      </c>
      <c r="I431" s="453">
        <v>17085</v>
      </c>
      <c r="J431" s="449">
        <v>2.1186755952380953</v>
      </c>
      <c r="K431" s="449">
        <v>335</v>
      </c>
      <c r="L431" s="453">
        <v>24</v>
      </c>
      <c r="M431" s="453">
        <v>8064</v>
      </c>
      <c r="N431" s="449">
        <v>1</v>
      </c>
      <c r="O431" s="449">
        <v>336</v>
      </c>
      <c r="P431" s="453">
        <v>2</v>
      </c>
      <c r="Q431" s="453">
        <v>674</v>
      </c>
      <c r="R431" s="523">
        <v>8.3581349206349201E-2</v>
      </c>
      <c r="S431" s="454">
        <v>337</v>
      </c>
    </row>
    <row r="432" spans="1:19" ht="14.4" customHeight="1" x14ac:dyDescent="0.3">
      <c r="A432" s="448" t="s">
        <v>746</v>
      </c>
      <c r="B432" s="449" t="s">
        <v>747</v>
      </c>
      <c r="C432" s="449" t="s">
        <v>397</v>
      </c>
      <c r="D432" s="449" t="s">
        <v>741</v>
      </c>
      <c r="E432" s="449" t="s">
        <v>748</v>
      </c>
      <c r="F432" s="449" t="s">
        <v>765</v>
      </c>
      <c r="G432" s="449" t="s">
        <v>766</v>
      </c>
      <c r="H432" s="453">
        <v>18</v>
      </c>
      <c r="I432" s="453">
        <v>8244</v>
      </c>
      <c r="J432" s="449">
        <v>4.4901960784313726</v>
      </c>
      <c r="K432" s="449">
        <v>458</v>
      </c>
      <c r="L432" s="453">
        <v>4</v>
      </c>
      <c r="M432" s="453">
        <v>1836</v>
      </c>
      <c r="N432" s="449">
        <v>1</v>
      </c>
      <c r="O432" s="449">
        <v>459</v>
      </c>
      <c r="P432" s="453"/>
      <c r="Q432" s="453"/>
      <c r="R432" s="523"/>
      <c r="S432" s="454"/>
    </row>
    <row r="433" spans="1:19" ht="14.4" customHeight="1" x14ac:dyDescent="0.3">
      <c r="A433" s="448" t="s">
        <v>746</v>
      </c>
      <c r="B433" s="449" t="s">
        <v>747</v>
      </c>
      <c r="C433" s="449" t="s">
        <v>397</v>
      </c>
      <c r="D433" s="449" t="s">
        <v>741</v>
      </c>
      <c r="E433" s="449" t="s">
        <v>748</v>
      </c>
      <c r="F433" s="449" t="s">
        <v>767</v>
      </c>
      <c r="G433" s="449" t="s">
        <v>768</v>
      </c>
      <c r="H433" s="453">
        <v>521</v>
      </c>
      <c r="I433" s="453">
        <v>181829</v>
      </c>
      <c r="J433" s="449">
        <v>3.9172932330827068</v>
      </c>
      <c r="K433" s="449">
        <v>349</v>
      </c>
      <c r="L433" s="453">
        <v>133</v>
      </c>
      <c r="M433" s="453">
        <v>46417</v>
      </c>
      <c r="N433" s="449">
        <v>1</v>
      </c>
      <c r="O433" s="449">
        <v>349</v>
      </c>
      <c r="P433" s="453"/>
      <c r="Q433" s="453"/>
      <c r="R433" s="523"/>
      <c r="S433" s="454"/>
    </row>
    <row r="434" spans="1:19" ht="14.4" customHeight="1" x14ac:dyDescent="0.3">
      <c r="A434" s="448" t="s">
        <v>746</v>
      </c>
      <c r="B434" s="449" t="s">
        <v>747</v>
      </c>
      <c r="C434" s="449" t="s">
        <v>397</v>
      </c>
      <c r="D434" s="449" t="s">
        <v>741</v>
      </c>
      <c r="E434" s="449" t="s">
        <v>748</v>
      </c>
      <c r="F434" s="449" t="s">
        <v>771</v>
      </c>
      <c r="G434" s="449" t="s">
        <v>772</v>
      </c>
      <c r="H434" s="453"/>
      <c r="I434" s="453"/>
      <c r="J434" s="449"/>
      <c r="K434" s="449"/>
      <c r="L434" s="453">
        <v>1</v>
      </c>
      <c r="M434" s="453">
        <v>6231</v>
      </c>
      <c r="N434" s="449">
        <v>1</v>
      </c>
      <c r="O434" s="449">
        <v>6231</v>
      </c>
      <c r="P434" s="453"/>
      <c r="Q434" s="453"/>
      <c r="R434" s="523"/>
      <c r="S434" s="454"/>
    </row>
    <row r="435" spans="1:19" ht="14.4" customHeight="1" x14ac:dyDescent="0.3">
      <c r="A435" s="448" t="s">
        <v>746</v>
      </c>
      <c r="B435" s="449" t="s">
        <v>747</v>
      </c>
      <c r="C435" s="449" t="s">
        <v>397</v>
      </c>
      <c r="D435" s="449" t="s">
        <v>741</v>
      </c>
      <c r="E435" s="449" t="s">
        <v>748</v>
      </c>
      <c r="F435" s="449" t="s">
        <v>787</v>
      </c>
      <c r="G435" s="449" t="s">
        <v>788</v>
      </c>
      <c r="H435" s="453">
        <v>3</v>
      </c>
      <c r="I435" s="453">
        <v>912</v>
      </c>
      <c r="J435" s="449"/>
      <c r="K435" s="449">
        <v>304</v>
      </c>
      <c r="L435" s="453"/>
      <c r="M435" s="453"/>
      <c r="N435" s="449"/>
      <c r="O435" s="449"/>
      <c r="P435" s="453"/>
      <c r="Q435" s="453"/>
      <c r="R435" s="523"/>
      <c r="S435" s="454"/>
    </row>
    <row r="436" spans="1:19" ht="14.4" customHeight="1" x14ac:dyDescent="0.3">
      <c r="A436" s="448" t="s">
        <v>746</v>
      </c>
      <c r="B436" s="449" t="s">
        <v>747</v>
      </c>
      <c r="C436" s="449" t="s">
        <v>397</v>
      </c>
      <c r="D436" s="449" t="s">
        <v>741</v>
      </c>
      <c r="E436" s="449" t="s">
        <v>748</v>
      </c>
      <c r="F436" s="449" t="s">
        <v>791</v>
      </c>
      <c r="G436" s="449" t="s">
        <v>792</v>
      </c>
      <c r="H436" s="453">
        <v>2</v>
      </c>
      <c r="I436" s="453">
        <v>988</v>
      </c>
      <c r="J436" s="449">
        <v>1</v>
      </c>
      <c r="K436" s="449">
        <v>494</v>
      </c>
      <c r="L436" s="453">
        <v>2</v>
      </c>
      <c r="M436" s="453">
        <v>988</v>
      </c>
      <c r="N436" s="449">
        <v>1</v>
      </c>
      <c r="O436" s="449">
        <v>494</v>
      </c>
      <c r="P436" s="453">
        <v>1</v>
      </c>
      <c r="Q436" s="453">
        <v>495</v>
      </c>
      <c r="R436" s="523">
        <v>0.50101214574898789</v>
      </c>
      <c r="S436" s="454">
        <v>495</v>
      </c>
    </row>
    <row r="437" spans="1:19" ht="14.4" customHeight="1" x14ac:dyDescent="0.3">
      <c r="A437" s="448" t="s">
        <v>746</v>
      </c>
      <c r="B437" s="449" t="s">
        <v>747</v>
      </c>
      <c r="C437" s="449" t="s">
        <v>397</v>
      </c>
      <c r="D437" s="449" t="s">
        <v>741</v>
      </c>
      <c r="E437" s="449" t="s">
        <v>748</v>
      </c>
      <c r="F437" s="449" t="s">
        <v>793</v>
      </c>
      <c r="G437" s="449" t="s">
        <v>794</v>
      </c>
      <c r="H437" s="453">
        <v>3</v>
      </c>
      <c r="I437" s="453">
        <v>1110</v>
      </c>
      <c r="J437" s="449">
        <v>1.5</v>
      </c>
      <c r="K437" s="449">
        <v>370</v>
      </c>
      <c r="L437" s="453">
        <v>2</v>
      </c>
      <c r="M437" s="453">
        <v>740</v>
      </c>
      <c r="N437" s="449">
        <v>1</v>
      </c>
      <c r="O437" s="449">
        <v>370</v>
      </c>
      <c r="P437" s="453">
        <v>1</v>
      </c>
      <c r="Q437" s="453">
        <v>371</v>
      </c>
      <c r="R437" s="523">
        <v>0.50135135135135134</v>
      </c>
      <c r="S437" s="454">
        <v>371</v>
      </c>
    </row>
    <row r="438" spans="1:19" ht="14.4" customHeight="1" x14ac:dyDescent="0.3">
      <c r="A438" s="448" t="s">
        <v>746</v>
      </c>
      <c r="B438" s="449" t="s">
        <v>747</v>
      </c>
      <c r="C438" s="449" t="s">
        <v>397</v>
      </c>
      <c r="D438" s="449" t="s">
        <v>741</v>
      </c>
      <c r="E438" s="449" t="s">
        <v>748</v>
      </c>
      <c r="F438" s="449" t="s">
        <v>795</v>
      </c>
      <c r="G438" s="449" t="s">
        <v>796</v>
      </c>
      <c r="H438" s="453">
        <v>70</v>
      </c>
      <c r="I438" s="453">
        <v>217350</v>
      </c>
      <c r="J438" s="449">
        <v>4.3707770270270272</v>
      </c>
      <c r="K438" s="449">
        <v>3105</v>
      </c>
      <c r="L438" s="453">
        <v>16</v>
      </c>
      <c r="M438" s="453">
        <v>49728</v>
      </c>
      <c r="N438" s="449">
        <v>1</v>
      </c>
      <c r="O438" s="449">
        <v>3108</v>
      </c>
      <c r="P438" s="453">
        <v>1</v>
      </c>
      <c r="Q438" s="453">
        <v>3113</v>
      </c>
      <c r="R438" s="523">
        <v>6.260054697554697E-2</v>
      </c>
      <c r="S438" s="454">
        <v>3113</v>
      </c>
    </row>
    <row r="439" spans="1:19" ht="14.4" customHeight="1" x14ac:dyDescent="0.3">
      <c r="A439" s="448" t="s">
        <v>746</v>
      </c>
      <c r="B439" s="449" t="s">
        <v>747</v>
      </c>
      <c r="C439" s="449" t="s">
        <v>397</v>
      </c>
      <c r="D439" s="449" t="s">
        <v>741</v>
      </c>
      <c r="E439" s="449" t="s">
        <v>748</v>
      </c>
      <c r="F439" s="449" t="s">
        <v>801</v>
      </c>
      <c r="G439" s="449" t="s">
        <v>802</v>
      </c>
      <c r="H439" s="453">
        <v>2</v>
      </c>
      <c r="I439" s="453">
        <v>222</v>
      </c>
      <c r="J439" s="449"/>
      <c r="K439" s="449">
        <v>111</v>
      </c>
      <c r="L439" s="453"/>
      <c r="M439" s="453"/>
      <c r="N439" s="449"/>
      <c r="O439" s="449"/>
      <c r="P439" s="453"/>
      <c r="Q439" s="453"/>
      <c r="R439" s="523"/>
      <c r="S439" s="454"/>
    </row>
    <row r="440" spans="1:19" ht="14.4" customHeight="1" x14ac:dyDescent="0.3">
      <c r="A440" s="448" t="s">
        <v>746</v>
      </c>
      <c r="B440" s="449" t="s">
        <v>747</v>
      </c>
      <c r="C440" s="449" t="s">
        <v>397</v>
      </c>
      <c r="D440" s="449" t="s">
        <v>741</v>
      </c>
      <c r="E440" s="449" t="s">
        <v>748</v>
      </c>
      <c r="F440" s="449" t="s">
        <v>807</v>
      </c>
      <c r="G440" s="449" t="s">
        <v>808</v>
      </c>
      <c r="H440" s="453">
        <v>10</v>
      </c>
      <c r="I440" s="453">
        <v>12830</v>
      </c>
      <c r="J440" s="449"/>
      <c r="K440" s="449">
        <v>1283</v>
      </c>
      <c r="L440" s="453"/>
      <c r="M440" s="453"/>
      <c r="N440" s="449"/>
      <c r="O440" s="449"/>
      <c r="P440" s="453"/>
      <c r="Q440" s="453"/>
      <c r="R440" s="523"/>
      <c r="S440" s="454"/>
    </row>
    <row r="441" spans="1:19" ht="14.4" customHeight="1" x14ac:dyDescent="0.3">
      <c r="A441" s="448" t="s">
        <v>746</v>
      </c>
      <c r="B441" s="449" t="s">
        <v>747</v>
      </c>
      <c r="C441" s="449" t="s">
        <v>397</v>
      </c>
      <c r="D441" s="449" t="s">
        <v>741</v>
      </c>
      <c r="E441" s="449" t="s">
        <v>748</v>
      </c>
      <c r="F441" s="449" t="s">
        <v>809</v>
      </c>
      <c r="G441" s="449" t="s">
        <v>810</v>
      </c>
      <c r="H441" s="453">
        <v>84</v>
      </c>
      <c r="I441" s="453">
        <v>38304</v>
      </c>
      <c r="J441" s="449">
        <v>2.2702702702702702</v>
      </c>
      <c r="K441" s="449">
        <v>456</v>
      </c>
      <c r="L441" s="453">
        <v>37</v>
      </c>
      <c r="M441" s="453">
        <v>16872</v>
      </c>
      <c r="N441" s="449">
        <v>1</v>
      </c>
      <c r="O441" s="449">
        <v>456</v>
      </c>
      <c r="P441" s="453">
        <v>1</v>
      </c>
      <c r="Q441" s="453">
        <v>458</v>
      </c>
      <c r="R441" s="523">
        <v>2.7145566619250831E-2</v>
      </c>
      <c r="S441" s="454">
        <v>458</v>
      </c>
    </row>
    <row r="442" spans="1:19" ht="14.4" customHeight="1" x14ac:dyDescent="0.3">
      <c r="A442" s="448" t="s">
        <v>746</v>
      </c>
      <c r="B442" s="449" t="s">
        <v>747</v>
      </c>
      <c r="C442" s="449" t="s">
        <v>397</v>
      </c>
      <c r="D442" s="449" t="s">
        <v>741</v>
      </c>
      <c r="E442" s="449" t="s">
        <v>748</v>
      </c>
      <c r="F442" s="449" t="s">
        <v>811</v>
      </c>
      <c r="G442" s="449" t="s">
        <v>812</v>
      </c>
      <c r="H442" s="453">
        <v>4</v>
      </c>
      <c r="I442" s="453">
        <v>232</v>
      </c>
      <c r="J442" s="449"/>
      <c r="K442" s="449">
        <v>58</v>
      </c>
      <c r="L442" s="453"/>
      <c r="M442" s="453"/>
      <c r="N442" s="449"/>
      <c r="O442" s="449"/>
      <c r="P442" s="453"/>
      <c r="Q442" s="453"/>
      <c r="R442" s="523"/>
      <c r="S442" s="454"/>
    </row>
    <row r="443" spans="1:19" ht="14.4" customHeight="1" x14ac:dyDescent="0.3">
      <c r="A443" s="448" t="s">
        <v>746</v>
      </c>
      <c r="B443" s="449" t="s">
        <v>747</v>
      </c>
      <c r="C443" s="449" t="s">
        <v>397</v>
      </c>
      <c r="D443" s="449" t="s">
        <v>741</v>
      </c>
      <c r="E443" s="449" t="s">
        <v>748</v>
      </c>
      <c r="F443" s="449" t="s">
        <v>819</v>
      </c>
      <c r="G443" s="449" t="s">
        <v>820</v>
      </c>
      <c r="H443" s="453">
        <v>1</v>
      </c>
      <c r="I443" s="453">
        <v>175</v>
      </c>
      <c r="J443" s="449"/>
      <c r="K443" s="449">
        <v>175</v>
      </c>
      <c r="L443" s="453"/>
      <c r="M443" s="453"/>
      <c r="N443" s="449"/>
      <c r="O443" s="449"/>
      <c r="P443" s="453"/>
      <c r="Q443" s="453"/>
      <c r="R443" s="523"/>
      <c r="S443" s="454"/>
    </row>
    <row r="444" spans="1:19" ht="14.4" customHeight="1" x14ac:dyDescent="0.3">
      <c r="A444" s="448" t="s">
        <v>746</v>
      </c>
      <c r="B444" s="449" t="s">
        <v>747</v>
      </c>
      <c r="C444" s="449" t="s">
        <v>397</v>
      </c>
      <c r="D444" s="449" t="s">
        <v>741</v>
      </c>
      <c r="E444" s="449" t="s">
        <v>748</v>
      </c>
      <c r="F444" s="449" t="s">
        <v>825</v>
      </c>
      <c r="G444" s="449" t="s">
        <v>826</v>
      </c>
      <c r="H444" s="453">
        <v>1</v>
      </c>
      <c r="I444" s="453">
        <v>169</v>
      </c>
      <c r="J444" s="449"/>
      <c r="K444" s="449">
        <v>169</v>
      </c>
      <c r="L444" s="453"/>
      <c r="M444" s="453"/>
      <c r="N444" s="449"/>
      <c r="O444" s="449"/>
      <c r="P444" s="453"/>
      <c r="Q444" s="453"/>
      <c r="R444" s="523"/>
      <c r="S444" s="454"/>
    </row>
    <row r="445" spans="1:19" ht="14.4" customHeight="1" x14ac:dyDescent="0.3">
      <c r="A445" s="448" t="s">
        <v>746</v>
      </c>
      <c r="B445" s="449" t="s">
        <v>747</v>
      </c>
      <c r="C445" s="449" t="s">
        <v>397</v>
      </c>
      <c r="D445" s="449" t="s">
        <v>741</v>
      </c>
      <c r="E445" s="449" t="s">
        <v>748</v>
      </c>
      <c r="F445" s="449" t="s">
        <v>829</v>
      </c>
      <c r="G445" s="449" t="s">
        <v>830</v>
      </c>
      <c r="H445" s="453">
        <v>33</v>
      </c>
      <c r="I445" s="453">
        <v>33363</v>
      </c>
      <c r="J445" s="449">
        <v>1.1774068322981366</v>
      </c>
      <c r="K445" s="449">
        <v>1011</v>
      </c>
      <c r="L445" s="453">
        <v>28</v>
      </c>
      <c r="M445" s="453">
        <v>28336</v>
      </c>
      <c r="N445" s="449">
        <v>1</v>
      </c>
      <c r="O445" s="449">
        <v>1012</v>
      </c>
      <c r="P445" s="453"/>
      <c r="Q445" s="453"/>
      <c r="R445" s="523"/>
      <c r="S445" s="454"/>
    </row>
    <row r="446" spans="1:19" ht="14.4" customHeight="1" x14ac:dyDescent="0.3">
      <c r="A446" s="448" t="s">
        <v>746</v>
      </c>
      <c r="B446" s="449" t="s">
        <v>747</v>
      </c>
      <c r="C446" s="449" t="s">
        <v>397</v>
      </c>
      <c r="D446" s="449" t="s">
        <v>741</v>
      </c>
      <c r="E446" s="449" t="s">
        <v>748</v>
      </c>
      <c r="F446" s="449" t="s">
        <v>833</v>
      </c>
      <c r="G446" s="449" t="s">
        <v>834</v>
      </c>
      <c r="H446" s="453">
        <v>44</v>
      </c>
      <c r="I446" s="453">
        <v>100936</v>
      </c>
      <c r="J446" s="449"/>
      <c r="K446" s="449">
        <v>2294</v>
      </c>
      <c r="L446" s="453"/>
      <c r="M446" s="453"/>
      <c r="N446" s="449"/>
      <c r="O446" s="449"/>
      <c r="P446" s="453"/>
      <c r="Q446" s="453"/>
      <c r="R446" s="523"/>
      <c r="S446" s="454"/>
    </row>
    <row r="447" spans="1:19" ht="14.4" customHeight="1" x14ac:dyDescent="0.3">
      <c r="A447" s="448" t="s">
        <v>746</v>
      </c>
      <c r="B447" s="449" t="s">
        <v>747</v>
      </c>
      <c r="C447" s="449" t="s">
        <v>397</v>
      </c>
      <c r="D447" s="449" t="s">
        <v>741</v>
      </c>
      <c r="E447" s="449" t="s">
        <v>748</v>
      </c>
      <c r="F447" s="449" t="s">
        <v>839</v>
      </c>
      <c r="G447" s="449" t="s">
        <v>840</v>
      </c>
      <c r="H447" s="453">
        <v>43</v>
      </c>
      <c r="I447" s="453">
        <v>91590</v>
      </c>
      <c r="J447" s="449">
        <v>3.5816518066635381</v>
      </c>
      <c r="K447" s="449">
        <v>2130</v>
      </c>
      <c r="L447" s="453">
        <v>12</v>
      </c>
      <c r="M447" s="453">
        <v>25572</v>
      </c>
      <c r="N447" s="449">
        <v>1</v>
      </c>
      <c r="O447" s="449">
        <v>2131</v>
      </c>
      <c r="P447" s="453"/>
      <c r="Q447" s="453"/>
      <c r="R447" s="523"/>
      <c r="S447" s="454"/>
    </row>
    <row r="448" spans="1:19" ht="14.4" customHeight="1" x14ac:dyDescent="0.3">
      <c r="A448" s="448" t="s">
        <v>746</v>
      </c>
      <c r="B448" s="449" t="s">
        <v>747</v>
      </c>
      <c r="C448" s="449" t="s">
        <v>397</v>
      </c>
      <c r="D448" s="449" t="s">
        <v>741</v>
      </c>
      <c r="E448" s="449" t="s">
        <v>748</v>
      </c>
      <c r="F448" s="449" t="s">
        <v>848</v>
      </c>
      <c r="G448" s="449" t="s">
        <v>849</v>
      </c>
      <c r="H448" s="453"/>
      <c r="I448" s="453"/>
      <c r="J448" s="449"/>
      <c r="K448" s="449"/>
      <c r="L448" s="453">
        <v>1</v>
      </c>
      <c r="M448" s="453">
        <v>5220</v>
      </c>
      <c r="N448" s="449">
        <v>1</v>
      </c>
      <c r="O448" s="449">
        <v>5220</v>
      </c>
      <c r="P448" s="453"/>
      <c r="Q448" s="453"/>
      <c r="R448" s="523"/>
      <c r="S448" s="454"/>
    </row>
    <row r="449" spans="1:19" ht="14.4" customHeight="1" x14ac:dyDescent="0.3">
      <c r="A449" s="448" t="s">
        <v>746</v>
      </c>
      <c r="B449" s="449" t="s">
        <v>747</v>
      </c>
      <c r="C449" s="449" t="s">
        <v>397</v>
      </c>
      <c r="D449" s="449" t="s">
        <v>741</v>
      </c>
      <c r="E449" s="449" t="s">
        <v>748</v>
      </c>
      <c r="F449" s="449" t="s">
        <v>864</v>
      </c>
      <c r="G449" s="449" t="s">
        <v>865</v>
      </c>
      <c r="H449" s="453"/>
      <c r="I449" s="453"/>
      <c r="J449" s="449"/>
      <c r="K449" s="449"/>
      <c r="L449" s="453"/>
      <c r="M449" s="453"/>
      <c r="N449" s="449"/>
      <c r="O449" s="449"/>
      <c r="P449" s="453">
        <v>12</v>
      </c>
      <c r="Q449" s="453">
        <v>57348</v>
      </c>
      <c r="R449" s="523"/>
      <c r="S449" s="454">
        <v>4779</v>
      </c>
    </row>
    <row r="450" spans="1:19" ht="14.4" customHeight="1" x14ac:dyDescent="0.3">
      <c r="A450" s="448" t="s">
        <v>746</v>
      </c>
      <c r="B450" s="449" t="s">
        <v>747</v>
      </c>
      <c r="C450" s="449" t="s">
        <v>397</v>
      </c>
      <c r="D450" s="449" t="s">
        <v>742</v>
      </c>
      <c r="E450" s="449" t="s">
        <v>748</v>
      </c>
      <c r="F450" s="449" t="s">
        <v>751</v>
      </c>
      <c r="G450" s="449" t="s">
        <v>752</v>
      </c>
      <c r="H450" s="453">
        <v>654</v>
      </c>
      <c r="I450" s="453">
        <v>37932</v>
      </c>
      <c r="J450" s="449">
        <v>14.863636363636363</v>
      </c>
      <c r="K450" s="449">
        <v>58</v>
      </c>
      <c r="L450" s="453">
        <v>44</v>
      </c>
      <c r="M450" s="453">
        <v>2552</v>
      </c>
      <c r="N450" s="449">
        <v>1</v>
      </c>
      <c r="O450" s="449">
        <v>58</v>
      </c>
      <c r="P450" s="453"/>
      <c r="Q450" s="453"/>
      <c r="R450" s="523"/>
      <c r="S450" s="454"/>
    </row>
    <row r="451" spans="1:19" ht="14.4" customHeight="1" x14ac:dyDescent="0.3">
      <c r="A451" s="448" t="s">
        <v>746</v>
      </c>
      <c r="B451" s="449" t="s">
        <v>747</v>
      </c>
      <c r="C451" s="449" t="s">
        <v>397</v>
      </c>
      <c r="D451" s="449" t="s">
        <v>742</v>
      </c>
      <c r="E451" s="449" t="s">
        <v>748</v>
      </c>
      <c r="F451" s="449" t="s">
        <v>753</v>
      </c>
      <c r="G451" s="449" t="s">
        <v>754</v>
      </c>
      <c r="H451" s="453">
        <v>46</v>
      </c>
      <c r="I451" s="453">
        <v>6026</v>
      </c>
      <c r="J451" s="449"/>
      <c r="K451" s="449">
        <v>131</v>
      </c>
      <c r="L451" s="453"/>
      <c r="M451" s="453"/>
      <c r="N451" s="449"/>
      <c r="O451" s="449"/>
      <c r="P451" s="453"/>
      <c r="Q451" s="453"/>
      <c r="R451" s="523"/>
      <c r="S451" s="454"/>
    </row>
    <row r="452" spans="1:19" ht="14.4" customHeight="1" x14ac:dyDescent="0.3">
      <c r="A452" s="448" t="s">
        <v>746</v>
      </c>
      <c r="B452" s="449" t="s">
        <v>747</v>
      </c>
      <c r="C452" s="449" t="s">
        <v>397</v>
      </c>
      <c r="D452" s="449" t="s">
        <v>742</v>
      </c>
      <c r="E452" s="449" t="s">
        <v>748</v>
      </c>
      <c r="F452" s="449" t="s">
        <v>755</v>
      </c>
      <c r="G452" s="449" t="s">
        <v>756</v>
      </c>
      <c r="H452" s="453">
        <v>3</v>
      </c>
      <c r="I452" s="453">
        <v>567</v>
      </c>
      <c r="J452" s="449"/>
      <c r="K452" s="449">
        <v>189</v>
      </c>
      <c r="L452" s="453"/>
      <c r="M452" s="453"/>
      <c r="N452" s="449"/>
      <c r="O452" s="449"/>
      <c r="P452" s="453"/>
      <c r="Q452" s="453"/>
      <c r="R452" s="523"/>
      <c r="S452" s="454"/>
    </row>
    <row r="453" spans="1:19" ht="14.4" customHeight="1" x14ac:dyDescent="0.3">
      <c r="A453" s="448" t="s">
        <v>746</v>
      </c>
      <c r="B453" s="449" t="s">
        <v>747</v>
      </c>
      <c r="C453" s="449" t="s">
        <v>397</v>
      </c>
      <c r="D453" s="449" t="s">
        <v>742</v>
      </c>
      <c r="E453" s="449" t="s">
        <v>748</v>
      </c>
      <c r="F453" s="449" t="s">
        <v>757</v>
      </c>
      <c r="G453" s="449" t="s">
        <v>758</v>
      </c>
      <c r="H453" s="453">
        <v>1</v>
      </c>
      <c r="I453" s="453">
        <v>407</v>
      </c>
      <c r="J453" s="449"/>
      <c r="K453" s="449">
        <v>407</v>
      </c>
      <c r="L453" s="453"/>
      <c r="M453" s="453"/>
      <c r="N453" s="449"/>
      <c r="O453" s="449"/>
      <c r="P453" s="453"/>
      <c r="Q453" s="453"/>
      <c r="R453" s="523"/>
      <c r="S453" s="454"/>
    </row>
    <row r="454" spans="1:19" ht="14.4" customHeight="1" x14ac:dyDescent="0.3">
      <c r="A454" s="448" t="s">
        <v>746</v>
      </c>
      <c r="B454" s="449" t="s">
        <v>747</v>
      </c>
      <c r="C454" s="449" t="s">
        <v>397</v>
      </c>
      <c r="D454" s="449" t="s">
        <v>742</v>
      </c>
      <c r="E454" s="449" t="s">
        <v>748</v>
      </c>
      <c r="F454" s="449" t="s">
        <v>759</v>
      </c>
      <c r="G454" s="449" t="s">
        <v>760</v>
      </c>
      <c r="H454" s="453">
        <v>164</v>
      </c>
      <c r="I454" s="453">
        <v>29356</v>
      </c>
      <c r="J454" s="449">
        <v>5.6237547892720308</v>
      </c>
      <c r="K454" s="449">
        <v>179</v>
      </c>
      <c r="L454" s="453">
        <v>29</v>
      </c>
      <c r="M454" s="453">
        <v>5220</v>
      </c>
      <c r="N454" s="449">
        <v>1</v>
      </c>
      <c r="O454" s="449">
        <v>180</v>
      </c>
      <c r="P454" s="453"/>
      <c r="Q454" s="453"/>
      <c r="R454" s="523"/>
      <c r="S454" s="454"/>
    </row>
    <row r="455" spans="1:19" ht="14.4" customHeight="1" x14ac:dyDescent="0.3">
      <c r="A455" s="448" t="s">
        <v>746</v>
      </c>
      <c r="B455" s="449" t="s">
        <v>747</v>
      </c>
      <c r="C455" s="449" t="s">
        <v>397</v>
      </c>
      <c r="D455" s="449" t="s">
        <v>742</v>
      </c>
      <c r="E455" s="449" t="s">
        <v>748</v>
      </c>
      <c r="F455" s="449" t="s">
        <v>761</v>
      </c>
      <c r="G455" s="449" t="s">
        <v>762</v>
      </c>
      <c r="H455" s="453">
        <v>1</v>
      </c>
      <c r="I455" s="453">
        <v>569</v>
      </c>
      <c r="J455" s="449"/>
      <c r="K455" s="449">
        <v>569</v>
      </c>
      <c r="L455" s="453"/>
      <c r="M455" s="453"/>
      <c r="N455" s="449"/>
      <c r="O455" s="449"/>
      <c r="P455" s="453"/>
      <c r="Q455" s="453"/>
      <c r="R455" s="523"/>
      <c r="S455" s="454"/>
    </row>
    <row r="456" spans="1:19" ht="14.4" customHeight="1" x14ac:dyDescent="0.3">
      <c r="A456" s="448" t="s">
        <v>746</v>
      </c>
      <c r="B456" s="449" t="s">
        <v>747</v>
      </c>
      <c r="C456" s="449" t="s">
        <v>397</v>
      </c>
      <c r="D456" s="449" t="s">
        <v>742</v>
      </c>
      <c r="E456" s="449" t="s">
        <v>748</v>
      </c>
      <c r="F456" s="449" t="s">
        <v>763</v>
      </c>
      <c r="G456" s="449" t="s">
        <v>764</v>
      </c>
      <c r="H456" s="453">
        <v>80</v>
      </c>
      <c r="I456" s="453">
        <v>26800</v>
      </c>
      <c r="J456" s="449">
        <v>5.3174603174603172</v>
      </c>
      <c r="K456" s="449">
        <v>335</v>
      </c>
      <c r="L456" s="453">
        <v>15</v>
      </c>
      <c r="M456" s="453">
        <v>5040</v>
      </c>
      <c r="N456" s="449">
        <v>1</v>
      </c>
      <c r="O456" s="449">
        <v>336</v>
      </c>
      <c r="P456" s="453"/>
      <c r="Q456" s="453"/>
      <c r="R456" s="523"/>
      <c r="S456" s="454"/>
    </row>
    <row r="457" spans="1:19" ht="14.4" customHeight="1" x14ac:dyDescent="0.3">
      <c r="A457" s="448" t="s">
        <v>746</v>
      </c>
      <c r="B457" s="449" t="s">
        <v>747</v>
      </c>
      <c r="C457" s="449" t="s">
        <v>397</v>
      </c>
      <c r="D457" s="449" t="s">
        <v>742</v>
      </c>
      <c r="E457" s="449" t="s">
        <v>748</v>
      </c>
      <c r="F457" s="449" t="s">
        <v>765</v>
      </c>
      <c r="G457" s="449" t="s">
        <v>766</v>
      </c>
      <c r="H457" s="453">
        <v>2</v>
      </c>
      <c r="I457" s="453">
        <v>916</v>
      </c>
      <c r="J457" s="449"/>
      <c r="K457" s="449">
        <v>458</v>
      </c>
      <c r="L457" s="453"/>
      <c r="M457" s="453"/>
      <c r="N457" s="449"/>
      <c r="O457" s="449"/>
      <c r="P457" s="453"/>
      <c r="Q457" s="453"/>
      <c r="R457" s="523"/>
      <c r="S457" s="454"/>
    </row>
    <row r="458" spans="1:19" ht="14.4" customHeight="1" x14ac:dyDescent="0.3">
      <c r="A458" s="448" t="s">
        <v>746</v>
      </c>
      <c r="B458" s="449" t="s">
        <v>747</v>
      </c>
      <c r="C458" s="449" t="s">
        <v>397</v>
      </c>
      <c r="D458" s="449" t="s">
        <v>742</v>
      </c>
      <c r="E458" s="449" t="s">
        <v>748</v>
      </c>
      <c r="F458" s="449" t="s">
        <v>767</v>
      </c>
      <c r="G458" s="449" t="s">
        <v>768</v>
      </c>
      <c r="H458" s="453">
        <v>132</v>
      </c>
      <c r="I458" s="453">
        <v>46068</v>
      </c>
      <c r="J458" s="449">
        <v>3</v>
      </c>
      <c r="K458" s="449">
        <v>349</v>
      </c>
      <c r="L458" s="453">
        <v>44</v>
      </c>
      <c r="M458" s="453">
        <v>15356</v>
      </c>
      <c r="N458" s="449">
        <v>1</v>
      </c>
      <c r="O458" s="449">
        <v>349</v>
      </c>
      <c r="P458" s="453"/>
      <c r="Q458" s="453"/>
      <c r="R458" s="523"/>
      <c r="S458" s="454"/>
    </row>
    <row r="459" spans="1:19" ht="14.4" customHeight="1" x14ac:dyDescent="0.3">
      <c r="A459" s="448" t="s">
        <v>746</v>
      </c>
      <c r="B459" s="449" t="s">
        <v>747</v>
      </c>
      <c r="C459" s="449" t="s">
        <v>397</v>
      </c>
      <c r="D459" s="449" t="s">
        <v>742</v>
      </c>
      <c r="E459" s="449" t="s">
        <v>748</v>
      </c>
      <c r="F459" s="449" t="s">
        <v>769</v>
      </c>
      <c r="G459" s="449" t="s">
        <v>770</v>
      </c>
      <c r="H459" s="453">
        <v>1</v>
      </c>
      <c r="I459" s="453">
        <v>1653</v>
      </c>
      <c r="J459" s="449">
        <v>1</v>
      </c>
      <c r="K459" s="449">
        <v>1653</v>
      </c>
      <c r="L459" s="453">
        <v>1</v>
      </c>
      <c r="M459" s="453">
        <v>1653</v>
      </c>
      <c r="N459" s="449">
        <v>1</v>
      </c>
      <c r="O459" s="449">
        <v>1653</v>
      </c>
      <c r="P459" s="453"/>
      <c r="Q459" s="453"/>
      <c r="R459" s="523"/>
      <c r="S459" s="454"/>
    </row>
    <row r="460" spans="1:19" ht="14.4" customHeight="1" x14ac:dyDescent="0.3">
      <c r="A460" s="448" t="s">
        <v>746</v>
      </c>
      <c r="B460" s="449" t="s">
        <v>747</v>
      </c>
      <c r="C460" s="449" t="s">
        <v>397</v>
      </c>
      <c r="D460" s="449" t="s">
        <v>742</v>
      </c>
      <c r="E460" s="449" t="s">
        <v>748</v>
      </c>
      <c r="F460" s="449" t="s">
        <v>771</v>
      </c>
      <c r="G460" s="449" t="s">
        <v>772</v>
      </c>
      <c r="H460" s="453">
        <v>5</v>
      </c>
      <c r="I460" s="453">
        <v>31130</v>
      </c>
      <c r="J460" s="449">
        <v>1.2489969507302199</v>
      </c>
      <c r="K460" s="449">
        <v>6226</v>
      </c>
      <c r="L460" s="453">
        <v>4</v>
      </c>
      <c r="M460" s="453">
        <v>24924</v>
      </c>
      <c r="N460" s="449">
        <v>1</v>
      </c>
      <c r="O460" s="449">
        <v>6231</v>
      </c>
      <c r="P460" s="453"/>
      <c r="Q460" s="453"/>
      <c r="R460" s="523"/>
      <c r="S460" s="454"/>
    </row>
    <row r="461" spans="1:19" ht="14.4" customHeight="1" x14ac:dyDescent="0.3">
      <c r="A461" s="448" t="s">
        <v>746</v>
      </c>
      <c r="B461" s="449" t="s">
        <v>747</v>
      </c>
      <c r="C461" s="449" t="s">
        <v>397</v>
      </c>
      <c r="D461" s="449" t="s">
        <v>742</v>
      </c>
      <c r="E461" s="449" t="s">
        <v>748</v>
      </c>
      <c r="F461" s="449" t="s">
        <v>773</v>
      </c>
      <c r="G461" s="449" t="s">
        <v>774</v>
      </c>
      <c r="H461" s="453">
        <v>1</v>
      </c>
      <c r="I461" s="453">
        <v>117</v>
      </c>
      <c r="J461" s="449"/>
      <c r="K461" s="449">
        <v>117</v>
      </c>
      <c r="L461" s="453"/>
      <c r="M461" s="453"/>
      <c r="N461" s="449"/>
      <c r="O461" s="449"/>
      <c r="P461" s="453"/>
      <c r="Q461" s="453"/>
      <c r="R461" s="523"/>
      <c r="S461" s="454"/>
    </row>
    <row r="462" spans="1:19" ht="14.4" customHeight="1" x14ac:dyDescent="0.3">
      <c r="A462" s="448" t="s">
        <v>746</v>
      </c>
      <c r="B462" s="449" t="s">
        <v>747</v>
      </c>
      <c r="C462" s="449" t="s">
        <v>397</v>
      </c>
      <c r="D462" s="449" t="s">
        <v>742</v>
      </c>
      <c r="E462" s="449" t="s">
        <v>748</v>
      </c>
      <c r="F462" s="449" t="s">
        <v>779</v>
      </c>
      <c r="G462" s="449" t="s">
        <v>780</v>
      </c>
      <c r="H462" s="453">
        <v>1</v>
      </c>
      <c r="I462" s="453">
        <v>38</v>
      </c>
      <c r="J462" s="449"/>
      <c r="K462" s="449">
        <v>38</v>
      </c>
      <c r="L462" s="453"/>
      <c r="M462" s="453"/>
      <c r="N462" s="449"/>
      <c r="O462" s="449"/>
      <c r="P462" s="453"/>
      <c r="Q462" s="453"/>
      <c r="R462" s="523"/>
      <c r="S462" s="454"/>
    </row>
    <row r="463" spans="1:19" ht="14.4" customHeight="1" x14ac:dyDescent="0.3">
      <c r="A463" s="448" t="s">
        <v>746</v>
      </c>
      <c r="B463" s="449" t="s">
        <v>747</v>
      </c>
      <c r="C463" s="449" t="s">
        <v>397</v>
      </c>
      <c r="D463" s="449" t="s">
        <v>742</v>
      </c>
      <c r="E463" s="449" t="s">
        <v>748</v>
      </c>
      <c r="F463" s="449" t="s">
        <v>787</v>
      </c>
      <c r="G463" s="449" t="s">
        <v>788</v>
      </c>
      <c r="H463" s="453">
        <v>215</v>
      </c>
      <c r="I463" s="453">
        <v>65360</v>
      </c>
      <c r="J463" s="449">
        <v>14.286338797814208</v>
      </c>
      <c r="K463" s="449">
        <v>304</v>
      </c>
      <c r="L463" s="453">
        <v>15</v>
      </c>
      <c r="M463" s="453">
        <v>4575</v>
      </c>
      <c r="N463" s="449">
        <v>1</v>
      </c>
      <c r="O463" s="449">
        <v>305</v>
      </c>
      <c r="P463" s="453"/>
      <c r="Q463" s="453"/>
      <c r="R463" s="523"/>
      <c r="S463" s="454"/>
    </row>
    <row r="464" spans="1:19" ht="14.4" customHeight="1" x14ac:dyDescent="0.3">
      <c r="A464" s="448" t="s">
        <v>746</v>
      </c>
      <c r="B464" s="449" t="s">
        <v>747</v>
      </c>
      <c r="C464" s="449" t="s">
        <v>397</v>
      </c>
      <c r="D464" s="449" t="s">
        <v>742</v>
      </c>
      <c r="E464" s="449" t="s">
        <v>748</v>
      </c>
      <c r="F464" s="449" t="s">
        <v>791</v>
      </c>
      <c r="G464" s="449" t="s">
        <v>792</v>
      </c>
      <c r="H464" s="453">
        <v>300</v>
      </c>
      <c r="I464" s="453">
        <v>148200</v>
      </c>
      <c r="J464" s="449">
        <v>5.2631578947368425</v>
      </c>
      <c r="K464" s="449">
        <v>494</v>
      </c>
      <c r="L464" s="453">
        <v>57</v>
      </c>
      <c r="M464" s="453">
        <v>28158</v>
      </c>
      <c r="N464" s="449">
        <v>1</v>
      </c>
      <c r="O464" s="449">
        <v>494</v>
      </c>
      <c r="P464" s="453"/>
      <c r="Q464" s="453"/>
      <c r="R464" s="523"/>
      <c r="S464" s="454"/>
    </row>
    <row r="465" spans="1:19" ht="14.4" customHeight="1" x14ac:dyDescent="0.3">
      <c r="A465" s="448" t="s">
        <v>746</v>
      </c>
      <c r="B465" s="449" t="s">
        <v>747</v>
      </c>
      <c r="C465" s="449" t="s">
        <v>397</v>
      </c>
      <c r="D465" s="449" t="s">
        <v>742</v>
      </c>
      <c r="E465" s="449" t="s">
        <v>748</v>
      </c>
      <c r="F465" s="449" t="s">
        <v>793</v>
      </c>
      <c r="G465" s="449" t="s">
        <v>794</v>
      </c>
      <c r="H465" s="453">
        <v>383</v>
      </c>
      <c r="I465" s="453">
        <v>141710</v>
      </c>
      <c r="J465" s="449">
        <v>6.7192982456140351</v>
      </c>
      <c r="K465" s="449">
        <v>370</v>
      </c>
      <c r="L465" s="453">
        <v>57</v>
      </c>
      <c r="M465" s="453">
        <v>21090</v>
      </c>
      <c r="N465" s="449">
        <v>1</v>
      </c>
      <c r="O465" s="449">
        <v>370</v>
      </c>
      <c r="P465" s="453"/>
      <c r="Q465" s="453"/>
      <c r="R465" s="523"/>
      <c r="S465" s="454"/>
    </row>
    <row r="466" spans="1:19" ht="14.4" customHeight="1" x14ac:dyDescent="0.3">
      <c r="A466" s="448" t="s">
        <v>746</v>
      </c>
      <c r="B466" s="449" t="s">
        <v>747</v>
      </c>
      <c r="C466" s="449" t="s">
        <v>397</v>
      </c>
      <c r="D466" s="449" t="s">
        <v>742</v>
      </c>
      <c r="E466" s="449" t="s">
        <v>748</v>
      </c>
      <c r="F466" s="449" t="s">
        <v>795</v>
      </c>
      <c r="G466" s="449" t="s">
        <v>796</v>
      </c>
      <c r="H466" s="453">
        <v>31</v>
      </c>
      <c r="I466" s="453">
        <v>96255</v>
      </c>
      <c r="J466" s="449">
        <v>5.1616795366795367</v>
      </c>
      <c r="K466" s="449">
        <v>3105</v>
      </c>
      <c r="L466" s="453">
        <v>6</v>
      </c>
      <c r="M466" s="453">
        <v>18648</v>
      </c>
      <c r="N466" s="449">
        <v>1</v>
      </c>
      <c r="O466" s="449">
        <v>3108</v>
      </c>
      <c r="P466" s="453"/>
      <c r="Q466" s="453"/>
      <c r="R466" s="523"/>
      <c r="S466" s="454"/>
    </row>
    <row r="467" spans="1:19" ht="14.4" customHeight="1" x14ac:dyDescent="0.3">
      <c r="A467" s="448" t="s">
        <v>746</v>
      </c>
      <c r="B467" s="449" t="s">
        <v>747</v>
      </c>
      <c r="C467" s="449" t="s">
        <v>397</v>
      </c>
      <c r="D467" s="449" t="s">
        <v>742</v>
      </c>
      <c r="E467" s="449" t="s">
        <v>748</v>
      </c>
      <c r="F467" s="449" t="s">
        <v>801</v>
      </c>
      <c r="G467" s="449" t="s">
        <v>802</v>
      </c>
      <c r="H467" s="453">
        <v>59</v>
      </c>
      <c r="I467" s="453">
        <v>6549</v>
      </c>
      <c r="J467" s="449">
        <v>8.4285714285714288</v>
      </c>
      <c r="K467" s="449">
        <v>111</v>
      </c>
      <c r="L467" s="453">
        <v>7</v>
      </c>
      <c r="M467" s="453">
        <v>777</v>
      </c>
      <c r="N467" s="449">
        <v>1</v>
      </c>
      <c r="O467" s="449">
        <v>111</v>
      </c>
      <c r="P467" s="453"/>
      <c r="Q467" s="453"/>
      <c r="R467" s="523"/>
      <c r="S467" s="454"/>
    </row>
    <row r="468" spans="1:19" ht="14.4" customHeight="1" x14ac:dyDescent="0.3">
      <c r="A468" s="448" t="s">
        <v>746</v>
      </c>
      <c r="B468" s="449" t="s">
        <v>747</v>
      </c>
      <c r="C468" s="449" t="s">
        <v>397</v>
      </c>
      <c r="D468" s="449" t="s">
        <v>742</v>
      </c>
      <c r="E468" s="449" t="s">
        <v>748</v>
      </c>
      <c r="F468" s="449" t="s">
        <v>805</v>
      </c>
      <c r="G468" s="449" t="s">
        <v>806</v>
      </c>
      <c r="H468" s="453">
        <v>1</v>
      </c>
      <c r="I468" s="453">
        <v>495</v>
      </c>
      <c r="J468" s="449"/>
      <c r="K468" s="449">
        <v>495</v>
      </c>
      <c r="L468" s="453"/>
      <c r="M468" s="453"/>
      <c r="N468" s="449"/>
      <c r="O468" s="449"/>
      <c r="P468" s="453"/>
      <c r="Q468" s="453"/>
      <c r="R468" s="523"/>
      <c r="S468" s="454"/>
    </row>
    <row r="469" spans="1:19" ht="14.4" customHeight="1" x14ac:dyDescent="0.3">
      <c r="A469" s="448" t="s">
        <v>746</v>
      </c>
      <c r="B469" s="449" t="s">
        <v>747</v>
      </c>
      <c r="C469" s="449" t="s">
        <v>397</v>
      </c>
      <c r="D469" s="449" t="s">
        <v>742</v>
      </c>
      <c r="E469" s="449" t="s">
        <v>748</v>
      </c>
      <c r="F469" s="449" t="s">
        <v>807</v>
      </c>
      <c r="G469" s="449" t="s">
        <v>808</v>
      </c>
      <c r="H469" s="453"/>
      <c r="I469" s="453"/>
      <c r="J469" s="449"/>
      <c r="K469" s="449"/>
      <c r="L469" s="453">
        <v>1</v>
      </c>
      <c r="M469" s="453">
        <v>1285</v>
      </c>
      <c r="N469" s="449">
        <v>1</v>
      </c>
      <c r="O469" s="449">
        <v>1285</v>
      </c>
      <c r="P469" s="453"/>
      <c r="Q469" s="453"/>
      <c r="R469" s="523"/>
      <c r="S469" s="454"/>
    </row>
    <row r="470" spans="1:19" ht="14.4" customHeight="1" x14ac:dyDescent="0.3">
      <c r="A470" s="448" t="s">
        <v>746</v>
      </c>
      <c r="B470" s="449" t="s">
        <v>747</v>
      </c>
      <c r="C470" s="449" t="s">
        <v>397</v>
      </c>
      <c r="D470" s="449" t="s">
        <v>742</v>
      </c>
      <c r="E470" s="449" t="s">
        <v>748</v>
      </c>
      <c r="F470" s="449" t="s">
        <v>809</v>
      </c>
      <c r="G470" s="449" t="s">
        <v>810</v>
      </c>
      <c r="H470" s="453">
        <v>80</v>
      </c>
      <c r="I470" s="453">
        <v>36480</v>
      </c>
      <c r="J470" s="449">
        <v>4.4444444444444446</v>
      </c>
      <c r="K470" s="449">
        <v>456</v>
      </c>
      <c r="L470" s="453">
        <v>18</v>
      </c>
      <c r="M470" s="453">
        <v>8208</v>
      </c>
      <c r="N470" s="449">
        <v>1</v>
      </c>
      <c r="O470" s="449">
        <v>456</v>
      </c>
      <c r="P470" s="453"/>
      <c r="Q470" s="453"/>
      <c r="R470" s="523"/>
      <c r="S470" s="454"/>
    </row>
    <row r="471" spans="1:19" ht="14.4" customHeight="1" x14ac:dyDescent="0.3">
      <c r="A471" s="448" t="s">
        <v>746</v>
      </c>
      <c r="B471" s="449" t="s">
        <v>747</v>
      </c>
      <c r="C471" s="449" t="s">
        <v>397</v>
      </c>
      <c r="D471" s="449" t="s">
        <v>742</v>
      </c>
      <c r="E471" s="449" t="s">
        <v>748</v>
      </c>
      <c r="F471" s="449" t="s">
        <v>811</v>
      </c>
      <c r="G471" s="449" t="s">
        <v>812</v>
      </c>
      <c r="H471" s="453">
        <v>590</v>
      </c>
      <c r="I471" s="453">
        <v>34220</v>
      </c>
      <c r="J471" s="449">
        <v>4.8360655737704921</v>
      </c>
      <c r="K471" s="449">
        <v>58</v>
      </c>
      <c r="L471" s="453">
        <v>122</v>
      </c>
      <c r="M471" s="453">
        <v>7076</v>
      </c>
      <c r="N471" s="449">
        <v>1</v>
      </c>
      <c r="O471" s="449">
        <v>58</v>
      </c>
      <c r="P471" s="453"/>
      <c r="Q471" s="453"/>
      <c r="R471" s="523"/>
      <c r="S471" s="454"/>
    </row>
    <row r="472" spans="1:19" ht="14.4" customHeight="1" x14ac:dyDescent="0.3">
      <c r="A472" s="448" t="s">
        <v>746</v>
      </c>
      <c r="B472" s="449" t="s">
        <v>747</v>
      </c>
      <c r="C472" s="449" t="s">
        <v>397</v>
      </c>
      <c r="D472" s="449" t="s">
        <v>742</v>
      </c>
      <c r="E472" s="449" t="s">
        <v>748</v>
      </c>
      <c r="F472" s="449" t="s">
        <v>813</v>
      </c>
      <c r="G472" s="449" t="s">
        <v>814</v>
      </c>
      <c r="H472" s="453"/>
      <c r="I472" s="453"/>
      <c r="J472" s="449"/>
      <c r="K472" s="449"/>
      <c r="L472" s="453">
        <v>4</v>
      </c>
      <c r="M472" s="453">
        <v>8692</v>
      </c>
      <c r="N472" s="449">
        <v>1</v>
      </c>
      <c r="O472" s="449">
        <v>2173</v>
      </c>
      <c r="P472" s="453"/>
      <c r="Q472" s="453"/>
      <c r="R472" s="523"/>
      <c r="S472" s="454"/>
    </row>
    <row r="473" spans="1:19" ht="14.4" customHeight="1" x14ac:dyDescent="0.3">
      <c r="A473" s="448" t="s">
        <v>746</v>
      </c>
      <c r="B473" s="449" t="s">
        <v>747</v>
      </c>
      <c r="C473" s="449" t="s">
        <v>397</v>
      </c>
      <c r="D473" s="449" t="s">
        <v>742</v>
      </c>
      <c r="E473" s="449" t="s">
        <v>748</v>
      </c>
      <c r="F473" s="449" t="s">
        <v>819</v>
      </c>
      <c r="G473" s="449" t="s">
        <v>820</v>
      </c>
      <c r="H473" s="453">
        <v>494</v>
      </c>
      <c r="I473" s="453">
        <v>86450</v>
      </c>
      <c r="J473" s="449">
        <v>8.1865530303030312</v>
      </c>
      <c r="K473" s="449">
        <v>175</v>
      </c>
      <c r="L473" s="453">
        <v>60</v>
      </c>
      <c r="M473" s="453">
        <v>10560</v>
      </c>
      <c r="N473" s="449">
        <v>1</v>
      </c>
      <c r="O473" s="449">
        <v>176</v>
      </c>
      <c r="P473" s="453"/>
      <c r="Q473" s="453"/>
      <c r="R473" s="523"/>
      <c r="S473" s="454"/>
    </row>
    <row r="474" spans="1:19" ht="14.4" customHeight="1" x14ac:dyDescent="0.3">
      <c r="A474" s="448" t="s">
        <v>746</v>
      </c>
      <c r="B474" s="449" t="s">
        <v>747</v>
      </c>
      <c r="C474" s="449" t="s">
        <v>397</v>
      </c>
      <c r="D474" s="449" t="s">
        <v>742</v>
      </c>
      <c r="E474" s="449" t="s">
        <v>748</v>
      </c>
      <c r="F474" s="449" t="s">
        <v>825</v>
      </c>
      <c r="G474" s="449" t="s">
        <v>826</v>
      </c>
      <c r="H474" s="453">
        <v>3</v>
      </c>
      <c r="I474" s="453">
        <v>507</v>
      </c>
      <c r="J474" s="449"/>
      <c r="K474" s="449">
        <v>169</v>
      </c>
      <c r="L474" s="453"/>
      <c r="M474" s="453"/>
      <c r="N474" s="449"/>
      <c r="O474" s="449"/>
      <c r="P474" s="453"/>
      <c r="Q474" s="453"/>
      <c r="R474" s="523"/>
      <c r="S474" s="454"/>
    </row>
    <row r="475" spans="1:19" ht="14.4" customHeight="1" x14ac:dyDescent="0.3">
      <c r="A475" s="448" t="s">
        <v>746</v>
      </c>
      <c r="B475" s="449" t="s">
        <v>747</v>
      </c>
      <c r="C475" s="449" t="s">
        <v>397</v>
      </c>
      <c r="D475" s="449" t="s">
        <v>742</v>
      </c>
      <c r="E475" s="449" t="s">
        <v>748</v>
      </c>
      <c r="F475" s="449" t="s">
        <v>829</v>
      </c>
      <c r="G475" s="449" t="s">
        <v>830</v>
      </c>
      <c r="H475" s="453">
        <v>3</v>
      </c>
      <c r="I475" s="453">
        <v>3033</v>
      </c>
      <c r="J475" s="449">
        <v>0.10703698475437606</v>
      </c>
      <c r="K475" s="449">
        <v>1011</v>
      </c>
      <c r="L475" s="453">
        <v>28</v>
      </c>
      <c r="M475" s="453">
        <v>28336</v>
      </c>
      <c r="N475" s="449">
        <v>1</v>
      </c>
      <c r="O475" s="449">
        <v>1012</v>
      </c>
      <c r="P475" s="453"/>
      <c r="Q475" s="453"/>
      <c r="R475" s="523"/>
      <c r="S475" s="454"/>
    </row>
    <row r="476" spans="1:19" ht="14.4" customHeight="1" x14ac:dyDescent="0.3">
      <c r="A476" s="448" t="s">
        <v>746</v>
      </c>
      <c r="B476" s="449" t="s">
        <v>747</v>
      </c>
      <c r="C476" s="449" t="s">
        <v>397</v>
      </c>
      <c r="D476" s="449" t="s">
        <v>742</v>
      </c>
      <c r="E476" s="449" t="s">
        <v>748</v>
      </c>
      <c r="F476" s="449" t="s">
        <v>833</v>
      </c>
      <c r="G476" s="449" t="s">
        <v>834</v>
      </c>
      <c r="H476" s="453"/>
      <c r="I476" s="453"/>
      <c r="J476" s="449"/>
      <c r="K476" s="449"/>
      <c r="L476" s="453">
        <v>4</v>
      </c>
      <c r="M476" s="453">
        <v>9188</v>
      </c>
      <c r="N476" s="449">
        <v>1</v>
      </c>
      <c r="O476" s="449">
        <v>2297</v>
      </c>
      <c r="P476" s="453"/>
      <c r="Q476" s="453"/>
      <c r="R476" s="523"/>
      <c r="S476" s="454"/>
    </row>
    <row r="477" spans="1:19" ht="14.4" customHeight="1" x14ac:dyDescent="0.3">
      <c r="A477" s="448" t="s">
        <v>746</v>
      </c>
      <c r="B477" s="449" t="s">
        <v>747</v>
      </c>
      <c r="C477" s="449" t="s">
        <v>397</v>
      </c>
      <c r="D477" s="449" t="s">
        <v>742</v>
      </c>
      <c r="E477" s="449" t="s">
        <v>748</v>
      </c>
      <c r="F477" s="449" t="s">
        <v>839</v>
      </c>
      <c r="G477" s="449" t="s">
        <v>840</v>
      </c>
      <c r="H477" s="453">
        <v>12</v>
      </c>
      <c r="I477" s="453">
        <v>25560</v>
      </c>
      <c r="J477" s="449">
        <v>1.9990614734866261</v>
      </c>
      <c r="K477" s="449">
        <v>2130</v>
      </c>
      <c r="L477" s="453">
        <v>6</v>
      </c>
      <c r="M477" s="453">
        <v>12786</v>
      </c>
      <c r="N477" s="449">
        <v>1</v>
      </c>
      <c r="O477" s="449">
        <v>2131</v>
      </c>
      <c r="P477" s="453"/>
      <c r="Q477" s="453"/>
      <c r="R477" s="523"/>
      <c r="S477" s="454"/>
    </row>
    <row r="478" spans="1:19" ht="14.4" customHeight="1" x14ac:dyDescent="0.3">
      <c r="A478" s="448" t="s">
        <v>746</v>
      </c>
      <c r="B478" s="449" t="s">
        <v>747</v>
      </c>
      <c r="C478" s="449" t="s">
        <v>397</v>
      </c>
      <c r="D478" s="449" t="s">
        <v>742</v>
      </c>
      <c r="E478" s="449" t="s">
        <v>748</v>
      </c>
      <c r="F478" s="449" t="s">
        <v>841</v>
      </c>
      <c r="G478" s="449" t="s">
        <v>842</v>
      </c>
      <c r="H478" s="453">
        <v>1</v>
      </c>
      <c r="I478" s="453">
        <v>242</v>
      </c>
      <c r="J478" s="449"/>
      <c r="K478" s="449">
        <v>242</v>
      </c>
      <c r="L478" s="453"/>
      <c r="M478" s="453"/>
      <c r="N478" s="449"/>
      <c r="O478" s="449"/>
      <c r="P478" s="453"/>
      <c r="Q478" s="453"/>
      <c r="R478" s="523"/>
      <c r="S478" s="454"/>
    </row>
    <row r="479" spans="1:19" ht="14.4" customHeight="1" x14ac:dyDescent="0.3">
      <c r="A479" s="448" t="s">
        <v>746</v>
      </c>
      <c r="B479" s="449" t="s">
        <v>747</v>
      </c>
      <c r="C479" s="449" t="s">
        <v>397</v>
      </c>
      <c r="D479" s="449" t="s">
        <v>742</v>
      </c>
      <c r="E479" s="449" t="s">
        <v>748</v>
      </c>
      <c r="F479" s="449" t="s">
        <v>848</v>
      </c>
      <c r="G479" s="449" t="s">
        <v>849</v>
      </c>
      <c r="H479" s="453">
        <v>5</v>
      </c>
      <c r="I479" s="453">
        <v>26080</v>
      </c>
      <c r="J479" s="449">
        <v>1.2490421455938698</v>
      </c>
      <c r="K479" s="449">
        <v>5216</v>
      </c>
      <c r="L479" s="453">
        <v>4</v>
      </c>
      <c r="M479" s="453">
        <v>20880</v>
      </c>
      <c r="N479" s="449">
        <v>1</v>
      </c>
      <c r="O479" s="449">
        <v>5220</v>
      </c>
      <c r="P479" s="453"/>
      <c r="Q479" s="453"/>
      <c r="R479" s="523"/>
      <c r="S479" s="454"/>
    </row>
    <row r="480" spans="1:19" ht="14.4" customHeight="1" x14ac:dyDescent="0.3">
      <c r="A480" s="448" t="s">
        <v>746</v>
      </c>
      <c r="B480" s="449" t="s">
        <v>747</v>
      </c>
      <c r="C480" s="449" t="s">
        <v>397</v>
      </c>
      <c r="D480" s="449" t="s">
        <v>742</v>
      </c>
      <c r="E480" s="449" t="s">
        <v>748</v>
      </c>
      <c r="F480" s="449" t="s">
        <v>850</v>
      </c>
      <c r="G480" s="449" t="s">
        <v>851</v>
      </c>
      <c r="H480" s="453"/>
      <c r="I480" s="453"/>
      <c r="J480" s="449"/>
      <c r="K480" s="449"/>
      <c r="L480" s="453">
        <v>4</v>
      </c>
      <c r="M480" s="453">
        <v>4228</v>
      </c>
      <c r="N480" s="449">
        <v>1</v>
      </c>
      <c r="O480" s="449">
        <v>1057</v>
      </c>
      <c r="P480" s="453"/>
      <c r="Q480" s="453"/>
      <c r="R480" s="523"/>
      <c r="S480" s="454"/>
    </row>
    <row r="481" spans="1:19" ht="14.4" customHeight="1" x14ac:dyDescent="0.3">
      <c r="A481" s="448" t="s">
        <v>746</v>
      </c>
      <c r="B481" s="449" t="s">
        <v>747</v>
      </c>
      <c r="C481" s="449" t="s">
        <v>397</v>
      </c>
      <c r="D481" s="449" t="s">
        <v>742</v>
      </c>
      <c r="E481" s="449" t="s">
        <v>748</v>
      </c>
      <c r="F481" s="449" t="s">
        <v>852</v>
      </c>
      <c r="G481" s="449" t="s">
        <v>853</v>
      </c>
      <c r="H481" s="453">
        <v>4</v>
      </c>
      <c r="I481" s="453">
        <v>1152</v>
      </c>
      <c r="J481" s="449">
        <v>1.9930795847750864</v>
      </c>
      <c r="K481" s="449">
        <v>288</v>
      </c>
      <c r="L481" s="453">
        <v>2</v>
      </c>
      <c r="M481" s="453">
        <v>578</v>
      </c>
      <c r="N481" s="449">
        <v>1</v>
      </c>
      <c r="O481" s="449">
        <v>289</v>
      </c>
      <c r="P481" s="453"/>
      <c r="Q481" s="453"/>
      <c r="R481" s="523"/>
      <c r="S481" s="454"/>
    </row>
    <row r="482" spans="1:19" ht="14.4" customHeight="1" x14ac:dyDescent="0.3">
      <c r="A482" s="448" t="s">
        <v>746</v>
      </c>
      <c r="B482" s="449" t="s">
        <v>747</v>
      </c>
      <c r="C482" s="449" t="s">
        <v>397</v>
      </c>
      <c r="D482" s="449" t="s">
        <v>742</v>
      </c>
      <c r="E482" s="449" t="s">
        <v>748</v>
      </c>
      <c r="F482" s="449" t="s">
        <v>862</v>
      </c>
      <c r="G482" s="449" t="s">
        <v>863</v>
      </c>
      <c r="H482" s="453"/>
      <c r="I482" s="453"/>
      <c r="J482" s="449"/>
      <c r="K482" s="449"/>
      <c r="L482" s="453">
        <v>2</v>
      </c>
      <c r="M482" s="453">
        <v>0</v>
      </c>
      <c r="N482" s="449"/>
      <c r="O482" s="449">
        <v>0</v>
      </c>
      <c r="P482" s="453"/>
      <c r="Q482" s="453"/>
      <c r="R482" s="523"/>
      <c r="S482" s="454"/>
    </row>
    <row r="483" spans="1:19" ht="14.4" customHeight="1" x14ac:dyDescent="0.3">
      <c r="A483" s="448" t="s">
        <v>746</v>
      </c>
      <c r="B483" s="449" t="s">
        <v>747</v>
      </c>
      <c r="C483" s="449" t="s">
        <v>397</v>
      </c>
      <c r="D483" s="449" t="s">
        <v>742</v>
      </c>
      <c r="E483" s="449" t="s">
        <v>748</v>
      </c>
      <c r="F483" s="449" t="s">
        <v>864</v>
      </c>
      <c r="G483" s="449" t="s">
        <v>865</v>
      </c>
      <c r="H483" s="453"/>
      <c r="I483" s="453"/>
      <c r="J483" s="449"/>
      <c r="K483" s="449"/>
      <c r="L483" s="453"/>
      <c r="M483" s="453"/>
      <c r="N483" s="449"/>
      <c r="O483" s="449"/>
      <c r="P483" s="453">
        <v>6</v>
      </c>
      <c r="Q483" s="453">
        <v>28674</v>
      </c>
      <c r="R483" s="523"/>
      <c r="S483" s="454">
        <v>4779</v>
      </c>
    </row>
    <row r="484" spans="1:19" ht="14.4" customHeight="1" x14ac:dyDescent="0.3">
      <c r="A484" s="448" t="s">
        <v>746</v>
      </c>
      <c r="B484" s="449" t="s">
        <v>747</v>
      </c>
      <c r="C484" s="449" t="s">
        <v>397</v>
      </c>
      <c r="D484" s="449" t="s">
        <v>743</v>
      </c>
      <c r="E484" s="449" t="s">
        <v>748</v>
      </c>
      <c r="F484" s="449" t="s">
        <v>751</v>
      </c>
      <c r="G484" s="449" t="s">
        <v>752</v>
      </c>
      <c r="H484" s="453">
        <v>162</v>
      </c>
      <c r="I484" s="453">
        <v>9396</v>
      </c>
      <c r="J484" s="449">
        <v>3.8571428571428572</v>
      </c>
      <c r="K484" s="449">
        <v>58</v>
      </c>
      <c r="L484" s="453">
        <v>42</v>
      </c>
      <c r="M484" s="453">
        <v>2436</v>
      </c>
      <c r="N484" s="449">
        <v>1</v>
      </c>
      <c r="O484" s="449">
        <v>58</v>
      </c>
      <c r="P484" s="453"/>
      <c r="Q484" s="453"/>
      <c r="R484" s="523"/>
      <c r="S484" s="454"/>
    </row>
    <row r="485" spans="1:19" ht="14.4" customHeight="1" x14ac:dyDescent="0.3">
      <c r="A485" s="448" t="s">
        <v>746</v>
      </c>
      <c r="B485" s="449" t="s">
        <v>747</v>
      </c>
      <c r="C485" s="449" t="s">
        <v>397</v>
      </c>
      <c r="D485" s="449" t="s">
        <v>743</v>
      </c>
      <c r="E485" s="449" t="s">
        <v>748</v>
      </c>
      <c r="F485" s="449" t="s">
        <v>753</v>
      </c>
      <c r="G485" s="449" t="s">
        <v>754</v>
      </c>
      <c r="H485" s="453">
        <v>8</v>
      </c>
      <c r="I485" s="453">
        <v>1048</v>
      </c>
      <c r="J485" s="449">
        <v>0.8</v>
      </c>
      <c r="K485" s="449">
        <v>131</v>
      </c>
      <c r="L485" s="453">
        <v>10</v>
      </c>
      <c r="M485" s="453">
        <v>1310</v>
      </c>
      <c r="N485" s="449">
        <v>1</v>
      </c>
      <c r="O485" s="449">
        <v>131</v>
      </c>
      <c r="P485" s="453"/>
      <c r="Q485" s="453"/>
      <c r="R485" s="523"/>
      <c r="S485" s="454"/>
    </row>
    <row r="486" spans="1:19" ht="14.4" customHeight="1" x14ac:dyDescent="0.3">
      <c r="A486" s="448" t="s">
        <v>746</v>
      </c>
      <c r="B486" s="449" t="s">
        <v>747</v>
      </c>
      <c r="C486" s="449" t="s">
        <v>397</v>
      </c>
      <c r="D486" s="449" t="s">
        <v>743</v>
      </c>
      <c r="E486" s="449" t="s">
        <v>748</v>
      </c>
      <c r="F486" s="449" t="s">
        <v>755</v>
      </c>
      <c r="G486" s="449" t="s">
        <v>756</v>
      </c>
      <c r="H486" s="453">
        <v>1</v>
      </c>
      <c r="I486" s="453">
        <v>189</v>
      </c>
      <c r="J486" s="449"/>
      <c r="K486" s="449">
        <v>189</v>
      </c>
      <c r="L486" s="453"/>
      <c r="M486" s="453"/>
      <c r="N486" s="449"/>
      <c r="O486" s="449"/>
      <c r="P486" s="453"/>
      <c r="Q486" s="453"/>
      <c r="R486" s="523"/>
      <c r="S486" s="454"/>
    </row>
    <row r="487" spans="1:19" ht="14.4" customHeight="1" x14ac:dyDescent="0.3">
      <c r="A487" s="448" t="s">
        <v>746</v>
      </c>
      <c r="B487" s="449" t="s">
        <v>747</v>
      </c>
      <c r="C487" s="449" t="s">
        <v>397</v>
      </c>
      <c r="D487" s="449" t="s">
        <v>743</v>
      </c>
      <c r="E487" s="449" t="s">
        <v>748</v>
      </c>
      <c r="F487" s="449" t="s">
        <v>759</v>
      </c>
      <c r="G487" s="449" t="s">
        <v>760</v>
      </c>
      <c r="H487" s="453">
        <v>13</v>
      </c>
      <c r="I487" s="453">
        <v>2327</v>
      </c>
      <c r="J487" s="449">
        <v>0.68040935672514624</v>
      </c>
      <c r="K487" s="449">
        <v>179</v>
      </c>
      <c r="L487" s="453">
        <v>19</v>
      </c>
      <c r="M487" s="453">
        <v>3420</v>
      </c>
      <c r="N487" s="449">
        <v>1</v>
      </c>
      <c r="O487" s="449">
        <v>180</v>
      </c>
      <c r="P487" s="453"/>
      <c r="Q487" s="453"/>
      <c r="R487" s="523"/>
      <c r="S487" s="454"/>
    </row>
    <row r="488" spans="1:19" ht="14.4" customHeight="1" x14ac:dyDescent="0.3">
      <c r="A488" s="448" t="s">
        <v>746</v>
      </c>
      <c r="B488" s="449" t="s">
        <v>747</v>
      </c>
      <c r="C488" s="449" t="s">
        <v>397</v>
      </c>
      <c r="D488" s="449" t="s">
        <v>743</v>
      </c>
      <c r="E488" s="449" t="s">
        <v>748</v>
      </c>
      <c r="F488" s="449" t="s">
        <v>763</v>
      </c>
      <c r="G488" s="449" t="s">
        <v>764</v>
      </c>
      <c r="H488" s="453">
        <v>4</v>
      </c>
      <c r="I488" s="453">
        <v>1340</v>
      </c>
      <c r="J488" s="449">
        <v>0.66468253968253965</v>
      </c>
      <c r="K488" s="449">
        <v>335</v>
      </c>
      <c r="L488" s="453">
        <v>6</v>
      </c>
      <c r="M488" s="453">
        <v>2016</v>
      </c>
      <c r="N488" s="449">
        <v>1</v>
      </c>
      <c r="O488" s="449">
        <v>336</v>
      </c>
      <c r="P488" s="453"/>
      <c r="Q488" s="453"/>
      <c r="R488" s="523"/>
      <c r="S488" s="454"/>
    </row>
    <row r="489" spans="1:19" ht="14.4" customHeight="1" x14ac:dyDescent="0.3">
      <c r="A489" s="448" t="s">
        <v>746</v>
      </c>
      <c r="B489" s="449" t="s">
        <v>747</v>
      </c>
      <c r="C489" s="449" t="s">
        <v>397</v>
      </c>
      <c r="D489" s="449" t="s">
        <v>743</v>
      </c>
      <c r="E489" s="449" t="s">
        <v>748</v>
      </c>
      <c r="F489" s="449" t="s">
        <v>767</v>
      </c>
      <c r="G489" s="449" t="s">
        <v>768</v>
      </c>
      <c r="H489" s="453">
        <v>42</v>
      </c>
      <c r="I489" s="453">
        <v>14658</v>
      </c>
      <c r="J489" s="449">
        <v>1.1052631578947369</v>
      </c>
      <c r="K489" s="449">
        <v>349</v>
      </c>
      <c r="L489" s="453">
        <v>38</v>
      </c>
      <c r="M489" s="453">
        <v>13262</v>
      </c>
      <c r="N489" s="449">
        <v>1</v>
      </c>
      <c r="O489" s="449">
        <v>349</v>
      </c>
      <c r="P489" s="453"/>
      <c r="Q489" s="453"/>
      <c r="R489" s="523"/>
      <c r="S489" s="454"/>
    </row>
    <row r="490" spans="1:19" ht="14.4" customHeight="1" x14ac:dyDescent="0.3">
      <c r="A490" s="448" t="s">
        <v>746</v>
      </c>
      <c r="B490" s="449" t="s">
        <v>747</v>
      </c>
      <c r="C490" s="449" t="s">
        <v>397</v>
      </c>
      <c r="D490" s="449" t="s">
        <v>743</v>
      </c>
      <c r="E490" s="449" t="s">
        <v>748</v>
      </c>
      <c r="F490" s="449" t="s">
        <v>775</v>
      </c>
      <c r="G490" s="449" t="s">
        <v>776</v>
      </c>
      <c r="H490" s="453">
        <v>11</v>
      </c>
      <c r="I490" s="453">
        <v>539</v>
      </c>
      <c r="J490" s="449"/>
      <c r="K490" s="449">
        <v>49</v>
      </c>
      <c r="L490" s="453"/>
      <c r="M490" s="453"/>
      <c r="N490" s="449"/>
      <c r="O490" s="449"/>
      <c r="P490" s="453"/>
      <c r="Q490" s="453"/>
      <c r="R490" s="523"/>
      <c r="S490" s="454"/>
    </row>
    <row r="491" spans="1:19" ht="14.4" customHeight="1" x14ac:dyDescent="0.3">
      <c r="A491" s="448" t="s">
        <v>746</v>
      </c>
      <c r="B491" s="449" t="s">
        <v>747</v>
      </c>
      <c r="C491" s="449" t="s">
        <v>397</v>
      </c>
      <c r="D491" s="449" t="s">
        <v>743</v>
      </c>
      <c r="E491" s="449" t="s">
        <v>748</v>
      </c>
      <c r="F491" s="449" t="s">
        <v>777</v>
      </c>
      <c r="G491" s="449" t="s">
        <v>778</v>
      </c>
      <c r="H491" s="453">
        <v>3</v>
      </c>
      <c r="I491" s="453">
        <v>1161</v>
      </c>
      <c r="J491" s="449"/>
      <c r="K491" s="449">
        <v>387</v>
      </c>
      <c r="L491" s="453"/>
      <c r="M491" s="453"/>
      <c r="N491" s="449"/>
      <c r="O491" s="449"/>
      <c r="P491" s="453"/>
      <c r="Q491" s="453"/>
      <c r="R491" s="523"/>
      <c r="S491" s="454"/>
    </row>
    <row r="492" spans="1:19" ht="14.4" customHeight="1" x14ac:dyDescent="0.3">
      <c r="A492" s="448" t="s">
        <v>746</v>
      </c>
      <c r="B492" s="449" t="s">
        <v>747</v>
      </c>
      <c r="C492" s="449" t="s">
        <v>397</v>
      </c>
      <c r="D492" s="449" t="s">
        <v>743</v>
      </c>
      <c r="E492" s="449" t="s">
        <v>748</v>
      </c>
      <c r="F492" s="449" t="s">
        <v>779</v>
      </c>
      <c r="G492" s="449" t="s">
        <v>780</v>
      </c>
      <c r="H492" s="453">
        <v>3</v>
      </c>
      <c r="I492" s="453">
        <v>114</v>
      </c>
      <c r="J492" s="449"/>
      <c r="K492" s="449">
        <v>38</v>
      </c>
      <c r="L492" s="453"/>
      <c r="M492" s="453"/>
      <c r="N492" s="449"/>
      <c r="O492" s="449"/>
      <c r="P492" s="453"/>
      <c r="Q492" s="453"/>
      <c r="R492" s="523"/>
      <c r="S492" s="454"/>
    </row>
    <row r="493" spans="1:19" ht="14.4" customHeight="1" x14ac:dyDescent="0.3">
      <c r="A493" s="448" t="s">
        <v>746</v>
      </c>
      <c r="B493" s="449" t="s">
        <v>747</v>
      </c>
      <c r="C493" s="449" t="s">
        <v>397</v>
      </c>
      <c r="D493" s="449" t="s">
        <v>743</v>
      </c>
      <c r="E493" s="449" t="s">
        <v>748</v>
      </c>
      <c r="F493" s="449" t="s">
        <v>783</v>
      </c>
      <c r="G493" s="449" t="s">
        <v>784</v>
      </c>
      <c r="H493" s="453">
        <v>10</v>
      </c>
      <c r="I493" s="453">
        <v>7040</v>
      </c>
      <c r="J493" s="449">
        <v>9.9858156028368796</v>
      </c>
      <c r="K493" s="449">
        <v>704</v>
      </c>
      <c r="L493" s="453">
        <v>1</v>
      </c>
      <c r="M493" s="453">
        <v>705</v>
      </c>
      <c r="N493" s="449">
        <v>1</v>
      </c>
      <c r="O493" s="449">
        <v>705</v>
      </c>
      <c r="P493" s="453"/>
      <c r="Q493" s="453"/>
      <c r="R493" s="523"/>
      <c r="S493" s="454"/>
    </row>
    <row r="494" spans="1:19" ht="14.4" customHeight="1" x14ac:dyDescent="0.3">
      <c r="A494" s="448" t="s">
        <v>746</v>
      </c>
      <c r="B494" s="449" t="s">
        <v>747</v>
      </c>
      <c r="C494" s="449" t="s">
        <v>397</v>
      </c>
      <c r="D494" s="449" t="s">
        <v>743</v>
      </c>
      <c r="E494" s="449" t="s">
        <v>748</v>
      </c>
      <c r="F494" s="449" t="s">
        <v>785</v>
      </c>
      <c r="G494" s="449" t="s">
        <v>786</v>
      </c>
      <c r="H494" s="453">
        <v>2</v>
      </c>
      <c r="I494" s="453">
        <v>294</v>
      </c>
      <c r="J494" s="449"/>
      <c r="K494" s="449">
        <v>147</v>
      </c>
      <c r="L494" s="453"/>
      <c r="M494" s="453"/>
      <c r="N494" s="449"/>
      <c r="O494" s="449"/>
      <c r="P494" s="453"/>
      <c r="Q494" s="453"/>
      <c r="R494" s="523"/>
      <c r="S494" s="454"/>
    </row>
    <row r="495" spans="1:19" ht="14.4" customHeight="1" x14ac:dyDescent="0.3">
      <c r="A495" s="448" t="s">
        <v>746</v>
      </c>
      <c r="B495" s="449" t="s">
        <v>747</v>
      </c>
      <c r="C495" s="449" t="s">
        <v>397</v>
      </c>
      <c r="D495" s="449" t="s">
        <v>743</v>
      </c>
      <c r="E495" s="449" t="s">
        <v>748</v>
      </c>
      <c r="F495" s="449" t="s">
        <v>787</v>
      </c>
      <c r="G495" s="449" t="s">
        <v>788</v>
      </c>
      <c r="H495" s="453">
        <v>66</v>
      </c>
      <c r="I495" s="453">
        <v>20064</v>
      </c>
      <c r="J495" s="449">
        <v>3.6546448087431695</v>
      </c>
      <c r="K495" s="449">
        <v>304</v>
      </c>
      <c r="L495" s="453">
        <v>18</v>
      </c>
      <c r="M495" s="453">
        <v>5490</v>
      </c>
      <c r="N495" s="449">
        <v>1</v>
      </c>
      <c r="O495" s="449">
        <v>305</v>
      </c>
      <c r="P495" s="453"/>
      <c r="Q495" s="453"/>
      <c r="R495" s="523"/>
      <c r="S495" s="454"/>
    </row>
    <row r="496" spans="1:19" ht="14.4" customHeight="1" x14ac:dyDescent="0.3">
      <c r="A496" s="448" t="s">
        <v>746</v>
      </c>
      <c r="B496" s="449" t="s">
        <v>747</v>
      </c>
      <c r="C496" s="449" t="s">
        <v>397</v>
      </c>
      <c r="D496" s="449" t="s">
        <v>743</v>
      </c>
      <c r="E496" s="449" t="s">
        <v>748</v>
      </c>
      <c r="F496" s="449" t="s">
        <v>791</v>
      </c>
      <c r="G496" s="449" t="s">
        <v>792</v>
      </c>
      <c r="H496" s="453">
        <v>70</v>
      </c>
      <c r="I496" s="453">
        <v>34580</v>
      </c>
      <c r="J496" s="449">
        <v>0.77777777777777779</v>
      </c>
      <c r="K496" s="449">
        <v>494</v>
      </c>
      <c r="L496" s="453">
        <v>90</v>
      </c>
      <c r="M496" s="453">
        <v>44460</v>
      </c>
      <c r="N496" s="449">
        <v>1</v>
      </c>
      <c r="O496" s="449">
        <v>494</v>
      </c>
      <c r="P496" s="453"/>
      <c r="Q496" s="453"/>
      <c r="R496" s="523"/>
      <c r="S496" s="454"/>
    </row>
    <row r="497" spans="1:19" ht="14.4" customHeight="1" x14ac:dyDescent="0.3">
      <c r="A497" s="448" t="s">
        <v>746</v>
      </c>
      <c r="B497" s="449" t="s">
        <v>747</v>
      </c>
      <c r="C497" s="449" t="s">
        <v>397</v>
      </c>
      <c r="D497" s="449" t="s">
        <v>743</v>
      </c>
      <c r="E497" s="449" t="s">
        <v>748</v>
      </c>
      <c r="F497" s="449" t="s">
        <v>793</v>
      </c>
      <c r="G497" s="449" t="s">
        <v>794</v>
      </c>
      <c r="H497" s="453">
        <v>109</v>
      </c>
      <c r="I497" s="453">
        <v>40330</v>
      </c>
      <c r="J497" s="449">
        <v>1.472972972972973</v>
      </c>
      <c r="K497" s="449">
        <v>370</v>
      </c>
      <c r="L497" s="453">
        <v>74</v>
      </c>
      <c r="M497" s="453">
        <v>27380</v>
      </c>
      <c r="N497" s="449">
        <v>1</v>
      </c>
      <c r="O497" s="449">
        <v>370</v>
      </c>
      <c r="P497" s="453"/>
      <c r="Q497" s="453"/>
      <c r="R497" s="523"/>
      <c r="S497" s="454"/>
    </row>
    <row r="498" spans="1:19" ht="14.4" customHeight="1" x14ac:dyDescent="0.3">
      <c r="A498" s="448" t="s">
        <v>746</v>
      </c>
      <c r="B498" s="449" t="s">
        <v>747</v>
      </c>
      <c r="C498" s="449" t="s">
        <v>397</v>
      </c>
      <c r="D498" s="449" t="s">
        <v>743</v>
      </c>
      <c r="E498" s="449" t="s">
        <v>748</v>
      </c>
      <c r="F498" s="449" t="s">
        <v>795</v>
      </c>
      <c r="G498" s="449" t="s">
        <v>796</v>
      </c>
      <c r="H498" s="453"/>
      <c r="I498" s="453"/>
      <c r="J498" s="449"/>
      <c r="K498" s="449"/>
      <c r="L498" s="453">
        <v>4</v>
      </c>
      <c r="M498" s="453">
        <v>12432</v>
      </c>
      <c r="N498" s="449">
        <v>1</v>
      </c>
      <c r="O498" s="449">
        <v>3108</v>
      </c>
      <c r="P498" s="453"/>
      <c r="Q498" s="453"/>
      <c r="R498" s="523"/>
      <c r="S498" s="454"/>
    </row>
    <row r="499" spans="1:19" ht="14.4" customHeight="1" x14ac:dyDescent="0.3">
      <c r="A499" s="448" t="s">
        <v>746</v>
      </c>
      <c r="B499" s="449" t="s">
        <v>747</v>
      </c>
      <c r="C499" s="449" t="s">
        <v>397</v>
      </c>
      <c r="D499" s="449" t="s">
        <v>743</v>
      </c>
      <c r="E499" s="449" t="s">
        <v>748</v>
      </c>
      <c r="F499" s="449" t="s">
        <v>801</v>
      </c>
      <c r="G499" s="449" t="s">
        <v>802</v>
      </c>
      <c r="H499" s="453">
        <v>14</v>
      </c>
      <c r="I499" s="453">
        <v>1554</v>
      </c>
      <c r="J499" s="449">
        <v>0.66666666666666663</v>
      </c>
      <c r="K499" s="449">
        <v>111</v>
      </c>
      <c r="L499" s="453">
        <v>21</v>
      </c>
      <c r="M499" s="453">
        <v>2331</v>
      </c>
      <c r="N499" s="449">
        <v>1</v>
      </c>
      <c r="O499" s="449">
        <v>111</v>
      </c>
      <c r="P499" s="453"/>
      <c r="Q499" s="453"/>
      <c r="R499" s="523"/>
      <c r="S499" s="454"/>
    </row>
    <row r="500" spans="1:19" ht="14.4" customHeight="1" x14ac:dyDescent="0.3">
      <c r="A500" s="448" t="s">
        <v>746</v>
      </c>
      <c r="B500" s="449" t="s">
        <v>747</v>
      </c>
      <c r="C500" s="449" t="s">
        <v>397</v>
      </c>
      <c r="D500" s="449" t="s">
        <v>743</v>
      </c>
      <c r="E500" s="449" t="s">
        <v>748</v>
      </c>
      <c r="F500" s="449" t="s">
        <v>805</v>
      </c>
      <c r="G500" s="449" t="s">
        <v>806</v>
      </c>
      <c r="H500" s="453">
        <v>8</v>
      </c>
      <c r="I500" s="453">
        <v>3960</v>
      </c>
      <c r="J500" s="449"/>
      <c r="K500" s="449">
        <v>495</v>
      </c>
      <c r="L500" s="453"/>
      <c r="M500" s="453"/>
      <c r="N500" s="449"/>
      <c r="O500" s="449"/>
      <c r="P500" s="453"/>
      <c r="Q500" s="453"/>
      <c r="R500" s="523"/>
      <c r="S500" s="454"/>
    </row>
    <row r="501" spans="1:19" ht="14.4" customHeight="1" x14ac:dyDescent="0.3">
      <c r="A501" s="448" t="s">
        <v>746</v>
      </c>
      <c r="B501" s="449" t="s">
        <v>747</v>
      </c>
      <c r="C501" s="449" t="s">
        <v>397</v>
      </c>
      <c r="D501" s="449" t="s">
        <v>743</v>
      </c>
      <c r="E501" s="449" t="s">
        <v>748</v>
      </c>
      <c r="F501" s="449" t="s">
        <v>809</v>
      </c>
      <c r="G501" s="449" t="s">
        <v>810</v>
      </c>
      <c r="H501" s="453">
        <v>14</v>
      </c>
      <c r="I501" s="453">
        <v>6384</v>
      </c>
      <c r="J501" s="449">
        <v>0.66666666666666663</v>
      </c>
      <c r="K501" s="449">
        <v>456</v>
      </c>
      <c r="L501" s="453">
        <v>21</v>
      </c>
      <c r="M501" s="453">
        <v>9576</v>
      </c>
      <c r="N501" s="449">
        <v>1</v>
      </c>
      <c r="O501" s="449">
        <v>456</v>
      </c>
      <c r="P501" s="453"/>
      <c r="Q501" s="453"/>
      <c r="R501" s="523"/>
      <c r="S501" s="454"/>
    </row>
    <row r="502" spans="1:19" ht="14.4" customHeight="1" x14ac:dyDescent="0.3">
      <c r="A502" s="448" t="s">
        <v>746</v>
      </c>
      <c r="B502" s="449" t="s">
        <v>747</v>
      </c>
      <c r="C502" s="449" t="s">
        <v>397</v>
      </c>
      <c r="D502" s="449" t="s">
        <v>743</v>
      </c>
      <c r="E502" s="449" t="s">
        <v>748</v>
      </c>
      <c r="F502" s="449" t="s">
        <v>811</v>
      </c>
      <c r="G502" s="449" t="s">
        <v>812</v>
      </c>
      <c r="H502" s="453">
        <v>112</v>
      </c>
      <c r="I502" s="453">
        <v>6496</v>
      </c>
      <c r="J502" s="449">
        <v>0.58638743455497377</v>
      </c>
      <c r="K502" s="449">
        <v>58</v>
      </c>
      <c r="L502" s="453">
        <v>191</v>
      </c>
      <c r="M502" s="453">
        <v>11078</v>
      </c>
      <c r="N502" s="449">
        <v>1</v>
      </c>
      <c r="O502" s="449">
        <v>58</v>
      </c>
      <c r="P502" s="453"/>
      <c r="Q502" s="453"/>
      <c r="R502" s="523"/>
      <c r="S502" s="454"/>
    </row>
    <row r="503" spans="1:19" ht="14.4" customHeight="1" x14ac:dyDescent="0.3">
      <c r="A503" s="448" t="s">
        <v>746</v>
      </c>
      <c r="B503" s="449" t="s">
        <v>747</v>
      </c>
      <c r="C503" s="449" t="s">
        <v>397</v>
      </c>
      <c r="D503" s="449" t="s">
        <v>743</v>
      </c>
      <c r="E503" s="449" t="s">
        <v>748</v>
      </c>
      <c r="F503" s="449" t="s">
        <v>819</v>
      </c>
      <c r="G503" s="449" t="s">
        <v>820</v>
      </c>
      <c r="H503" s="453">
        <v>91</v>
      </c>
      <c r="I503" s="453">
        <v>15925</v>
      </c>
      <c r="J503" s="449">
        <v>1.0521273784355181</v>
      </c>
      <c r="K503" s="449">
        <v>175</v>
      </c>
      <c r="L503" s="453">
        <v>86</v>
      </c>
      <c r="M503" s="453">
        <v>15136</v>
      </c>
      <c r="N503" s="449">
        <v>1</v>
      </c>
      <c r="O503" s="449">
        <v>176</v>
      </c>
      <c r="P503" s="453"/>
      <c r="Q503" s="453"/>
      <c r="R503" s="523"/>
      <c r="S503" s="454"/>
    </row>
    <row r="504" spans="1:19" ht="14.4" customHeight="1" x14ac:dyDescent="0.3">
      <c r="A504" s="448" t="s">
        <v>746</v>
      </c>
      <c r="B504" s="449" t="s">
        <v>747</v>
      </c>
      <c r="C504" s="449" t="s">
        <v>397</v>
      </c>
      <c r="D504" s="449" t="s">
        <v>743</v>
      </c>
      <c r="E504" s="449" t="s">
        <v>748</v>
      </c>
      <c r="F504" s="449" t="s">
        <v>821</v>
      </c>
      <c r="G504" s="449" t="s">
        <v>822</v>
      </c>
      <c r="H504" s="453">
        <v>86</v>
      </c>
      <c r="I504" s="453">
        <v>7310</v>
      </c>
      <c r="J504" s="449">
        <v>21.5</v>
      </c>
      <c r="K504" s="449">
        <v>85</v>
      </c>
      <c r="L504" s="453">
        <v>4</v>
      </c>
      <c r="M504" s="453">
        <v>340</v>
      </c>
      <c r="N504" s="449">
        <v>1</v>
      </c>
      <c r="O504" s="449">
        <v>85</v>
      </c>
      <c r="P504" s="453"/>
      <c r="Q504" s="453"/>
      <c r="R504" s="523"/>
      <c r="S504" s="454"/>
    </row>
    <row r="505" spans="1:19" ht="14.4" customHeight="1" x14ac:dyDescent="0.3">
      <c r="A505" s="448" t="s">
        <v>746</v>
      </c>
      <c r="B505" s="449" t="s">
        <v>747</v>
      </c>
      <c r="C505" s="449" t="s">
        <v>397</v>
      </c>
      <c r="D505" s="449" t="s">
        <v>743</v>
      </c>
      <c r="E505" s="449" t="s">
        <v>748</v>
      </c>
      <c r="F505" s="449" t="s">
        <v>825</v>
      </c>
      <c r="G505" s="449" t="s">
        <v>826</v>
      </c>
      <c r="H505" s="453">
        <v>1</v>
      </c>
      <c r="I505" s="453">
        <v>169</v>
      </c>
      <c r="J505" s="449">
        <v>0.99411764705882355</v>
      </c>
      <c r="K505" s="449">
        <v>169</v>
      </c>
      <c r="L505" s="453">
        <v>1</v>
      </c>
      <c r="M505" s="453">
        <v>170</v>
      </c>
      <c r="N505" s="449">
        <v>1</v>
      </c>
      <c r="O505" s="449">
        <v>170</v>
      </c>
      <c r="P505" s="453"/>
      <c r="Q505" s="453"/>
      <c r="R505" s="523"/>
      <c r="S505" s="454"/>
    </row>
    <row r="506" spans="1:19" ht="14.4" customHeight="1" x14ac:dyDescent="0.3">
      <c r="A506" s="448" t="s">
        <v>746</v>
      </c>
      <c r="B506" s="449" t="s">
        <v>747</v>
      </c>
      <c r="C506" s="449" t="s">
        <v>397</v>
      </c>
      <c r="D506" s="449" t="s">
        <v>743</v>
      </c>
      <c r="E506" s="449" t="s">
        <v>748</v>
      </c>
      <c r="F506" s="449" t="s">
        <v>827</v>
      </c>
      <c r="G506" s="449" t="s">
        <v>828</v>
      </c>
      <c r="H506" s="453">
        <v>2</v>
      </c>
      <c r="I506" s="453">
        <v>58</v>
      </c>
      <c r="J506" s="449">
        <v>2</v>
      </c>
      <c r="K506" s="449">
        <v>29</v>
      </c>
      <c r="L506" s="453">
        <v>1</v>
      </c>
      <c r="M506" s="453">
        <v>29</v>
      </c>
      <c r="N506" s="449">
        <v>1</v>
      </c>
      <c r="O506" s="449">
        <v>29</v>
      </c>
      <c r="P506" s="453"/>
      <c r="Q506" s="453"/>
      <c r="R506" s="523"/>
      <c r="S506" s="454"/>
    </row>
    <row r="507" spans="1:19" ht="14.4" customHeight="1" x14ac:dyDescent="0.3">
      <c r="A507" s="448" t="s">
        <v>746</v>
      </c>
      <c r="B507" s="449" t="s">
        <v>747</v>
      </c>
      <c r="C507" s="449" t="s">
        <v>397</v>
      </c>
      <c r="D507" s="449" t="s">
        <v>743</v>
      </c>
      <c r="E507" s="449" t="s">
        <v>748</v>
      </c>
      <c r="F507" s="449" t="s">
        <v>829</v>
      </c>
      <c r="G507" s="449" t="s">
        <v>830</v>
      </c>
      <c r="H507" s="453"/>
      <c r="I507" s="453"/>
      <c r="J507" s="449"/>
      <c r="K507" s="449"/>
      <c r="L507" s="453">
        <v>4</v>
      </c>
      <c r="M507" s="453">
        <v>4048</v>
      </c>
      <c r="N507" s="449">
        <v>1</v>
      </c>
      <c r="O507" s="449">
        <v>1012</v>
      </c>
      <c r="P507" s="453"/>
      <c r="Q507" s="453"/>
      <c r="R507" s="523"/>
      <c r="S507" s="454"/>
    </row>
    <row r="508" spans="1:19" ht="14.4" customHeight="1" x14ac:dyDescent="0.3">
      <c r="A508" s="448" t="s">
        <v>746</v>
      </c>
      <c r="B508" s="449" t="s">
        <v>747</v>
      </c>
      <c r="C508" s="449" t="s">
        <v>397</v>
      </c>
      <c r="D508" s="449" t="s">
        <v>743</v>
      </c>
      <c r="E508" s="449" t="s">
        <v>748</v>
      </c>
      <c r="F508" s="449" t="s">
        <v>831</v>
      </c>
      <c r="G508" s="449" t="s">
        <v>832</v>
      </c>
      <c r="H508" s="453">
        <v>11</v>
      </c>
      <c r="I508" s="453">
        <v>1936</v>
      </c>
      <c r="J508" s="449"/>
      <c r="K508" s="449">
        <v>176</v>
      </c>
      <c r="L508" s="453"/>
      <c r="M508" s="453"/>
      <c r="N508" s="449"/>
      <c r="O508" s="449"/>
      <c r="P508" s="453"/>
      <c r="Q508" s="453"/>
      <c r="R508" s="523"/>
      <c r="S508" s="454"/>
    </row>
    <row r="509" spans="1:19" ht="14.4" customHeight="1" x14ac:dyDescent="0.3">
      <c r="A509" s="448" t="s">
        <v>746</v>
      </c>
      <c r="B509" s="449" t="s">
        <v>747</v>
      </c>
      <c r="C509" s="449" t="s">
        <v>397</v>
      </c>
      <c r="D509" s="449" t="s">
        <v>743</v>
      </c>
      <c r="E509" s="449" t="s">
        <v>748</v>
      </c>
      <c r="F509" s="449" t="s">
        <v>837</v>
      </c>
      <c r="G509" s="449" t="s">
        <v>838</v>
      </c>
      <c r="H509" s="453">
        <v>20</v>
      </c>
      <c r="I509" s="453">
        <v>5260</v>
      </c>
      <c r="J509" s="449">
        <v>6.641414141414141</v>
      </c>
      <c r="K509" s="449">
        <v>263</v>
      </c>
      <c r="L509" s="453">
        <v>3</v>
      </c>
      <c r="M509" s="453">
        <v>792</v>
      </c>
      <c r="N509" s="449">
        <v>1</v>
      </c>
      <c r="O509" s="449">
        <v>264</v>
      </c>
      <c r="P509" s="453"/>
      <c r="Q509" s="453"/>
      <c r="R509" s="523"/>
      <c r="S509" s="454"/>
    </row>
    <row r="510" spans="1:19" ht="14.4" customHeight="1" x14ac:dyDescent="0.3">
      <c r="A510" s="448" t="s">
        <v>746</v>
      </c>
      <c r="B510" s="449" t="s">
        <v>747</v>
      </c>
      <c r="C510" s="449" t="s">
        <v>397</v>
      </c>
      <c r="D510" s="449" t="s">
        <v>743</v>
      </c>
      <c r="E510" s="449" t="s">
        <v>748</v>
      </c>
      <c r="F510" s="449" t="s">
        <v>839</v>
      </c>
      <c r="G510" s="449" t="s">
        <v>840</v>
      </c>
      <c r="H510" s="453"/>
      <c r="I510" s="453"/>
      <c r="J510" s="449"/>
      <c r="K510" s="449"/>
      <c r="L510" s="453">
        <v>3</v>
      </c>
      <c r="M510" s="453">
        <v>6393</v>
      </c>
      <c r="N510" s="449">
        <v>1</v>
      </c>
      <c r="O510" s="449">
        <v>2131</v>
      </c>
      <c r="P510" s="453"/>
      <c r="Q510" s="453"/>
      <c r="R510" s="523"/>
      <c r="S510" s="454"/>
    </row>
    <row r="511" spans="1:19" ht="14.4" customHeight="1" x14ac:dyDescent="0.3">
      <c r="A511" s="448" t="s">
        <v>746</v>
      </c>
      <c r="B511" s="449" t="s">
        <v>747</v>
      </c>
      <c r="C511" s="449" t="s">
        <v>397</v>
      </c>
      <c r="D511" s="449" t="s">
        <v>743</v>
      </c>
      <c r="E511" s="449" t="s">
        <v>748</v>
      </c>
      <c r="F511" s="449" t="s">
        <v>856</v>
      </c>
      <c r="G511" s="449" t="s">
        <v>857</v>
      </c>
      <c r="H511" s="453">
        <v>1</v>
      </c>
      <c r="I511" s="453">
        <v>107</v>
      </c>
      <c r="J511" s="449"/>
      <c r="K511" s="449">
        <v>107</v>
      </c>
      <c r="L511" s="453"/>
      <c r="M511" s="453"/>
      <c r="N511" s="449"/>
      <c r="O511" s="449"/>
      <c r="P511" s="453"/>
      <c r="Q511" s="453"/>
      <c r="R511" s="523"/>
      <c r="S511" s="454"/>
    </row>
    <row r="512" spans="1:19" ht="14.4" customHeight="1" x14ac:dyDescent="0.3">
      <c r="A512" s="448" t="s">
        <v>746</v>
      </c>
      <c r="B512" s="449" t="s">
        <v>747</v>
      </c>
      <c r="C512" s="449" t="s">
        <v>397</v>
      </c>
      <c r="D512" s="449" t="s">
        <v>743</v>
      </c>
      <c r="E512" s="449" t="s">
        <v>748</v>
      </c>
      <c r="F512" s="449" t="s">
        <v>858</v>
      </c>
      <c r="G512" s="449" t="s">
        <v>859</v>
      </c>
      <c r="H512" s="453">
        <v>1</v>
      </c>
      <c r="I512" s="453">
        <v>314</v>
      </c>
      <c r="J512" s="449"/>
      <c r="K512" s="449">
        <v>314</v>
      </c>
      <c r="L512" s="453"/>
      <c r="M512" s="453"/>
      <c r="N512" s="449"/>
      <c r="O512" s="449"/>
      <c r="P512" s="453"/>
      <c r="Q512" s="453"/>
      <c r="R512" s="523"/>
      <c r="S512" s="454"/>
    </row>
    <row r="513" spans="1:19" ht="14.4" customHeight="1" x14ac:dyDescent="0.3">
      <c r="A513" s="448" t="s">
        <v>746</v>
      </c>
      <c r="B513" s="449" t="s">
        <v>747</v>
      </c>
      <c r="C513" s="449" t="s">
        <v>397</v>
      </c>
      <c r="D513" s="449" t="s">
        <v>743</v>
      </c>
      <c r="E513" s="449" t="s">
        <v>748</v>
      </c>
      <c r="F513" s="449" t="s">
        <v>864</v>
      </c>
      <c r="G513" s="449" t="s">
        <v>865</v>
      </c>
      <c r="H513" s="453"/>
      <c r="I513" s="453"/>
      <c r="J513" s="449"/>
      <c r="K513" s="449"/>
      <c r="L513" s="453"/>
      <c r="M513" s="453"/>
      <c r="N513" s="449"/>
      <c r="O513" s="449"/>
      <c r="P513" s="453">
        <v>3</v>
      </c>
      <c r="Q513" s="453">
        <v>14337</v>
      </c>
      <c r="R513" s="523"/>
      <c r="S513" s="454">
        <v>4779</v>
      </c>
    </row>
    <row r="514" spans="1:19" ht="14.4" customHeight="1" x14ac:dyDescent="0.3">
      <c r="A514" s="448" t="s">
        <v>746</v>
      </c>
      <c r="B514" s="449" t="s">
        <v>747</v>
      </c>
      <c r="C514" s="449" t="s">
        <v>397</v>
      </c>
      <c r="D514" s="449" t="s">
        <v>744</v>
      </c>
      <c r="E514" s="449" t="s">
        <v>748</v>
      </c>
      <c r="F514" s="449" t="s">
        <v>751</v>
      </c>
      <c r="G514" s="449" t="s">
        <v>752</v>
      </c>
      <c r="H514" s="453">
        <v>232</v>
      </c>
      <c r="I514" s="453">
        <v>13456</v>
      </c>
      <c r="J514" s="449">
        <v>23.2</v>
      </c>
      <c r="K514" s="449">
        <v>58</v>
      </c>
      <c r="L514" s="453">
        <v>10</v>
      </c>
      <c r="M514" s="453">
        <v>580</v>
      </c>
      <c r="N514" s="449">
        <v>1</v>
      </c>
      <c r="O514" s="449">
        <v>58</v>
      </c>
      <c r="P514" s="453"/>
      <c r="Q514" s="453"/>
      <c r="R514" s="523"/>
      <c r="S514" s="454"/>
    </row>
    <row r="515" spans="1:19" ht="14.4" customHeight="1" x14ac:dyDescent="0.3">
      <c r="A515" s="448" t="s">
        <v>746</v>
      </c>
      <c r="B515" s="449" t="s">
        <v>747</v>
      </c>
      <c r="C515" s="449" t="s">
        <v>397</v>
      </c>
      <c r="D515" s="449" t="s">
        <v>744</v>
      </c>
      <c r="E515" s="449" t="s">
        <v>748</v>
      </c>
      <c r="F515" s="449" t="s">
        <v>753</v>
      </c>
      <c r="G515" s="449" t="s">
        <v>754</v>
      </c>
      <c r="H515" s="453">
        <v>14</v>
      </c>
      <c r="I515" s="453">
        <v>1834</v>
      </c>
      <c r="J515" s="449"/>
      <c r="K515" s="449">
        <v>131</v>
      </c>
      <c r="L515" s="453"/>
      <c r="M515" s="453"/>
      <c r="N515" s="449"/>
      <c r="O515" s="449"/>
      <c r="P515" s="453"/>
      <c r="Q515" s="453"/>
      <c r="R515" s="523"/>
      <c r="S515" s="454"/>
    </row>
    <row r="516" spans="1:19" ht="14.4" customHeight="1" x14ac:dyDescent="0.3">
      <c r="A516" s="448" t="s">
        <v>746</v>
      </c>
      <c r="B516" s="449" t="s">
        <v>747</v>
      </c>
      <c r="C516" s="449" t="s">
        <v>397</v>
      </c>
      <c r="D516" s="449" t="s">
        <v>744</v>
      </c>
      <c r="E516" s="449" t="s">
        <v>748</v>
      </c>
      <c r="F516" s="449" t="s">
        <v>759</v>
      </c>
      <c r="G516" s="449" t="s">
        <v>760</v>
      </c>
      <c r="H516" s="453">
        <v>16</v>
      </c>
      <c r="I516" s="453">
        <v>2864</v>
      </c>
      <c r="J516" s="449">
        <v>15.911111111111111</v>
      </c>
      <c r="K516" s="449">
        <v>179</v>
      </c>
      <c r="L516" s="453">
        <v>1</v>
      </c>
      <c r="M516" s="453">
        <v>180</v>
      </c>
      <c r="N516" s="449">
        <v>1</v>
      </c>
      <c r="O516" s="449">
        <v>180</v>
      </c>
      <c r="P516" s="453"/>
      <c r="Q516" s="453"/>
      <c r="R516" s="523"/>
      <c r="S516" s="454"/>
    </row>
    <row r="517" spans="1:19" ht="14.4" customHeight="1" x14ac:dyDescent="0.3">
      <c r="A517" s="448" t="s">
        <v>746</v>
      </c>
      <c r="B517" s="449" t="s">
        <v>747</v>
      </c>
      <c r="C517" s="449" t="s">
        <v>397</v>
      </c>
      <c r="D517" s="449" t="s">
        <v>744</v>
      </c>
      <c r="E517" s="449" t="s">
        <v>748</v>
      </c>
      <c r="F517" s="449" t="s">
        <v>763</v>
      </c>
      <c r="G517" s="449" t="s">
        <v>764</v>
      </c>
      <c r="H517" s="453">
        <v>3</v>
      </c>
      <c r="I517" s="453">
        <v>1005</v>
      </c>
      <c r="J517" s="449"/>
      <c r="K517" s="449">
        <v>335</v>
      </c>
      <c r="L517" s="453"/>
      <c r="M517" s="453"/>
      <c r="N517" s="449"/>
      <c r="O517" s="449"/>
      <c r="P517" s="453"/>
      <c r="Q517" s="453"/>
      <c r="R517" s="523"/>
      <c r="S517" s="454"/>
    </row>
    <row r="518" spans="1:19" ht="14.4" customHeight="1" x14ac:dyDescent="0.3">
      <c r="A518" s="448" t="s">
        <v>746</v>
      </c>
      <c r="B518" s="449" t="s">
        <v>747</v>
      </c>
      <c r="C518" s="449" t="s">
        <v>397</v>
      </c>
      <c r="D518" s="449" t="s">
        <v>744</v>
      </c>
      <c r="E518" s="449" t="s">
        <v>748</v>
      </c>
      <c r="F518" s="449" t="s">
        <v>767</v>
      </c>
      <c r="G518" s="449" t="s">
        <v>768</v>
      </c>
      <c r="H518" s="453">
        <v>29</v>
      </c>
      <c r="I518" s="453">
        <v>10121</v>
      </c>
      <c r="J518" s="449">
        <v>3.625</v>
      </c>
      <c r="K518" s="449">
        <v>349</v>
      </c>
      <c r="L518" s="453">
        <v>8</v>
      </c>
      <c r="M518" s="453">
        <v>2792</v>
      </c>
      <c r="N518" s="449">
        <v>1</v>
      </c>
      <c r="O518" s="449">
        <v>349</v>
      </c>
      <c r="P518" s="453"/>
      <c r="Q518" s="453"/>
      <c r="R518" s="523"/>
      <c r="S518" s="454"/>
    </row>
    <row r="519" spans="1:19" ht="14.4" customHeight="1" x14ac:dyDescent="0.3">
      <c r="A519" s="448" t="s">
        <v>746</v>
      </c>
      <c r="B519" s="449" t="s">
        <v>747</v>
      </c>
      <c r="C519" s="449" t="s">
        <v>397</v>
      </c>
      <c r="D519" s="449" t="s">
        <v>744</v>
      </c>
      <c r="E519" s="449" t="s">
        <v>748</v>
      </c>
      <c r="F519" s="449" t="s">
        <v>787</v>
      </c>
      <c r="G519" s="449" t="s">
        <v>788</v>
      </c>
      <c r="H519" s="453">
        <v>85</v>
      </c>
      <c r="I519" s="453">
        <v>25840</v>
      </c>
      <c r="J519" s="449">
        <v>28.240437158469945</v>
      </c>
      <c r="K519" s="449">
        <v>304</v>
      </c>
      <c r="L519" s="453">
        <v>3</v>
      </c>
      <c r="M519" s="453">
        <v>915</v>
      </c>
      <c r="N519" s="449">
        <v>1</v>
      </c>
      <c r="O519" s="449">
        <v>305</v>
      </c>
      <c r="P519" s="453"/>
      <c r="Q519" s="453"/>
      <c r="R519" s="523"/>
      <c r="S519" s="454"/>
    </row>
    <row r="520" spans="1:19" ht="14.4" customHeight="1" x14ac:dyDescent="0.3">
      <c r="A520" s="448" t="s">
        <v>746</v>
      </c>
      <c r="B520" s="449" t="s">
        <v>747</v>
      </c>
      <c r="C520" s="449" t="s">
        <v>397</v>
      </c>
      <c r="D520" s="449" t="s">
        <v>744</v>
      </c>
      <c r="E520" s="449" t="s">
        <v>748</v>
      </c>
      <c r="F520" s="449" t="s">
        <v>791</v>
      </c>
      <c r="G520" s="449" t="s">
        <v>792</v>
      </c>
      <c r="H520" s="453">
        <v>135</v>
      </c>
      <c r="I520" s="453">
        <v>66690</v>
      </c>
      <c r="J520" s="449">
        <v>16.875</v>
      </c>
      <c r="K520" s="449">
        <v>494</v>
      </c>
      <c r="L520" s="453">
        <v>8</v>
      </c>
      <c r="M520" s="453">
        <v>3952</v>
      </c>
      <c r="N520" s="449">
        <v>1</v>
      </c>
      <c r="O520" s="449">
        <v>494</v>
      </c>
      <c r="P520" s="453"/>
      <c r="Q520" s="453"/>
      <c r="R520" s="523"/>
      <c r="S520" s="454"/>
    </row>
    <row r="521" spans="1:19" ht="14.4" customHeight="1" x14ac:dyDescent="0.3">
      <c r="A521" s="448" t="s">
        <v>746</v>
      </c>
      <c r="B521" s="449" t="s">
        <v>747</v>
      </c>
      <c r="C521" s="449" t="s">
        <v>397</v>
      </c>
      <c r="D521" s="449" t="s">
        <v>744</v>
      </c>
      <c r="E521" s="449" t="s">
        <v>748</v>
      </c>
      <c r="F521" s="449" t="s">
        <v>793</v>
      </c>
      <c r="G521" s="449" t="s">
        <v>794</v>
      </c>
      <c r="H521" s="453">
        <v>170</v>
      </c>
      <c r="I521" s="453">
        <v>62900</v>
      </c>
      <c r="J521" s="449">
        <v>21.25</v>
      </c>
      <c r="K521" s="449">
        <v>370</v>
      </c>
      <c r="L521" s="453">
        <v>8</v>
      </c>
      <c r="M521" s="453">
        <v>2960</v>
      </c>
      <c r="N521" s="449">
        <v>1</v>
      </c>
      <c r="O521" s="449">
        <v>370</v>
      </c>
      <c r="P521" s="453"/>
      <c r="Q521" s="453"/>
      <c r="R521" s="523"/>
      <c r="S521" s="454"/>
    </row>
    <row r="522" spans="1:19" ht="14.4" customHeight="1" x14ac:dyDescent="0.3">
      <c r="A522" s="448" t="s">
        <v>746</v>
      </c>
      <c r="B522" s="449" t="s">
        <v>747</v>
      </c>
      <c r="C522" s="449" t="s">
        <v>397</v>
      </c>
      <c r="D522" s="449" t="s">
        <v>744</v>
      </c>
      <c r="E522" s="449" t="s">
        <v>748</v>
      </c>
      <c r="F522" s="449" t="s">
        <v>801</v>
      </c>
      <c r="G522" s="449" t="s">
        <v>802</v>
      </c>
      <c r="H522" s="453">
        <v>32</v>
      </c>
      <c r="I522" s="453">
        <v>3552</v>
      </c>
      <c r="J522" s="449">
        <v>32</v>
      </c>
      <c r="K522" s="449">
        <v>111</v>
      </c>
      <c r="L522" s="453">
        <v>1</v>
      </c>
      <c r="M522" s="453">
        <v>111</v>
      </c>
      <c r="N522" s="449">
        <v>1</v>
      </c>
      <c r="O522" s="449">
        <v>111</v>
      </c>
      <c r="P522" s="453"/>
      <c r="Q522" s="453"/>
      <c r="R522" s="523"/>
      <c r="S522" s="454"/>
    </row>
    <row r="523" spans="1:19" ht="14.4" customHeight="1" x14ac:dyDescent="0.3">
      <c r="A523" s="448" t="s">
        <v>746</v>
      </c>
      <c r="B523" s="449" t="s">
        <v>747</v>
      </c>
      <c r="C523" s="449" t="s">
        <v>397</v>
      </c>
      <c r="D523" s="449" t="s">
        <v>744</v>
      </c>
      <c r="E523" s="449" t="s">
        <v>748</v>
      </c>
      <c r="F523" s="449" t="s">
        <v>803</v>
      </c>
      <c r="G523" s="449" t="s">
        <v>804</v>
      </c>
      <c r="H523" s="453">
        <v>15</v>
      </c>
      <c r="I523" s="453">
        <v>1875</v>
      </c>
      <c r="J523" s="449"/>
      <c r="K523" s="449">
        <v>125</v>
      </c>
      <c r="L523" s="453"/>
      <c r="M523" s="453"/>
      <c r="N523" s="449"/>
      <c r="O523" s="449"/>
      <c r="P523" s="453"/>
      <c r="Q523" s="453"/>
      <c r="R523" s="523"/>
      <c r="S523" s="454"/>
    </row>
    <row r="524" spans="1:19" ht="14.4" customHeight="1" x14ac:dyDescent="0.3">
      <c r="A524" s="448" t="s">
        <v>746</v>
      </c>
      <c r="B524" s="449" t="s">
        <v>747</v>
      </c>
      <c r="C524" s="449" t="s">
        <v>397</v>
      </c>
      <c r="D524" s="449" t="s">
        <v>744</v>
      </c>
      <c r="E524" s="449" t="s">
        <v>748</v>
      </c>
      <c r="F524" s="449" t="s">
        <v>809</v>
      </c>
      <c r="G524" s="449" t="s">
        <v>810</v>
      </c>
      <c r="H524" s="453">
        <v>32</v>
      </c>
      <c r="I524" s="453">
        <v>14592</v>
      </c>
      <c r="J524" s="449">
        <v>32</v>
      </c>
      <c r="K524" s="449">
        <v>456</v>
      </c>
      <c r="L524" s="453">
        <v>1</v>
      </c>
      <c r="M524" s="453">
        <v>456</v>
      </c>
      <c r="N524" s="449">
        <v>1</v>
      </c>
      <c r="O524" s="449">
        <v>456</v>
      </c>
      <c r="P524" s="453"/>
      <c r="Q524" s="453"/>
      <c r="R524" s="523"/>
      <c r="S524" s="454"/>
    </row>
    <row r="525" spans="1:19" ht="14.4" customHeight="1" x14ac:dyDescent="0.3">
      <c r="A525" s="448" t="s">
        <v>746</v>
      </c>
      <c r="B525" s="449" t="s">
        <v>747</v>
      </c>
      <c r="C525" s="449" t="s">
        <v>397</v>
      </c>
      <c r="D525" s="449" t="s">
        <v>744</v>
      </c>
      <c r="E525" s="449" t="s">
        <v>748</v>
      </c>
      <c r="F525" s="449" t="s">
        <v>811</v>
      </c>
      <c r="G525" s="449" t="s">
        <v>812</v>
      </c>
      <c r="H525" s="453">
        <v>328</v>
      </c>
      <c r="I525" s="453">
        <v>19024</v>
      </c>
      <c r="J525" s="449">
        <v>23.428571428571427</v>
      </c>
      <c r="K525" s="449">
        <v>58</v>
      </c>
      <c r="L525" s="453">
        <v>14</v>
      </c>
      <c r="M525" s="453">
        <v>812</v>
      </c>
      <c r="N525" s="449">
        <v>1</v>
      </c>
      <c r="O525" s="449">
        <v>58</v>
      </c>
      <c r="P525" s="453"/>
      <c r="Q525" s="453"/>
      <c r="R525" s="523"/>
      <c r="S525" s="454"/>
    </row>
    <row r="526" spans="1:19" ht="14.4" customHeight="1" x14ac:dyDescent="0.3">
      <c r="A526" s="448" t="s">
        <v>746</v>
      </c>
      <c r="B526" s="449" t="s">
        <v>747</v>
      </c>
      <c r="C526" s="449" t="s">
        <v>397</v>
      </c>
      <c r="D526" s="449" t="s">
        <v>744</v>
      </c>
      <c r="E526" s="449" t="s">
        <v>748</v>
      </c>
      <c r="F526" s="449" t="s">
        <v>813</v>
      </c>
      <c r="G526" s="449" t="s">
        <v>814</v>
      </c>
      <c r="H526" s="453"/>
      <c r="I526" s="453"/>
      <c r="J526" s="449"/>
      <c r="K526" s="449"/>
      <c r="L526" s="453">
        <v>1</v>
      </c>
      <c r="M526" s="453">
        <v>2173</v>
      </c>
      <c r="N526" s="449">
        <v>1</v>
      </c>
      <c r="O526" s="449">
        <v>2173</v>
      </c>
      <c r="P526" s="453"/>
      <c r="Q526" s="453"/>
      <c r="R526" s="523"/>
      <c r="S526" s="454"/>
    </row>
    <row r="527" spans="1:19" ht="14.4" customHeight="1" x14ac:dyDescent="0.3">
      <c r="A527" s="448" t="s">
        <v>746</v>
      </c>
      <c r="B527" s="449" t="s">
        <v>747</v>
      </c>
      <c r="C527" s="449" t="s">
        <v>397</v>
      </c>
      <c r="D527" s="449" t="s">
        <v>744</v>
      </c>
      <c r="E527" s="449" t="s">
        <v>748</v>
      </c>
      <c r="F527" s="449" t="s">
        <v>819</v>
      </c>
      <c r="G527" s="449" t="s">
        <v>820</v>
      </c>
      <c r="H527" s="453">
        <v>174</v>
      </c>
      <c r="I527" s="453">
        <v>30450</v>
      </c>
      <c r="J527" s="449">
        <v>86.505681818181813</v>
      </c>
      <c r="K527" s="449">
        <v>175</v>
      </c>
      <c r="L527" s="453">
        <v>2</v>
      </c>
      <c r="M527" s="453">
        <v>352</v>
      </c>
      <c r="N527" s="449">
        <v>1</v>
      </c>
      <c r="O527" s="449">
        <v>176</v>
      </c>
      <c r="P527" s="453"/>
      <c r="Q527" s="453"/>
      <c r="R527" s="523"/>
      <c r="S527" s="454"/>
    </row>
    <row r="528" spans="1:19" ht="14.4" customHeight="1" x14ac:dyDescent="0.3">
      <c r="A528" s="448" t="s">
        <v>746</v>
      </c>
      <c r="B528" s="449" t="s">
        <v>747</v>
      </c>
      <c r="C528" s="449" t="s">
        <v>397</v>
      </c>
      <c r="D528" s="449" t="s">
        <v>744</v>
      </c>
      <c r="E528" s="449" t="s">
        <v>748</v>
      </c>
      <c r="F528" s="449" t="s">
        <v>839</v>
      </c>
      <c r="G528" s="449" t="s">
        <v>840</v>
      </c>
      <c r="H528" s="453">
        <v>6</v>
      </c>
      <c r="I528" s="453">
        <v>12780</v>
      </c>
      <c r="J528" s="449">
        <v>1.1994368840919756</v>
      </c>
      <c r="K528" s="449">
        <v>2130</v>
      </c>
      <c r="L528" s="453">
        <v>5</v>
      </c>
      <c r="M528" s="453">
        <v>10655</v>
      </c>
      <c r="N528" s="449">
        <v>1</v>
      </c>
      <c r="O528" s="449">
        <v>2131</v>
      </c>
      <c r="P528" s="453"/>
      <c r="Q528" s="453"/>
      <c r="R528" s="523"/>
      <c r="S528" s="454"/>
    </row>
    <row r="529" spans="1:19" ht="14.4" customHeight="1" x14ac:dyDescent="0.3">
      <c r="A529" s="448" t="s">
        <v>746</v>
      </c>
      <c r="B529" s="449" t="s">
        <v>747</v>
      </c>
      <c r="C529" s="449" t="s">
        <v>397</v>
      </c>
      <c r="D529" s="449" t="s">
        <v>744</v>
      </c>
      <c r="E529" s="449" t="s">
        <v>748</v>
      </c>
      <c r="F529" s="449" t="s">
        <v>843</v>
      </c>
      <c r="G529" s="449" t="s">
        <v>844</v>
      </c>
      <c r="H529" s="453">
        <v>1</v>
      </c>
      <c r="I529" s="453">
        <v>423</v>
      </c>
      <c r="J529" s="449"/>
      <c r="K529" s="449">
        <v>423</v>
      </c>
      <c r="L529" s="453"/>
      <c r="M529" s="453"/>
      <c r="N529" s="449"/>
      <c r="O529" s="449"/>
      <c r="P529" s="453"/>
      <c r="Q529" s="453"/>
      <c r="R529" s="523"/>
      <c r="S529" s="454"/>
    </row>
    <row r="530" spans="1:19" ht="14.4" customHeight="1" x14ac:dyDescent="0.3">
      <c r="A530" s="448" t="s">
        <v>746</v>
      </c>
      <c r="B530" s="449" t="s">
        <v>747</v>
      </c>
      <c r="C530" s="449" t="s">
        <v>397</v>
      </c>
      <c r="D530" s="449" t="s">
        <v>744</v>
      </c>
      <c r="E530" s="449" t="s">
        <v>748</v>
      </c>
      <c r="F530" s="449" t="s">
        <v>848</v>
      </c>
      <c r="G530" s="449" t="s">
        <v>849</v>
      </c>
      <c r="H530" s="453">
        <v>1</v>
      </c>
      <c r="I530" s="453">
        <v>5216</v>
      </c>
      <c r="J530" s="449"/>
      <c r="K530" s="449">
        <v>5216</v>
      </c>
      <c r="L530" s="453"/>
      <c r="M530" s="453"/>
      <c r="N530" s="449"/>
      <c r="O530" s="449"/>
      <c r="P530" s="453"/>
      <c r="Q530" s="453"/>
      <c r="R530" s="523"/>
      <c r="S530" s="454"/>
    </row>
    <row r="531" spans="1:19" ht="14.4" customHeight="1" x14ac:dyDescent="0.3">
      <c r="A531" s="448" t="s">
        <v>746</v>
      </c>
      <c r="B531" s="449" t="s">
        <v>747</v>
      </c>
      <c r="C531" s="449" t="s">
        <v>397</v>
      </c>
      <c r="D531" s="449" t="s">
        <v>744</v>
      </c>
      <c r="E531" s="449" t="s">
        <v>748</v>
      </c>
      <c r="F531" s="449" t="s">
        <v>852</v>
      </c>
      <c r="G531" s="449" t="s">
        <v>853</v>
      </c>
      <c r="H531" s="453">
        <v>1</v>
      </c>
      <c r="I531" s="453">
        <v>288</v>
      </c>
      <c r="J531" s="449">
        <v>0.9965397923875432</v>
      </c>
      <c r="K531" s="449">
        <v>288</v>
      </c>
      <c r="L531" s="453">
        <v>1</v>
      </c>
      <c r="M531" s="453">
        <v>289</v>
      </c>
      <c r="N531" s="449">
        <v>1</v>
      </c>
      <c r="O531" s="449">
        <v>289</v>
      </c>
      <c r="P531" s="453"/>
      <c r="Q531" s="453"/>
      <c r="R531" s="523"/>
      <c r="S531" s="454"/>
    </row>
    <row r="532" spans="1:19" ht="14.4" customHeight="1" x14ac:dyDescent="0.3">
      <c r="A532" s="448" t="s">
        <v>746</v>
      </c>
      <c r="B532" s="449" t="s">
        <v>747</v>
      </c>
      <c r="C532" s="449" t="s">
        <v>397</v>
      </c>
      <c r="D532" s="449" t="s">
        <v>744</v>
      </c>
      <c r="E532" s="449" t="s">
        <v>748</v>
      </c>
      <c r="F532" s="449" t="s">
        <v>860</v>
      </c>
      <c r="G532" s="449" t="s">
        <v>861</v>
      </c>
      <c r="H532" s="453"/>
      <c r="I532" s="453"/>
      <c r="J532" s="449"/>
      <c r="K532" s="449"/>
      <c r="L532" s="453">
        <v>1</v>
      </c>
      <c r="M532" s="453">
        <v>0</v>
      </c>
      <c r="N532" s="449"/>
      <c r="O532" s="449">
        <v>0</v>
      </c>
      <c r="P532" s="453"/>
      <c r="Q532" s="453"/>
      <c r="R532" s="523"/>
      <c r="S532" s="454"/>
    </row>
    <row r="533" spans="1:19" ht="14.4" customHeight="1" x14ac:dyDescent="0.3">
      <c r="A533" s="448" t="s">
        <v>746</v>
      </c>
      <c r="B533" s="449" t="s">
        <v>747</v>
      </c>
      <c r="C533" s="449" t="s">
        <v>397</v>
      </c>
      <c r="D533" s="449" t="s">
        <v>744</v>
      </c>
      <c r="E533" s="449" t="s">
        <v>748</v>
      </c>
      <c r="F533" s="449" t="s">
        <v>864</v>
      </c>
      <c r="G533" s="449" t="s">
        <v>865</v>
      </c>
      <c r="H533" s="453"/>
      <c r="I533" s="453"/>
      <c r="J533" s="449"/>
      <c r="K533" s="449"/>
      <c r="L533" s="453"/>
      <c r="M533" s="453"/>
      <c r="N533" s="449"/>
      <c r="O533" s="449"/>
      <c r="P533" s="453">
        <v>3</v>
      </c>
      <c r="Q533" s="453">
        <v>14337</v>
      </c>
      <c r="R533" s="523"/>
      <c r="S533" s="454">
        <v>4779</v>
      </c>
    </row>
    <row r="534" spans="1:19" ht="14.4" customHeight="1" x14ac:dyDescent="0.3">
      <c r="A534" s="448" t="s">
        <v>746</v>
      </c>
      <c r="B534" s="449" t="s">
        <v>747</v>
      </c>
      <c r="C534" s="449" t="s">
        <v>397</v>
      </c>
      <c r="D534" s="449" t="s">
        <v>736</v>
      </c>
      <c r="E534" s="449" t="s">
        <v>748</v>
      </c>
      <c r="F534" s="449" t="s">
        <v>864</v>
      </c>
      <c r="G534" s="449" t="s">
        <v>865</v>
      </c>
      <c r="H534" s="453"/>
      <c r="I534" s="453"/>
      <c r="J534" s="449"/>
      <c r="K534" s="449"/>
      <c r="L534" s="453"/>
      <c r="M534" s="453"/>
      <c r="N534" s="449"/>
      <c r="O534" s="449"/>
      <c r="P534" s="453">
        <v>3</v>
      </c>
      <c r="Q534" s="453">
        <v>14337</v>
      </c>
      <c r="R534" s="523"/>
      <c r="S534" s="454">
        <v>4779</v>
      </c>
    </row>
    <row r="535" spans="1:19" ht="14.4" customHeight="1" x14ac:dyDescent="0.3">
      <c r="A535" s="448" t="s">
        <v>746</v>
      </c>
      <c r="B535" s="449" t="s">
        <v>747</v>
      </c>
      <c r="C535" s="449" t="s">
        <v>441</v>
      </c>
      <c r="D535" s="449" t="s">
        <v>718</v>
      </c>
      <c r="E535" s="449" t="s">
        <v>748</v>
      </c>
      <c r="F535" s="449" t="s">
        <v>759</v>
      </c>
      <c r="G535" s="449" t="s">
        <v>760</v>
      </c>
      <c r="H535" s="453"/>
      <c r="I535" s="453"/>
      <c r="J535" s="449"/>
      <c r="K535" s="449"/>
      <c r="L535" s="453">
        <v>58</v>
      </c>
      <c r="M535" s="453">
        <v>10440</v>
      </c>
      <c r="N535" s="449">
        <v>1</v>
      </c>
      <c r="O535" s="449">
        <v>180</v>
      </c>
      <c r="P535" s="453">
        <v>19</v>
      </c>
      <c r="Q535" s="453">
        <v>3420</v>
      </c>
      <c r="R535" s="523">
        <v>0.32758620689655171</v>
      </c>
      <c r="S535" s="454">
        <v>180</v>
      </c>
    </row>
    <row r="536" spans="1:19" ht="14.4" customHeight="1" x14ac:dyDescent="0.3">
      <c r="A536" s="448" t="s">
        <v>746</v>
      </c>
      <c r="B536" s="449" t="s">
        <v>747</v>
      </c>
      <c r="C536" s="449" t="s">
        <v>441</v>
      </c>
      <c r="D536" s="449" t="s">
        <v>718</v>
      </c>
      <c r="E536" s="449" t="s">
        <v>748</v>
      </c>
      <c r="F536" s="449" t="s">
        <v>767</v>
      </c>
      <c r="G536" s="449" t="s">
        <v>768</v>
      </c>
      <c r="H536" s="453"/>
      <c r="I536" s="453"/>
      <c r="J536" s="449"/>
      <c r="K536" s="449"/>
      <c r="L536" s="453">
        <v>109</v>
      </c>
      <c r="M536" s="453">
        <v>38041</v>
      </c>
      <c r="N536" s="449">
        <v>1</v>
      </c>
      <c r="O536" s="449">
        <v>349</v>
      </c>
      <c r="P536" s="453">
        <v>5</v>
      </c>
      <c r="Q536" s="453">
        <v>1750</v>
      </c>
      <c r="R536" s="523">
        <v>4.6002996766646514E-2</v>
      </c>
      <c r="S536" s="454">
        <v>350</v>
      </c>
    </row>
    <row r="537" spans="1:19" ht="14.4" customHeight="1" x14ac:dyDescent="0.3">
      <c r="A537" s="448" t="s">
        <v>746</v>
      </c>
      <c r="B537" s="449" t="s">
        <v>747</v>
      </c>
      <c r="C537" s="449" t="s">
        <v>441</v>
      </c>
      <c r="D537" s="449" t="s">
        <v>718</v>
      </c>
      <c r="E537" s="449" t="s">
        <v>748</v>
      </c>
      <c r="F537" s="449" t="s">
        <v>791</v>
      </c>
      <c r="G537" s="449" t="s">
        <v>792</v>
      </c>
      <c r="H537" s="453"/>
      <c r="I537" s="453"/>
      <c r="J537" s="449"/>
      <c r="K537" s="449"/>
      <c r="L537" s="453"/>
      <c r="M537" s="453"/>
      <c r="N537" s="449"/>
      <c r="O537" s="449"/>
      <c r="P537" s="453">
        <v>1</v>
      </c>
      <c r="Q537" s="453">
        <v>495</v>
      </c>
      <c r="R537" s="523"/>
      <c r="S537" s="454">
        <v>495</v>
      </c>
    </row>
    <row r="538" spans="1:19" ht="14.4" customHeight="1" x14ac:dyDescent="0.3">
      <c r="A538" s="448" t="s">
        <v>746</v>
      </c>
      <c r="B538" s="449" t="s">
        <v>747</v>
      </c>
      <c r="C538" s="449" t="s">
        <v>441</v>
      </c>
      <c r="D538" s="449" t="s">
        <v>718</v>
      </c>
      <c r="E538" s="449" t="s">
        <v>748</v>
      </c>
      <c r="F538" s="449" t="s">
        <v>793</v>
      </c>
      <c r="G538" s="449" t="s">
        <v>794</v>
      </c>
      <c r="H538" s="453"/>
      <c r="I538" s="453"/>
      <c r="J538" s="449"/>
      <c r="K538" s="449"/>
      <c r="L538" s="453"/>
      <c r="M538" s="453"/>
      <c r="N538" s="449"/>
      <c r="O538" s="449"/>
      <c r="P538" s="453">
        <v>1</v>
      </c>
      <c r="Q538" s="453">
        <v>371</v>
      </c>
      <c r="R538" s="523"/>
      <c r="S538" s="454">
        <v>371</v>
      </c>
    </row>
    <row r="539" spans="1:19" ht="14.4" customHeight="1" x14ac:dyDescent="0.3">
      <c r="A539" s="448" t="s">
        <v>746</v>
      </c>
      <c r="B539" s="449" t="s">
        <v>747</v>
      </c>
      <c r="C539" s="449" t="s">
        <v>441</v>
      </c>
      <c r="D539" s="449" t="s">
        <v>718</v>
      </c>
      <c r="E539" s="449" t="s">
        <v>748</v>
      </c>
      <c r="F539" s="449" t="s">
        <v>795</v>
      </c>
      <c r="G539" s="449" t="s">
        <v>796</v>
      </c>
      <c r="H539" s="453"/>
      <c r="I539" s="453"/>
      <c r="J539" s="449"/>
      <c r="K539" s="449"/>
      <c r="L539" s="453">
        <v>52</v>
      </c>
      <c r="M539" s="453">
        <v>161616</v>
      </c>
      <c r="N539" s="449">
        <v>1</v>
      </c>
      <c r="O539" s="449">
        <v>3108</v>
      </c>
      <c r="P539" s="453">
        <v>16</v>
      </c>
      <c r="Q539" s="453">
        <v>49808</v>
      </c>
      <c r="R539" s="523">
        <v>0.30818730818730816</v>
      </c>
      <c r="S539" s="454">
        <v>3113</v>
      </c>
    </row>
    <row r="540" spans="1:19" ht="14.4" customHeight="1" x14ac:dyDescent="0.3">
      <c r="A540" s="448" t="s">
        <v>746</v>
      </c>
      <c r="B540" s="449" t="s">
        <v>747</v>
      </c>
      <c r="C540" s="449" t="s">
        <v>441</v>
      </c>
      <c r="D540" s="449" t="s">
        <v>718</v>
      </c>
      <c r="E540" s="449" t="s">
        <v>748</v>
      </c>
      <c r="F540" s="449" t="s">
        <v>799</v>
      </c>
      <c r="G540" s="449" t="s">
        <v>800</v>
      </c>
      <c r="H540" s="453"/>
      <c r="I540" s="453"/>
      <c r="J540" s="449"/>
      <c r="K540" s="449"/>
      <c r="L540" s="453">
        <v>2</v>
      </c>
      <c r="M540" s="453">
        <v>25588</v>
      </c>
      <c r="N540" s="449">
        <v>1</v>
      </c>
      <c r="O540" s="449">
        <v>12794</v>
      </c>
      <c r="P540" s="453">
        <v>2</v>
      </c>
      <c r="Q540" s="453">
        <v>25592</v>
      </c>
      <c r="R540" s="523">
        <v>1.0001563232765358</v>
      </c>
      <c r="S540" s="454">
        <v>12796</v>
      </c>
    </row>
    <row r="541" spans="1:19" ht="14.4" customHeight="1" x14ac:dyDescent="0.3">
      <c r="A541" s="448" t="s">
        <v>746</v>
      </c>
      <c r="B541" s="449" t="s">
        <v>747</v>
      </c>
      <c r="C541" s="449" t="s">
        <v>441</v>
      </c>
      <c r="D541" s="449" t="s">
        <v>718</v>
      </c>
      <c r="E541" s="449" t="s">
        <v>748</v>
      </c>
      <c r="F541" s="449" t="s">
        <v>801</v>
      </c>
      <c r="G541" s="449" t="s">
        <v>802</v>
      </c>
      <c r="H541" s="453"/>
      <c r="I541" s="453"/>
      <c r="J541" s="449"/>
      <c r="K541" s="449"/>
      <c r="L541" s="453"/>
      <c r="M541" s="453"/>
      <c r="N541" s="449"/>
      <c r="O541" s="449"/>
      <c r="P541" s="453">
        <v>3</v>
      </c>
      <c r="Q541" s="453">
        <v>336</v>
      </c>
      <c r="R541" s="523"/>
      <c r="S541" s="454">
        <v>112</v>
      </c>
    </row>
    <row r="542" spans="1:19" ht="14.4" customHeight="1" x14ac:dyDescent="0.3">
      <c r="A542" s="448" t="s">
        <v>746</v>
      </c>
      <c r="B542" s="449" t="s">
        <v>747</v>
      </c>
      <c r="C542" s="449" t="s">
        <v>441</v>
      </c>
      <c r="D542" s="449" t="s">
        <v>718</v>
      </c>
      <c r="E542" s="449" t="s">
        <v>748</v>
      </c>
      <c r="F542" s="449" t="s">
        <v>809</v>
      </c>
      <c r="G542" s="449" t="s">
        <v>810</v>
      </c>
      <c r="H542" s="453"/>
      <c r="I542" s="453"/>
      <c r="J542" s="449"/>
      <c r="K542" s="449"/>
      <c r="L542" s="453"/>
      <c r="M542" s="453"/>
      <c r="N542" s="449"/>
      <c r="O542" s="449"/>
      <c r="P542" s="453">
        <v>3</v>
      </c>
      <c r="Q542" s="453">
        <v>1374</v>
      </c>
      <c r="R542" s="523"/>
      <c r="S542" s="454">
        <v>458</v>
      </c>
    </row>
    <row r="543" spans="1:19" ht="14.4" customHeight="1" x14ac:dyDescent="0.3">
      <c r="A543" s="448" t="s">
        <v>746</v>
      </c>
      <c r="B543" s="449" t="s">
        <v>747</v>
      </c>
      <c r="C543" s="449" t="s">
        <v>441</v>
      </c>
      <c r="D543" s="449" t="s">
        <v>718</v>
      </c>
      <c r="E543" s="449" t="s">
        <v>748</v>
      </c>
      <c r="F543" s="449" t="s">
        <v>811</v>
      </c>
      <c r="G543" s="449" t="s">
        <v>812</v>
      </c>
      <c r="H543" s="453"/>
      <c r="I543" s="453"/>
      <c r="J543" s="449"/>
      <c r="K543" s="449"/>
      <c r="L543" s="453"/>
      <c r="M543" s="453"/>
      <c r="N543" s="449"/>
      <c r="O543" s="449"/>
      <c r="P543" s="453">
        <v>3</v>
      </c>
      <c r="Q543" s="453">
        <v>174</v>
      </c>
      <c r="R543" s="523"/>
      <c r="S543" s="454">
        <v>58</v>
      </c>
    </row>
    <row r="544" spans="1:19" ht="14.4" customHeight="1" x14ac:dyDescent="0.3">
      <c r="A544" s="448" t="s">
        <v>746</v>
      </c>
      <c r="B544" s="449" t="s">
        <v>747</v>
      </c>
      <c r="C544" s="449" t="s">
        <v>441</v>
      </c>
      <c r="D544" s="449" t="s">
        <v>718</v>
      </c>
      <c r="E544" s="449" t="s">
        <v>748</v>
      </c>
      <c r="F544" s="449" t="s">
        <v>813</v>
      </c>
      <c r="G544" s="449" t="s">
        <v>814</v>
      </c>
      <c r="H544" s="453"/>
      <c r="I544" s="453"/>
      <c r="J544" s="449"/>
      <c r="K544" s="449"/>
      <c r="L544" s="453">
        <v>54</v>
      </c>
      <c r="M544" s="453">
        <v>117342</v>
      </c>
      <c r="N544" s="449">
        <v>1</v>
      </c>
      <c r="O544" s="449">
        <v>2173</v>
      </c>
      <c r="P544" s="453"/>
      <c r="Q544" s="453"/>
      <c r="R544" s="523"/>
      <c r="S544" s="454"/>
    </row>
    <row r="545" spans="1:19" ht="14.4" customHeight="1" x14ac:dyDescent="0.3">
      <c r="A545" s="448" t="s">
        <v>746</v>
      </c>
      <c r="B545" s="449" t="s">
        <v>747</v>
      </c>
      <c r="C545" s="449" t="s">
        <v>441</v>
      </c>
      <c r="D545" s="449" t="s">
        <v>718</v>
      </c>
      <c r="E545" s="449" t="s">
        <v>748</v>
      </c>
      <c r="F545" s="449" t="s">
        <v>819</v>
      </c>
      <c r="G545" s="449" t="s">
        <v>820</v>
      </c>
      <c r="H545" s="453"/>
      <c r="I545" s="453"/>
      <c r="J545" s="449"/>
      <c r="K545" s="449"/>
      <c r="L545" s="453"/>
      <c r="M545" s="453"/>
      <c r="N545" s="449"/>
      <c r="O545" s="449"/>
      <c r="P545" s="453">
        <v>1</v>
      </c>
      <c r="Q545" s="453">
        <v>176</v>
      </c>
      <c r="R545" s="523"/>
      <c r="S545" s="454">
        <v>176</v>
      </c>
    </row>
    <row r="546" spans="1:19" ht="14.4" customHeight="1" x14ac:dyDescent="0.3">
      <c r="A546" s="448" t="s">
        <v>746</v>
      </c>
      <c r="B546" s="449" t="s">
        <v>747</v>
      </c>
      <c r="C546" s="449" t="s">
        <v>441</v>
      </c>
      <c r="D546" s="449" t="s">
        <v>718</v>
      </c>
      <c r="E546" s="449" t="s">
        <v>748</v>
      </c>
      <c r="F546" s="449" t="s">
        <v>839</v>
      </c>
      <c r="G546" s="449" t="s">
        <v>840</v>
      </c>
      <c r="H546" s="453"/>
      <c r="I546" s="453"/>
      <c r="J546" s="449"/>
      <c r="K546" s="449"/>
      <c r="L546" s="453">
        <v>108</v>
      </c>
      <c r="M546" s="453">
        <v>230148</v>
      </c>
      <c r="N546" s="449">
        <v>1</v>
      </c>
      <c r="O546" s="449">
        <v>2131</v>
      </c>
      <c r="P546" s="453">
        <v>19</v>
      </c>
      <c r="Q546" s="453">
        <v>40546</v>
      </c>
      <c r="R546" s="523">
        <v>0.17617359264473295</v>
      </c>
      <c r="S546" s="454">
        <v>2134</v>
      </c>
    </row>
    <row r="547" spans="1:19" ht="14.4" customHeight="1" x14ac:dyDescent="0.3">
      <c r="A547" s="448" t="s">
        <v>746</v>
      </c>
      <c r="B547" s="449" t="s">
        <v>747</v>
      </c>
      <c r="C547" s="449" t="s">
        <v>441</v>
      </c>
      <c r="D547" s="449" t="s">
        <v>718</v>
      </c>
      <c r="E547" s="449" t="s">
        <v>748</v>
      </c>
      <c r="F547" s="449" t="s">
        <v>852</v>
      </c>
      <c r="G547" s="449" t="s">
        <v>853</v>
      </c>
      <c r="H547" s="453"/>
      <c r="I547" s="453"/>
      <c r="J547" s="449"/>
      <c r="K547" s="449"/>
      <c r="L547" s="453"/>
      <c r="M547" s="453"/>
      <c r="N547" s="449"/>
      <c r="O547" s="449"/>
      <c r="P547" s="453">
        <v>3</v>
      </c>
      <c r="Q547" s="453">
        <v>867</v>
      </c>
      <c r="R547" s="523"/>
      <c r="S547" s="454">
        <v>289</v>
      </c>
    </row>
    <row r="548" spans="1:19" ht="14.4" customHeight="1" x14ac:dyDescent="0.3">
      <c r="A548" s="448" t="s">
        <v>746</v>
      </c>
      <c r="B548" s="449" t="s">
        <v>747</v>
      </c>
      <c r="C548" s="449" t="s">
        <v>441</v>
      </c>
      <c r="D548" s="449" t="s">
        <v>718</v>
      </c>
      <c r="E548" s="449" t="s">
        <v>748</v>
      </c>
      <c r="F548" s="449" t="s">
        <v>860</v>
      </c>
      <c r="G548" s="449" t="s">
        <v>861</v>
      </c>
      <c r="H548" s="453"/>
      <c r="I548" s="453"/>
      <c r="J548" s="449"/>
      <c r="K548" s="449"/>
      <c r="L548" s="453">
        <v>48</v>
      </c>
      <c r="M548" s="453">
        <v>0</v>
      </c>
      <c r="N548" s="449"/>
      <c r="O548" s="449">
        <v>0</v>
      </c>
      <c r="P548" s="453">
        <v>19</v>
      </c>
      <c r="Q548" s="453">
        <v>0</v>
      </c>
      <c r="R548" s="523"/>
      <c r="S548" s="454">
        <v>0</v>
      </c>
    </row>
    <row r="549" spans="1:19" ht="14.4" customHeight="1" x14ac:dyDescent="0.3">
      <c r="A549" s="448" t="s">
        <v>746</v>
      </c>
      <c r="B549" s="449" t="s">
        <v>747</v>
      </c>
      <c r="C549" s="449" t="s">
        <v>441</v>
      </c>
      <c r="D549" s="449" t="s">
        <v>718</v>
      </c>
      <c r="E549" s="449" t="s">
        <v>748</v>
      </c>
      <c r="F549" s="449" t="s">
        <v>868</v>
      </c>
      <c r="G549" s="449" t="s">
        <v>869</v>
      </c>
      <c r="H549" s="453"/>
      <c r="I549" s="453"/>
      <c r="J549" s="449"/>
      <c r="K549" s="449"/>
      <c r="L549" s="453"/>
      <c r="M549" s="453"/>
      <c r="N549" s="449"/>
      <c r="O549" s="449"/>
      <c r="P549" s="453">
        <v>19</v>
      </c>
      <c r="Q549" s="453">
        <v>53960</v>
      </c>
      <c r="R549" s="523"/>
      <c r="S549" s="454">
        <v>2840</v>
      </c>
    </row>
    <row r="550" spans="1:19" ht="14.4" customHeight="1" x14ac:dyDescent="0.3">
      <c r="A550" s="448" t="s">
        <v>746</v>
      </c>
      <c r="B550" s="449" t="s">
        <v>747</v>
      </c>
      <c r="C550" s="449" t="s">
        <v>441</v>
      </c>
      <c r="D550" s="449" t="s">
        <v>729</v>
      </c>
      <c r="E550" s="449" t="s">
        <v>748</v>
      </c>
      <c r="F550" s="449" t="s">
        <v>759</v>
      </c>
      <c r="G550" s="449" t="s">
        <v>760</v>
      </c>
      <c r="H550" s="453">
        <v>1</v>
      </c>
      <c r="I550" s="453">
        <v>179</v>
      </c>
      <c r="J550" s="449"/>
      <c r="K550" s="449">
        <v>179</v>
      </c>
      <c r="L550" s="453"/>
      <c r="M550" s="453"/>
      <c r="N550" s="449"/>
      <c r="O550" s="449"/>
      <c r="P550" s="453"/>
      <c r="Q550" s="453"/>
      <c r="R550" s="523"/>
      <c r="S550" s="454"/>
    </row>
    <row r="551" spans="1:19" ht="14.4" customHeight="1" x14ac:dyDescent="0.3">
      <c r="A551" s="448" t="s">
        <v>746</v>
      </c>
      <c r="B551" s="449" t="s">
        <v>747</v>
      </c>
      <c r="C551" s="449" t="s">
        <v>441</v>
      </c>
      <c r="D551" s="449" t="s">
        <v>729</v>
      </c>
      <c r="E551" s="449" t="s">
        <v>748</v>
      </c>
      <c r="F551" s="449" t="s">
        <v>767</v>
      </c>
      <c r="G551" s="449" t="s">
        <v>768</v>
      </c>
      <c r="H551" s="453">
        <v>2</v>
      </c>
      <c r="I551" s="453">
        <v>698</v>
      </c>
      <c r="J551" s="449"/>
      <c r="K551" s="449">
        <v>349</v>
      </c>
      <c r="L551" s="453"/>
      <c r="M551" s="453"/>
      <c r="N551" s="449"/>
      <c r="O551" s="449"/>
      <c r="P551" s="453"/>
      <c r="Q551" s="453"/>
      <c r="R551" s="523"/>
      <c r="S551" s="454"/>
    </row>
    <row r="552" spans="1:19" ht="14.4" customHeight="1" x14ac:dyDescent="0.3">
      <c r="A552" s="448" t="s">
        <v>746</v>
      </c>
      <c r="B552" s="449" t="s">
        <v>747</v>
      </c>
      <c r="C552" s="449" t="s">
        <v>441</v>
      </c>
      <c r="D552" s="449" t="s">
        <v>729</v>
      </c>
      <c r="E552" s="449" t="s">
        <v>748</v>
      </c>
      <c r="F552" s="449" t="s">
        <v>799</v>
      </c>
      <c r="G552" s="449" t="s">
        <v>800</v>
      </c>
      <c r="H552" s="453">
        <v>1</v>
      </c>
      <c r="I552" s="453">
        <v>12793</v>
      </c>
      <c r="J552" s="449"/>
      <c r="K552" s="449">
        <v>12793</v>
      </c>
      <c r="L552" s="453"/>
      <c r="M552" s="453"/>
      <c r="N552" s="449"/>
      <c r="O552" s="449"/>
      <c r="P552" s="453"/>
      <c r="Q552" s="453"/>
      <c r="R552" s="523"/>
      <c r="S552" s="454"/>
    </row>
    <row r="553" spans="1:19" ht="14.4" customHeight="1" x14ac:dyDescent="0.3">
      <c r="A553" s="448" t="s">
        <v>746</v>
      </c>
      <c r="B553" s="449" t="s">
        <v>747</v>
      </c>
      <c r="C553" s="449" t="s">
        <v>441</v>
      </c>
      <c r="D553" s="449" t="s">
        <v>729</v>
      </c>
      <c r="E553" s="449" t="s">
        <v>748</v>
      </c>
      <c r="F553" s="449" t="s">
        <v>813</v>
      </c>
      <c r="G553" s="449" t="s">
        <v>814</v>
      </c>
      <c r="H553" s="453">
        <v>1</v>
      </c>
      <c r="I553" s="453">
        <v>2173</v>
      </c>
      <c r="J553" s="449"/>
      <c r="K553" s="449">
        <v>2173</v>
      </c>
      <c r="L553" s="453"/>
      <c r="M553" s="453"/>
      <c r="N553" s="449"/>
      <c r="O553" s="449"/>
      <c r="P553" s="453"/>
      <c r="Q553" s="453"/>
      <c r="R553" s="523"/>
      <c r="S553" s="454"/>
    </row>
    <row r="554" spans="1:19" ht="14.4" customHeight="1" x14ac:dyDescent="0.3">
      <c r="A554" s="448" t="s">
        <v>746</v>
      </c>
      <c r="B554" s="449" t="s">
        <v>747</v>
      </c>
      <c r="C554" s="449" t="s">
        <v>441</v>
      </c>
      <c r="D554" s="449" t="s">
        <v>729</v>
      </c>
      <c r="E554" s="449" t="s">
        <v>748</v>
      </c>
      <c r="F554" s="449" t="s">
        <v>839</v>
      </c>
      <c r="G554" s="449" t="s">
        <v>840</v>
      </c>
      <c r="H554" s="453">
        <v>2</v>
      </c>
      <c r="I554" s="453">
        <v>4260</v>
      </c>
      <c r="J554" s="449"/>
      <c r="K554" s="449">
        <v>2130</v>
      </c>
      <c r="L554" s="453"/>
      <c r="M554" s="453"/>
      <c r="N554" s="449"/>
      <c r="O554" s="449"/>
      <c r="P554" s="453"/>
      <c r="Q554" s="453"/>
      <c r="R554" s="523"/>
      <c r="S554" s="454"/>
    </row>
    <row r="555" spans="1:19" ht="14.4" customHeight="1" x14ac:dyDescent="0.3">
      <c r="A555" s="448" t="s">
        <v>746</v>
      </c>
      <c r="B555" s="449" t="s">
        <v>747</v>
      </c>
      <c r="C555" s="449" t="s">
        <v>441</v>
      </c>
      <c r="D555" s="449" t="s">
        <v>729</v>
      </c>
      <c r="E555" s="449" t="s">
        <v>748</v>
      </c>
      <c r="F555" s="449" t="s">
        <v>852</v>
      </c>
      <c r="G555" s="449" t="s">
        <v>853</v>
      </c>
      <c r="H555" s="453">
        <v>1</v>
      </c>
      <c r="I555" s="453">
        <v>288</v>
      </c>
      <c r="J555" s="449"/>
      <c r="K555" s="449">
        <v>288</v>
      </c>
      <c r="L555" s="453"/>
      <c r="M555" s="453"/>
      <c r="N555" s="449"/>
      <c r="O555" s="449"/>
      <c r="P555" s="453"/>
      <c r="Q555" s="453"/>
      <c r="R555" s="523"/>
      <c r="S555" s="454"/>
    </row>
    <row r="556" spans="1:19" ht="14.4" customHeight="1" x14ac:dyDescent="0.3">
      <c r="A556" s="448" t="s">
        <v>746</v>
      </c>
      <c r="B556" s="449" t="s">
        <v>747</v>
      </c>
      <c r="C556" s="449" t="s">
        <v>441</v>
      </c>
      <c r="D556" s="449" t="s">
        <v>730</v>
      </c>
      <c r="E556" s="449" t="s">
        <v>748</v>
      </c>
      <c r="F556" s="449" t="s">
        <v>759</v>
      </c>
      <c r="G556" s="449" t="s">
        <v>760</v>
      </c>
      <c r="H556" s="453">
        <v>106</v>
      </c>
      <c r="I556" s="453">
        <v>18974</v>
      </c>
      <c r="J556" s="449">
        <v>3.6348659003831418</v>
      </c>
      <c r="K556" s="449">
        <v>179</v>
      </c>
      <c r="L556" s="453">
        <v>29</v>
      </c>
      <c r="M556" s="453">
        <v>5220</v>
      </c>
      <c r="N556" s="449">
        <v>1</v>
      </c>
      <c r="O556" s="449">
        <v>180</v>
      </c>
      <c r="P556" s="453"/>
      <c r="Q556" s="453"/>
      <c r="R556" s="523"/>
      <c r="S556" s="454"/>
    </row>
    <row r="557" spans="1:19" ht="14.4" customHeight="1" x14ac:dyDescent="0.3">
      <c r="A557" s="448" t="s">
        <v>746</v>
      </c>
      <c r="B557" s="449" t="s">
        <v>747</v>
      </c>
      <c r="C557" s="449" t="s">
        <v>441</v>
      </c>
      <c r="D557" s="449" t="s">
        <v>730</v>
      </c>
      <c r="E557" s="449" t="s">
        <v>748</v>
      </c>
      <c r="F557" s="449" t="s">
        <v>767</v>
      </c>
      <c r="G557" s="449" t="s">
        <v>768</v>
      </c>
      <c r="H557" s="453">
        <v>210</v>
      </c>
      <c r="I557" s="453">
        <v>73290</v>
      </c>
      <c r="J557" s="449">
        <v>3.75</v>
      </c>
      <c r="K557" s="449">
        <v>349</v>
      </c>
      <c r="L557" s="453">
        <v>56</v>
      </c>
      <c r="M557" s="453">
        <v>19544</v>
      </c>
      <c r="N557" s="449">
        <v>1</v>
      </c>
      <c r="O557" s="449">
        <v>349</v>
      </c>
      <c r="P557" s="453"/>
      <c r="Q557" s="453"/>
      <c r="R557" s="523"/>
      <c r="S557" s="454"/>
    </row>
    <row r="558" spans="1:19" ht="14.4" customHeight="1" x14ac:dyDescent="0.3">
      <c r="A558" s="448" t="s">
        <v>746</v>
      </c>
      <c r="B558" s="449" t="s">
        <v>747</v>
      </c>
      <c r="C558" s="449" t="s">
        <v>441</v>
      </c>
      <c r="D558" s="449" t="s">
        <v>730</v>
      </c>
      <c r="E558" s="449" t="s">
        <v>748</v>
      </c>
      <c r="F558" s="449" t="s">
        <v>795</v>
      </c>
      <c r="G558" s="449" t="s">
        <v>796</v>
      </c>
      <c r="H558" s="453">
        <v>94</v>
      </c>
      <c r="I558" s="453">
        <v>291870</v>
      </c>
      <c r="J558" s="449">
        <v>3.4781209781209781</v>
      </c>
      <c r="K558" s="449">
        <v>3105</v>
      </c>
      <c r="L558" s="453">
        <v>27</v>
      </c>
      <c r="M558" s="453">
        <v>83916</v>
      </c>
      <c r="N558" s="449">
        <v>1</v>
      </c>
      <c r="O558" s="449">
        <v>3108</v>
      </c>
      <c r="P558" s="453"/>
      <c r="Q558" s="453"/>
      <c r="R558" s="523"/>
      <c r="S558" s="454"/>
    </row>
    <row r="559" spans="1:19" ht="14.4" customHeight="1" x14ac:dyDescent="0.3">
      <c r="A559" s="448" t="s">
        <v>746</v>
      </c>
      <c r="B559" s="449" t="s">
        <v>747</v>
      </c>
      <c r="C559" s="449" t="s">
        <v>441</v>
      </c>
      <c r="D559" s="449" t="s">
        <v>730</v>
      </c>
      <c r="E559" s="449" t="s">
        <v>748</v>
      </c>
      <c r="F559" s="449" t="s">
        <v>799</v>
      </c>
      <c r="G559" s="449" t="s">
        <v>800</v>
      </c>
      <c r="H559" s="453">
        <v>7</v>
      </c>
      <c r="I559" s="453">
        <v>89551</v>
      </c>
      <c r="J559" s="449">
        <v>1.3998905737064249</v>
      </c>
      <c r="K559" s="449">
        <v>12793</v>
      </c>
      <c r="L559" s="453">
        <v>5</v>
      </c>
      <c r="M559" s="453">
        <v>63970</v>
      </c>
      <c r="N559" s="449">
        <v>1</v>
      </c>
      <c r="O559" s="449">
        <v>12794</v>
      </c>
      <c r="P559" s="453"/>
      <c r="Q559" s="453"/>
      <c r="R559" s="523"/>
      <c r="S559" s="454"/>
    </row>
    <row r="560" spans="1:19" ht="14.4" customHeight="1" x14ac:dyDescent="0.3">
      <c r="A560" s="448" t="s">
        <v>746</v>
      </c>
      <c r="B560" s="449" t="s">
        <v>747</v>
      </c>
      <c r="C560" s="449" t="s">
        <v>441</v>
      </c>
      <c r="D560" s="449" t="s">
        <v>730</v>
      </c>
      <c r="E560" s="449" t="s">
        <v>748</v>
      </c>
      <c r="F560" s="449" t="s">
        <v>803</v>
      </c>
      <c r="G560" s="449" t="s">
        <v>804</v>
      </c>
      <c r="H560" s="453"/>
      <c r="I560" s="453"/>
      <c r="J560" s="449"/>
      <c r="K560" s="449"/>
      <c r="L560" s="453">
        <v>1</v>
      </c>
      <c r="M560" s="453">
        <v>125</v>
      </c>
      <c r="N560" s="449">
        <v>1</v>
      </c>
      <c r="O560" s="449">
        <v>125</v>
      </c>
      <c r="P560" s="453"/>
      <c r="Q560" s="453"/>
      <c r="R560" s="523"/>
      <c r="S560" s="454"/>
    </row>
    <row r="561" spans="1:19" ht="14.4" customHeight="1" x14ac:dyDescent="0.3">
      <c r="A561" s="448" t="s">
        <v>746</v>
      </c>
      <c r="B561" s="449" t="s">
        <v>747</v>
      </c>
      <c r="C561" s="449" t="s">
        <v>441</v>
      </c>
      <c r="D561" s="449" t="s">
        <v>730</v>
      </c>
      <c r="E561" s="449" t="s">
        <v>748</v>
      </c>
      <c r="F561" s="449" t="s">
        <v>813</v>
      </c>
      <c r="G561" s="449" t="s">
        <v>814</v>
      </c>
      <c r="H561" s="453">
        <v>99</v>
      </c>
      <c r="I561" s="453">
        <v>215127</v>
      </c>
      <c r="J561" s="449">
        <v>3.4137931034482758</v>
      </c>
      <c r="K561" s="449">
        <v>2173</v>
      </c>
      <c r="L561" s="453">
        <v>29</v>
      </c>
      <c r="M561" s="453">
        <v>63017</v>
      </c>
      <c r="N561" s="449">
        <v>1</v>
      </c>
      <c r="O561" s="449">
        <v>2173</v>
      </c>
      <c r="P561" s="453"/>
      <c r="Q561" s="453"/>
      <c r="R561" s="523"/>
      <c r="S561" s="454"/>
    </row>
    <row r="562" spans="1:19" ht="14.4" customHeight="1" x14ac:dyDescent="0.3">
      <c r="A562" s="448" t="s">
        <v>746</v>
      </c>
      <c r="B562" s="449" t="s">
        <v>747</v>
      </c>
      <c r="C562" s="449" t="s">
        <v>441</v>
      </c>
      <c r="D562" s="449" t="s">
        <v>730</v>
      </c>
      <c r="E562" s="449" t="s">
        <v>748</v>
      </c>
      <c r="F562" s="449" t="s">
        <v>839</v>
      </c>
      <c r="G562" s="449" t="s">
        <v>840</v>
      </c>
      <c r="H562" s="453">
        <v>208</v>
      </c>
      <c r="I562" s="453">
        <v>443040</v>
      </c>
      <c r="J562" s="449">
        <v>3.4650398873768182</v>
      </c>
      <c r="K562" s="449">
        <v>2130</v>
      </c>
      <c r="L562" s="453">
        <v>60</v>
      </c>
      <c r="M562" s="453">
        <v>127860</v>
      </c>
      <c r="N562" s="449">
        <v>1</v>
      </c>
      <c r="O562" s="449">
        <v>2131</v>
      </c>
      <c r="P562" s="453"/>
      <c r="Q562" s="453"/>
      <c r="R562" s="523"/>
      <c r="S562" s="454"/>
    </row>
    <row r="563" spans="1:19" ht="14.4" customHeight="1" x14ac:dyDescent="0.3">
      <c r="A563" s="448" t="s">
        <v>746</v>
      </c>
      <c r="B563" s="449" t="s">
        <v>747</v>
      </c>
      <c r="C563" s="449" t="s">
        <v>441</v>
      </c>
      <c r="D563" s="449" t="s">
        <v>730</v>
      </c>
      <c r="E563" s="449" t="s">
        <v>748</v>
      </c>
      <c r="F563" s="449" t="s">
        <v>852</v>
      </c>
      <c r="G563" s="449" t="s">
        <v>853</v>
      </c>
      <c r="H563" s="453">
        <v>5</v>
      </c>
      <c r="I563" s="453">
        <v>1440</v>
      </c>
      <c r="J563" s="449">
        <v>2.4913494809688581</v>
      </c>
      <c r="K563" s="449">
        <v>288</v>
      </c>
      <c r="L563" s="453">
        <v>2</v>
      </c>
      <c r="M563" s="453">
        <v>578</v>
      </c>
      <c r="N563" s="449">
        <v>1</v>
      </c>
      <c r="O563" s="449">
        <v>289</v>
      </c>
      <c r="P563" s="453"/>
      <c r="Q563" s="453"/>
      <c r="R563" s="523"/>
      <c r="S563" s="454"/>
    </row>
    <row r="564" spans="1:19" ht="14.4" customHeight="1" x14ac:dyDescent="0.3">
      <c r="A564" s="448" t="s">
        <v>746</v>
      </c>
      <c r="B564" s="449" t="s">
        <v>747</v>
      </c>
      <c r="C564" s="449" t="s">
        <v>441</v>
      </c>
      <c r="D564" s="449" t="s">
        <v>730</v>
      </c>
      <c r="E564" s="449" t="s">
        <v>748</v>
      </c>
      <c r="F564" s="449" t="s">
        <v>860</v>
      </c>
      <c r="G564" s="449" t="s">
        <v>861</v>
      </c>
      <c r="H564" s="453">
        <v>90</v>
      </c>
      <c r="I564" s="453">
        <v>0</v>
      </c>
      <c r="J564" s="449"/>
      <c r="K564" s="449">
        <v>0</v>
      </c>
      <c r="L564" s="453">
        <v>24</v>
      </c>
      <c r="M564" s="453">
        <v>0</v>
      </c>
      <c r="N564" s="449"/>
      <c r="O564" s="449">
        <v>0</v>
      </c>
      <c r="P564" s="453"/>
      <c r="Q564" s="453"/>
      <c r="R564" s="523"/>
      <c r="S564" s="454"/>
    </row>
    <row r="565" spans="1:19" ht="14.4" customHeight="1" x14ac:dyDescent="0.3">
      <c r="A565" s="448" t="s">
        <v>746</v>
      </c>
      <c r="B565" s="449" t="s">
        <v>747</v>
      </c>
      <c r="C565" s="449" t="s">
        <v>441</v>
      </c>
      <c r="D565" s="449" t="s">
        <v>732</v>
      </c>
      <c r="E565" s="449" t="s">
        <v>748</v>
      </c>
      <c r="F565" s="449" t="s">
        <v>759</v>
      </c>
      <c r="G565" s="449" t="s">
        <v>760</v>
      </c>
      <c r="H565" s="453">
        <v>1</v>
      </c>
      <c r="I565" s="453">
        <v>179</v>
      </c>
      <c r="J565" s="449"/>
      <c r="K565" s="449">
        <v>179</v>
      </c>
      <c r="L565" s="453"/>
      <c r="M565" s="453"/>
      <c r="N565" s="449"/>
      <c r="O565" s="449"/>
      <c r="P565" s="453"/>
      <c r="Q565" s="453"/>
      <c r="R565" s="523"/>
      <c r="S565" s="454"/>
    </row>
    <row r="566" spans="1:19" ht="14.4" customHeight="1" x14ac:dyDescent="0.3">
      <c r="A566" s="448" t="s">
        <v>746</v>
      </c>
      <c r="B566" s="449" t="s">
        <v>747</v>
      </c>
      <c r="C566" s="449" t="s">
        <v>441</v>
      </c>
      <c r="D566" s="449" t="s">
        <v>732</v>
      </c>
      <c r="E566" s="449" t="s">
        <v>748</v>
      </c>
      <c r="F566" s="449" t="s">
        <v>767</v>
      </c>
      <c r="G566" s="449" t="s">
        <v>768</v>
      </c>
      <c r="H566" s="453">
        <v>2</v>
      </c>
      <c r="I566" s="453">
        <v>698</v>
      </c>
      <c r="J566" s="449"/>
      <c r="K566" s="449">
        <v>349</v>
      </c>
      <c r="L566" s="453"/>
      <c r="M566" s="453"/>
      <c r="N566" s="449"/>
      <c r="O566" s="449"/>
      <c r="P566" s="453"/>
      <c r="Q566" s="453"/>
      <c r="R566" s="523"/>
      <c r="S566" s="454"/>
    </row>
    <row r="567" spans="1:19" ht="14.4" customHeight="1" x14ac:dyDescent="0.3">
      <c r="A567" s="448" t="s">
        <v>746</v>
      </c>
      <c r="B567" s="449" t="s">
        <v>747</v>
      </c>
      <c r="C567" s="449" t="s">
        <v>441</v>
      </c>
      <c r="D567" s="449" t="s">
        <v>732</v>
      </c>
      <c r="E567" s="449" t="s">
        <v>748</v>
      </c>
      <c r="F567" s="449" t="s">
        <v>795</v>
      </c>
      <c r="G567" s="449" t="s">
        <v>796</v>
      </c>
      <c r="H567" s="453">
        <v>1</v>
      </c>
      <c r="I567" s="453">
        <v>3105</v>
      </c>
      <c r="J567" s="449"/>
      <c r="K567" s="449">
        <v>3105</v>
      </c>
      <c r="L567" s="453"/>
      <c r="M567" s="453"/>
      <c r="N567" s="449"/>
      <c r="O567" s="449"/>
      <c r="P567" s="453"/>
      <c r="Q567" s="453"/>
      <c r="R567" s="523"/>
      <c r="S567" s="454"/>
    </row>
    <row r="568" spans="1:19" ht="14.4" customHeight="1" x14ac:dyDescent="0.3">
      <c r="A568" s="448" t="s">
        <v>746</v>
      </c>
      <c r="B568" s="449" t="s">
        <v>747</v>
      </c>
      <c r="C568" s="449" t="s">
        <v>441</v>
      </c>
      <c r="D568" s="449" t="s">
        <v>732</v>
      </c>
      <c r="E568" s="449" t="s">
        <v>748</v>
      </c>
      <c r="F568" s="449" t="s">
        <v>813</v>
      </c>
      <c r="G568" s="449" t="s">
        <v>814</v>
      </c>
      <c r="H568" s="453">
        <v>1</v>
      </c>
      <c r="I568" s="453">
        <v>2173</v>
      </c>
      <c r="J568" s="449"/>
      <c r="K568" s="449">
        <v>2173</v>
      </c>
      <c r="L568" s="453"/>
      <c r="M568" s="453"/>
      <c r="N568" s="449"/>
      <c r="O568" s="449"/>
      <c r="P568" s="453"/>
      <c r="Q568" s="453"/>
      <c r="R568" s="523"/>
      <c r="S568" s="454"/>
    </row>
    <row r="569" spans="1:19" ht="14.4" customHeight="1" x14ac:dyDescent="0.3">
      <c r="A569" s="448" t="s">
        <v>746</v>
      </c>
      <c r="B569" s="449" t="s">
        <v>747</v>
      </c>
      <c r="C569" s="449" t="s">
        <v>441</v>
      </c>
      <c r="D569" s="449" t="s">
        <v>732</v>
      </c>
      <c r="E569" s="449" t="s">
        <v>748</v>
      </c>
      <c r="F569" s="449" t="s">
        <v>839</v>
      </c>
      <c r="G569" s="449" t="s">
        <v>840</v>
      </c>
      <c r="H569" s="453">
        <v>2</v>
      </c>
      <c r="I569" s="453">
        <v>4260</v>
      </c>
      <c r="J569" s="449"/>
      <c r="K569" s="449">
        <v>2130</v>
      </c>
      <c r="L569" s="453"/>
      <c r="M569" s="453"/>
      <c r="N569" s="449"/>
      <c r="O569" s="449"/>
      <c r="P569" s="453"/>
      <c r="Q569" s="453"/>
      <c r="R569" s="523"/>
      <c r="S569" s="454"/>
    </row>
    <row r="570" spans="1:19" ht="14.4" customHeight="1" x14ac:dyDescent="0.3">
      <c r="A570" s="448" t="s">
        <v>746</v>
      </c>
      <c r="B570" s="449" t="s">
        <v>747</v>
      </c>
      <c r="C570" s="449" t="s">
        <v>441</v>
      </c>
      <c r="D570" s="449" t="s">
        <v>732</v>
      </c>
      <c r="E570" s="449" t="s">
        <v>748</v>
      </c>
      <c r="F570" s="449" t="s">
        <v>860</v>
      </c>
      <c r="G570" s="449" t="s">
        <v>861</v>
      </c>
      <c r="H570" s="453">
        <v>1</v>
      </c>
      <c r="I570" s="453">
        <v>0</v>
      </c>
      <c r="J570" s="449"/>
      <c r="K570" s="449">
        <v>0</v>
      </c>
      <c r="L570" s="453"/>
      <c r="M570" s="453"/>
      <c r="N570" s="449"/>
      <c r="O570" s="449"/>
      <c r="P570" s="453"/>
      <c r="Q570" s="453"/>
      <c r="R570" s="523"/>
      <c r="S570" s="454"/>
    </row>
    <row r="571" spans="1:19" ht="14.4" customHeight="1" x14ac:dyDescent="0.3">
      <c r="A571" s="448" t="s">
        <v>746</v>
      </c>
      <c r="B571" s="449" t="s">
        <v>747</v>
      </c>
      <c r="C571" s="449" t="s">
        <v>441</v>
      </c>
      <c r="D571" s="449" t="s">
        <v>733</v>
      </c>
      <c r="E571" s="449" t="s">
        <v>748</v>
      </c>
      <c r="F571" s="449" t="s">
        <v>759</v>
      </c>
      <c r="G571" s="449" t="s">
        <v>760</v>
      </c>
      <c r="H571" s="453"/>
      <c r="I571" s="453"/>
      <c r="J571" s="449"/>
      <c r="K571" s="449"/>
      <c r="L571" s="453">
        <v>5</v>
      </c>
      <c r="M571" s="453">
        <v>900</v>
      </c>
      <c r="N571" s="449">
        <v>1</v>
      </c>
      <c r="O571" s="449">
        <v>180</v>
      </c>
      <c r="P571" s="453"/>
      <c r="Q571" s="453"/>
      <c r="R571" s="523"/>
      <c r="S571" s="454"/>
    </row>
    <row r="572" spans="1:19" ht="14.4" customHeight="1" x14ac:dyDescent="0.3">
      <c r="A572" s="448" t="s">
        <v>746</v>
      </c>
      <c r="B572" s="449" t="s">
        <v>747</v>
      </c>
      <c r="C572" s="449" t="s">
        <v>441</v>
      </c>
      <c r="D572" s="449" t="s">
        <v>733</v>
      </c>
      <c r="E572" s="449" t="s">
        <v>748</v>
      </c>
      <c r="F572" s="449" t="s">
        <v>767</v>
      </c>
      <c r="G572" s="449" t="s">
        <v>768</v>
      </c>
      <c r="H572" s="453"/>
      <c r="I572" s="453"/>
      <c r="J572" s="449"/>
      <c r="K572" s="449"/>
      <c r="L572" s="453">
        <v>10</v>
      </c>
      <c r="M572" s="453">
        <v>3490</v>
      </c>
      <c r="N572" s="449">
        <v>1</v>
      </c>
      <c r="O572" s="449">
        <v>349</v>
      </c>
      <c r="P572" s="453"/>
      <c r="Q572" s="453"/>
      <c r="R572" s="523"/>
      <c r="S572" s="454"/>
    </row>
    <row r="573" spans="1:19" ht="14.4" customHeight="1" x14ac:dyDescent="0.3">
      <c r="A573" s="448" t="s">
        <v>746</v>
      </c>
      <c r="B573" s="449" t="s">
        <v>747</v>
      </c>
      <c r="C573" s="449" t="s">
        <v>441</v>
      </c>
      <c r="D573" s="449" t="s">
        <v>733</v>
      </c>
      <c r="E573" s="449" t="s">
        <v>748</v>
      </c>
      <c r="F573" s="449" t="s">
        <v>795</v>
      </c>
      <c r="G573" s="449" t="s">
        <v>796</v>
      </c>
      <c r="H573" s="453"/>
      <c r="I573" s="453"/>
      <c r="J573" s="449"/>
      <c r="K573" s="449"/>
      <c r="L573" s="453">
        <v>5</v>
      </c>
      <c r="M573" s="453">
        <v>15540</v>
      </c>
      <c r="N573" s="449">
        <v>1</v>
      </c>
      <c r="O573" s="449">
        <v>3108</v>
      </c>
      <c r="P573" s="453"/>
      <c r="Q573" s="453"/>
      <c r="R573" s="523"/>
      <c r="S573" s="454"/>
    </row>
    <row r="574" spans="1:19" ht="14.4" customHeight="1" x14ac:dyDescent="0.3">
      <c r="A574" s="448" t="s">
        <v>746</v>
      </c>
      <c r="B574" s="449" t="s">
        <v>747</v>
      </c>
      <c r="C574" s="449" t="s">
        <v>441</v>
      </c>
      <c r="D574" s="449" t="s">
        <v>733</v>
      </c>
      <c r="E574" s="449" t="s">
        <v>748</v>
      </c>
      <c r="F574" s="449" t="s">
        <v>813</v>
      </c>
      <c r="G574" s="449" t="s">
        <v>814</v>
      </c>
      <c r="H574" s="453"/>
      <c r="I574" s="453"/>
      <c r="J574" s="449"/>
      <c r="K574" s="449"/>
      <c r="L574" s="453">
        <v>5</v>
      </c>
      <c r="M574" s="453">
        <v>10865</v>
      </c>
      <c r="N574" s="449">
        <v>1</v>
      </c>
      <c r="O574" s="449">
        <v>2173</v>
      </c>
      <c r="P574" s="453"/>
      <c r="Q574" s="453"/>
      <c r="R574" s="523"/>
      <c r="S574" s="454"/>
    </row>
    <row r="575" spans="1:19" ht="14.4" customHeight="1" x14ac:dyDescent="0.3">
      <c r="A575" s="448" t="s">
        <v>746</v>
      </c>
      <c r="B575" s="449" t="s">
        <v>747</v>
      </c>
      <c r="C575" s="449" t="s">
        <v>441</v>
      </c>
      <c r="D575" s="449" t="s">
        <v>733</v>
      </c>
      <c r="E575" s="449" t="s">
        <v>748</v>
      </c>
      <c r="F575" s="449" t="s">
        <v>839</v>
      </c>
      <c r="G575" s="449" t="s">
        <v>840</v>
      </c>
      <c r="H575" s="453"/>
      <c r="I575" s="453"/>
      <c r="J575" s="449"/>
      <c r="K575" s="449"/>
      <c r="L575" s="453">
        <v>10</v>
      </c>
      <c r="M575" s="453">
        <v>21310</v>
      </c>
      <c r="N575" s="449">
        <v>1</v>
      </c>
      <c r="O575" s="449">
        <v>2131</v>
      </c>
      <c r="P575" s="453"/>
      <c r="Q575" s="453"/>
      <c r="R575" s="523"/>
      <c r="S575" s="454"/>
    </row>
    <row r="576" spans="1:19" ht="14.4" customHeight="1" x14ac:dyDescent="0.3">
      <c r="A576" s="448" t="s">
        <v>746</v>
      </c>
      <c r="B576" s="449" t="s">
        <v>747</v>
      </c>
      <c r="C576" s="449" t="s">
        <v>441</v>
      </c>
      <c r="D576" s="449" t="s">
        <v>733</v>
      </c>
      <c r="E576" s="449" t="s">
        <v>748</v>
      </c>
      <c r="F576" s="449" t="s">
        <v>860</v>
      </c>
      <c r="G576" s="449" t="s">
        <v>861</v>
      </c>
      <c r="H576" s="453"/>
      <c r="I576" s="453"/>
      <c r="J576" s="449"/>
      <c r="K576" s="449"/>
      <c r="L576" s="453">
        <v>5</v>
      </c>
      <c r="M576" s="453">
        <v>0</v>
      </c>
      <c r="N576" s="449"/>
      <c r="O576" s="449">
        <v>0</v>
      </c>
      <c r="P576" s="453"/>
      <c r="Q576" s="453"/>
      <c r="R576" s="523"/>
      <c r="S576" s="454"/>
    </row>
    <row r="577" spans="1:19" ht="14.4" customHeight="1" x14ac:dyDescent="0.3">
      <c r="A577" s="448" t="s">
        <v>746</v>
      </c>
      <c r="B577" s="449" t="s">
        <v>747</v>
      </c>
      <c r="C577" s="449" t="s">
        <v>441</v>
      </c>
      <c r="D577" s="449" t="s">
        <v>741</v>
      </c>
      <c r="E577" s="449" t="s">
        <v>748</v>
      </c>
      <c r="F577" s="449" t="s">
        <v>759</v>
      </c>
      <c r="G577" s="449" t="s">
        <v>760</v>
      </c>
      <c r="H577" s="453">
        <v>1</v>
      </c>
      <c r="I577" s="453">
        <v>179</v>
      </c>
      <c r="J577" s="449"/>
      <c r="K577" s="449">
        <v>179</v>
      </c>
      <c r="L577" s="453"/>
      <c r="M577" s="453"/>
      <c r="N577" s="449"/>
      <c r="O577" s="449"/>
      <c r="P577" s="453"/>
      <c r="Q577" s="453"/>
      <c r="R577" s="523"/>
      <c r="S577" s="454"/>
    </row>
    <row r="578" spans="1:19" ht="14.4" customHeight="1" x14ac:dyDescent="0.3">
      <c r="A578" s="448" t="s">
        <v>746</v>
      </c>
      <c r="B578" s="449" t="s">
        <v>747</v>
      </c>
      <c r="C578" s="449" t="s">
        <v>441</v>
      </c>
      <c r="D578" s="449" t="s">
        <v>741</v>
      </c>
      <c r="E578" s="449" t="s">
        <v>748</v>
      </c>
      <c r="F578" s="449" t="s">
        <v>767</v>
      </c>
      <c r="G578" s="449" t="s">
        <v>768</v>
      </c>
      <c r="H578" s="453">
        <v>2</v>
      </c>
      <c r="I578" s="453">
        <v>698</v>
      </c>
      <c r="J578" s="449"/>
      <c r="K578" s="449">
        <v>349</v>
      </c>
      <c r="L578" s="453"/>
      <c r="M578" s="453"/>
      <c r="N578" s="449"/>
      <c r="O578" s="449"/>
      <c r="P578" s="453"/>
      <c r="Q578" s="453"/>
      <c r="R578" s="523"/>
      <c r="S578" s="454"/>
    </row>
    <row r="579" spans="1:19" ht="14.4" customHeight="1" x14ac:dyDescent="0.3">
      <c r="A579" s="448" t="s">
        <v>746</v>
      </c>
      <c r="B579" s="449" t="s">
        <v>747</v>
      </c>
      <c r="C579" s="449" t="s">
        <v>441</v>
      </c>
      <c r="D579" s="449" t="s">
        <v>741</v>
      </c>
      <c r="E579" s="449" t="s">
        <v>748</v>
      </c>
      <c r="F579" s="449" t="s">
        <v>795</v>
      </c>
      <c r="G579" s="449" t="s">
        <v>796</v>
      </c>
      <c r="H579" s="453">
        <v>1</v>
      </c>
      <c r="I579" s="453">
        <v>3105</v>
      </c>
      <c r="J579" s="449"/>
      <c r="K579" s="449">
        <v>3105</v>
      </c>
      <c r="L579" s="453"/>
      <c r="M579" s="453"/>
      <c r="N579" s="449"/>
      <c r="O579" s="449"/>
      <c r="P579" s="453"/>
      <c r="Q579" s="453"/>
      <c r="R579" s="523"/>
      <c r="S579" s="454"/>
    </row>
    <row r="580" spans="1:19" ht="14.4" customHeight="1" x14ac:dyDescent="0.3">
      <c r="A580" s="448" t="s">
        <v>746</v>
      </c>
      <c r="B580" s="449" t="s">
        <v>747</v>
      </c>
      <c r="C580" s="449" t="s">
        <v>441</v>
      </c>
      <c r="D580" s="449" t="s">
        <v>741</v>
      </c>
      <c r="E580" s="449" t="s">
        <v>748</v>
      </c>
      <c r="F580" s="449" t="s">
        <v>813</v>
      </c>
      <c r="G580" s="449" t="s">
        <v>814</v>
      </c>
      <c r="H580" s="453">
        <v>1</v>
      </c>
      <c r="I580" s="453">
        <v>2173</v>
      </c>
      <c r="J580" s="449"/>
      <c r="K580" s="449">
        <v>2173</v>
      </c>
      <c r="L580" s="453"/>
      <c r="M580" s="453"/>
      <c r="N580" s="449"/>
      <c r="O580" s="449"/>
      <c r="P580" s="453"/>
      <c r="Q580" s="453"/>
      <c r="R580" s="523"/>
      <c r="S580" s="454"/>
    </row>
    <row r="581" spans="1:19" ht="14.4" customHeight="1" x14ac:dyDescent="0.3">
      <c r="A581" s="448" t="s">
        <v>746</v>
      </c>
      <c r="B581" s="449" t="s">
        <v>747</v>
      </c>
      <c r="C581" s="449" t="s">
        <v>441</v>
      </c>
      <c r="D581" s="449" t="s">
        <v>741</v>
      </c>
      <c r="E581" s="449" t="s">
        <v>748</v>
      </c>
      <c r="F581" s="449" t="s">
        <v>839</v>
      </c>
      <c r="G581" s="449" t="s">
        <v>840</v>
      </c>
      <c r="H581" s="453">
        <v>2</v>
      </c>
      <c r="I581" s="453">
        <v>4260</v>
      </c>
      <c r="J581" s="449"/>
      <c r="K581" s="449">
        <v>2130</v>
      </c>
      <c r="L581" s="453"/>
      <c r="M581" s="453"/>
      <c r="N581" s="449"/>
      <c r="O581" s="449"/>
      <c r="P581" s="453"/>
      <c r="Q581" s="453"/>
      <c r="R581" s="523"/>
      <c r="S581" s="454"/>
    </row>
    <row r="582" spans="1:19" ht="14.4" customHeight="1" thickBot="1" x14ac:dyDescent="0.35">
      <c r="A582" s="455" t="s">
        <v>746</v>
      </c>
      <c r="B582" s="456" t="s">
        <v>747</v>
      </c>
      <c r="C582" s="456" t="s">
        <v>441</v>
      </c>
      <c r="D582" s="456" t="s">
        <v>741</v>
      </c>
      <c r="E582" s="456" t="s">
        <v>748</v>
      </c>
      <c r="F582" s="456" t="s">
        <v>860</v>
      </c>
      <c r="G582" s="456" t="s">
        <v>861</v>
      </c>
      <c r="H582" s="460">
        <v>1</v>
      </c>
      <c r="I582" s="460">
        <v>0</v>
      </c>
      <c r="J582" s="456"/>
      <c r="K582" s="456">
        <v>0</v>
      </c>
      <c r="L582" s="460"/>
      <c r="M582" s="460"/>
      <c r="N582" s="456"/>
      <c r="O582" s="456"/>
      <c r="P582" s="460"/>
      <c r="Q582" s="460"/>
      <c r="R582" s="471"/>
      <c r="S582" s="461"/>
    </row>
  </sheetData>
  <autoFilter ref="A5:S5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outlinePr summaryRight="0"/>
    <pageSetUpPr fitToPage="1"/>
  </sheetPr>
  <dimension ref="A1:S32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outlineLevelCol="1" x14ac:dyDescent="0.3"/>
  <cols>
    <col min="1" max="1" width="46.6640625" style="104" bestFit="1" customWidth="1" collapsed="1"/>
    <col min="2" max="2" width="7.77734375" style="81" hidden="1" customWidth="1" outlineLevel="1"/>
    <col min="3" max="3" width="0.109375" style="104" hidden="1" customWidth="1"/>
    <col min="4" max="4" width="7.77734375" style="81" customWidth="1"/>
    <col min="5" max="5" width="5.44140625" style="104" hidden="1" customWidth="1"/>
    <col min="6" max="6" width="7.77734375" style="81" customWidth="1"/>
    <col min="7" max="7" width="7.77734375" style="183" customWidth="1" collapsed="1"/>
    <col min="8" max="8" width="7.77734375" style="81" hidden="1" customWidth="1" outlineLevel="1"/>
    <col min="9" max="9" width="5.44140625" style="104" hidden="1" customWidth="1"/>
    <col min="10" max="10" width="7.77734375" style="81" customWidth="1"/>
    <col min="11" max="11" width="5.44140625" style="104" hidden="1" customWidth="1"/>
    <col min="12" max="12" width="7.77734375" style="81" customWidth="1"/>
    <col min="13" max="13" width="7.77734375" style="183" customWidth="1" collapsed="1"/>
    <col min="14" max="14" width="7.77734375" style="81" hidden="1" customWidth="1" outlineLevel="1"/>
    <col min="15" max="15" width="5" style="104" hidden="1" customWidth="1"/>
    <col min="16" max="16" width="7.77734375" style="81" customWidth="1"/>
    <col min="17" max="17" width="5" style="104" hidden="1" customWidth="1"/>
    <col min="18" max="18" width="7.77734375" style="81" customWidth="1"/>
    <col min="19" max="19" width="7.77734375" style="183" customWidth="1"/>
    <col min="20" max="16384" width="8.88671875" style="104"/>
  </cols>
  <sheetData>
    <row r="1" spans="1:19" ht="18.600000000000001" customHeight="1" thickBot="1" x14ac:dyDescent="0.4">
      <c r="A1" s="309" t="s">
        <v>110</v>
      </c>
      <c r="B1" s="297"/>
      <c r="C1" s="297"/>
      <c r="D1" s="297"/>
      <c r="E1" s="297"/>
      <c r="F1" s="297"/>
      <c r="G1" s="297"/>
      <c r="H1" s="297"/>
      <c r="I1" s="297"/>
      <c r="J1" s="297"/>
      <c r="K1" s="297"/>
      <c r="L1" s="297"/>
      <c r="M1" s="297"/>
      <c r="N1" s="297"/>
      <c r="O1" s="297"/>
      <c r="P1" s="297"/>
      <c r="Q1" s="297"/>
      <c r="R1" s="297"/>
      <c r="S1" s="297"/>
    </row>
    <row r="2" spans="1:19" ht="14.4" customHeight="1" thickBot="1" x14ac:dyDescent="0.35">
      <c r="A2" s="200" t="s">
        <v>235</v>
      </c>
      <c r="B2" s="194"/>
      <c r="C2" s="86"/>
      <c r="D2" s="194"/>
      <c r="E2" s="86"/>
      <c r="F2" s="194"/>
      <c r="G2" s="195"/>
      <c r="H2" s="194"/>
      <c r="I2" s="86"/>
      <c r="J2" s="194"/>
      <c r="K2" s="86"/>
      <c r="L2" s="194"/>
      <c r="M2" s="195"/>
      <c r="N2" s="194"/>
      <c r="O2" s="86"/>
      <c r="P2" s="194"/>
      <c r="Q2" s="86"/>
      <c r="R2" s="194"/>
      <c r="S2" s="195"/>
    </row>
    <row r="3" spans="1:19" ht="14.4" customHeight="1" thickBot="1" x14ac:dyDescent="0.35">
      <c r="A3" s="188" t="s">
        <v>111</v>
      </c>
      <c r="B3" s="189">
        <f>SUBTOTAL(9,B6:B1048576)</f>
        <v>13032869</v>
      </c>
      <c r="C3" s="190">
        <f t="shared" ref="C3:R3" si="0">SUBTOTAL(9,C6:C1048576)</f>
        <v>35.102757967112851</v>
      </c>
      <c r="D3" s="190">
        <f t="shared" si="0"/>
        <v>13090188</v>
      </c>
      <c r="E3" s="190">
        <f t="shared" si="0"/>
        <v>27</v>
      </c>
      <c r="F3" s="190">
        <f t="shared" si="0"/>
        <v>13620525</v>
      </c>
      <c r="G3" s="193">
        <f>IF(D3&lt;&gt;0,F3/D3,"")</f>
        <v>1.0405140858175606</v>
      </c>
      <c r="H3" s="189">
        <f t="shared" si="0"/>
        <v>0</v>
      </c>
      <c r="I3" s="190">
        <f t="shared" si="0"/>
        <v>0</v>
      </c>
      <c r="J3" s="190">
        <f t="shared" si="0"/>
        <v>0</v>
      </c>
      <c r="K3" s="190">
        <f t="shared" si="0"/>
        <v>0</v>
      </c>
      <c r="L3" s="190">
        <f t="shared" si="0"/>
        <v>0</v>
      </c>
      <c r="M3" s="191" t="str">
        <f>IF(J3&lt;&gt;0,L3/J3,"")</f>
        <v/>
      </c>
      <c r="N3" s="192">
        <f t="shared" si="0"/>
        <v>0</v>
      </c>
      <c r="O3" s="190">
        <f t="shared" si="0"/>
        <v>0</v>
      </c>
      <c r="P3" s="190">
        <f t="shared" si="0"/>
        <v>0</v>
      </c>
      <c r="Q3" s="190">
        <f t="shared" si="0"/>
        <v>0</v>
      </c>
      <c r="R3" s="190">
        <f t="shared" si="0"/>
        <v>0</v>
      </c>
      <c r="S3" s="191" t="str">
        <f>IF(P3&lt;&gt;0,R3/P3,"")</f>
        <v/>
      </c>
    </row>
    <row r="4" spans="1:19" ht="14.4" customHeight="1" x14ac:dyDescent="0.3">
      <c r="A4" s="382" t="s">
        <v>90</v>
      </c>
      <c r="B4" s="383" t="s">
        <v>84</v>
      </c>
      <c r="C4" s="384"/>
      <c r="D4" s="384"/>
      <c r="E4" s="384"/>
      <c r="F4" s="384"/>
      <c r="G4" s="386"/>
      <c r="H4" s="383" t="s">
        <v>85</v>
      </c>
      <c r="I4" s="384"/>
      <c r="J4" s="384"/>
      <c r="K4" s="384"/>
      <c r="L4" s="384"/>
      <c r="M4" s="386"/>
      <c r="N4" s="383" t="s">
        <v>86</v>
      </c>
      <c r="O4" s="384"/>
      <c r="P4" s="384"/>
      <c r="Q4" s="384"/>
      <c r="R4" s="384"/>
      <c r="S4" s="386"/>
    </row>
    <row r="5" spans="1:19" ht="14.4" customHeight="1" thickBot="1" x14ac:dyDescent="0.35">
      <c r="A5" s="481"/>
      <c r="B5" s="482">
        <v>2015</v>
      </c>
      <c r="C5" s="483"/>
      <c r="D5" s="483">
        <v>2017</v>
      </c>
      <c r="E5" s="483"/>
      <c r="F5" s="483">
        <v>2018</v>
      </c>
      <c r="G5" s="525" t="s">
        <v>2</v>
      </c>
      <c r="H5" s="482">
        <v>2015</v>
      </c>
      <c r="I5" s="483"/>
      <c r="J5" s="483">
        <v>2017</v>
      </c>
      <c r="K5" s="483"/>
      <c r="L5" s="483">
        <v>2018</v>
      </c>
      <c r="M5" s="525" t="s">
        <v>2</v>
      </c>
      <c r="N5" s="482">
        <v>2015</v>
      </c>
      <c r="O5" s="483"/>
      <c r="P5" s="483">
        <v>2017</v>
      </c>
      <c r="Q5" s="483"/>
      <c r="R5" s="483">
        <v>2018</v>
      </c>
      <c r="S5" s="525" t="s">
        <v>2</v>
      </c>
    </row>
    <row r="6" spans="1:19" ht="14.4" customHeight="1" x14ac:dyDescent="0.3">
      <c r="A6" s="468" t="s">
        <v>878</v>
      </c>
      <c r="B6" s="505">
        <v>71009</v>
      </c>
      <c r="C6" s="442">
        <v>0.56500290422425381</v>
      </c>
      <c r="D6" s="505">
        <v>125679</v>
      </c>
      <c r="E6" s="442">
        <v>1</v>
      </c>
      <c r="F6" s="505">
        <v>95784</v>
      </c>
      <c r="G6" s="469">
        <v>0.76213209844126706</v>
      </c>
      <c r="H6" s="505"/>
      <c r="I6" s="442"/>
      <c r="J6" s="505"/>
      <c r="K6" s="442"/>
      <c r="L6" s="505"/>
      <c r="M6" s="469"/>
      <c r="N6" s="505"/>
      <c r="O6" s="442"/>
      <c r="P6" s="505"/>
      <c r="Q6" s="442"/>
      <c r="R6" s="505"/>
      <c r="S6" s="470"/>
    </row>
    <row r="7" spans="1:19" ht="14.4" customHeight="1" x14ac:dyDescent="0.3">
      <c r="A7" s="511" t="s">
        <v>879</v>
      </c>
      <c r="B7" s="507">
        <v>308902</v>
      </c>
      <c r="C7" s="449">
        <v>1.3720684386326487</v>
      </c>
      <c r="D7" s="507">
        <v>225136</v>
      </c>
      <c r="E7" s="449">
        <v>1</v>
      </c>
      <c r="F7" s="507">
        <v>207552</v>
      </c>
      <c r="G7" s="523">
        <v>0.92189609835832564</v>
      </c>
      <c r="H7" s="507"/>
      <c r="I7" s="449"/>
      <c r="J7" s="507"/>
      <c r="K7" s="449"/>
      <c r="L7" s="507"/>
      <c r="M7" s="523"/>
      <c r="N7" s="507"/>
      <c r="O7" s="449"/>
      <c r="P7" s="507"/>
      <c r="Q7" s="449"/>
      <c r="R7" s="507"/>
      <c r="S7" s="526"/>
    </row>
    <row r="8" spans="1:19" ht="14.4" customHeight="1" x14ac:dyDescent="0.3">
      <c r="A8" s="511" t="s">
        <v>880</v>
      </c>
      <c r="B8" s="507">
        <v>436979</v>
      </c>
      <c r="C8" s="449">
        <v>1.2502868358783759</v>
      </c>
      <c r="D8" s="507">
        <v>349503</v>
      </c>
      <c r="E8" s="449">
        <v>1</v>
      </c>
      <c r="F8" s="507">
        <v>425784</v>
      </c>
      <c r="G8" s="523">
        <v>1.218255637290667</v>
      </c>
      <c r="H8" s="507"/>
      <c r="I8" s="449"/>
      <c r="J8" s="507"/>
      <c r="K8" s="449"/>
      <c r="L8" s="507"/>
      <c r="M8" s="523"/>
      <c r="N8" s="507"/>
      <c r="O8" s="449"/>
      <c r="P8" s="507"/>
      <c r="Q8" s="449"/>
      <c r="R8" s="507"/>
      <c r="S8" s="526"/>
    </row>
    <row r="9" spans="1:19" ht="14.4" customHeight="1" x14ac:dyDescent="0.3">
      <c r="A9" s="511" t="s">
        <v>881</v>
      </c>
      <c r="B9" s="507">
        <v>4071354</v>
      </c>
      <c r="C9" s="449">
        <v>0.93826776400573009</v>
      </c>
      <c r="D9" s="507">
        <v>4339224</v>
      </c>
      <c r="E9" s="449">
        <v>1</v>
      </c>
      <c r="F9" s="507">
        <v>4791652</v>
      </c>
      <c r="G9" s="523">
        <v>1.1042647256744524</v>
      </c>
      <c r="H9" s="507"/>
      <c r="I9" s="449"/>
      <c r="J9" s="507"/>
      <c r="K9" s="449"/>
      <c r="L9" s="507"/>
      <c r="M9" s="523"/>
      <c r="N9" s="507"/>
      <c r="O9" s="449"/>
      <c r="P9" s="507"/>
      <c r="Q9" s="449"/>
      <c r="R9" s="507"/>
      <c r="S9" s="526"/>
    </row>
    <row r="10" spans="1:19" ht="14.4" customHeight="1" x14ac:dyDescent="0.3">
      <c r="A10" s="511" t="s">
        <v>882</v>
      </c>
      <c r="B10" s="507">
        <v>361481</v>
      </c>
      <c r="C10" s="449">
        <v>1.1113806440504959</v>
      </c>
      <c r="D10" s="507">
        <v>325254</v>
      </c>
      <c r="E10" s="449">
        <v>1</v>
      </c>
      <c r="F10" s="507">
        <v>371196</v>
      </c>
      <c r="G10" s="523">
        <v>1.1412496079986718</v>
      </c>
      <c r="H10" s="507"/>
      <c r="I10" s="449"/>
      <c r="J10" s="507"/>
      <c r="K10" s="449"/>
      <c r="L10" s="507"/>
      <c r="M10" s="523"/>
      <c r="N10" s="507"/>
      <c r="O10" s="449"/>
      <c r="P10" s="507"/>
      <c r="Q10" s="449"/>
      <c r="R10" s="507"/>
      <c r="S10" s="526"/>
    </row>
    <row r="11" spans="1:19" ht="14.4" customHeight="1" x14ac:dyDescent="0.3">
      <c r="A11" s="511" t="s">
        <v>883</v>
      </c>
      <c r="B11" s="507">
        <v>287290</v>
      </c>
      <c r="C11" s="449">
        <v>0.83822289393908445</v>
      </c>
      <c r="D11" s="507">
        <v>342737</v>
      </c>
      <c r="E11" s="449">
        <v>1</v>
      </c>
      <c r="F11" s="507">
        <v>264033</v>
      </c>
      <c r="G11" s="523">
        <v>0.77036619915562077</v>
      </c>
      <c r="H11" s="507"/>
      <c r="I11" s="449"/>
      <c r="J11" s="507"/>
      <c r="K11" s="449"/>
      <c r="L11" s="507"/>
      <c r="M11" s="523"/>
      <c r="N11" s="507"/>
      <c r="O11" s="449"/>
      <c r="P11" s="507"/>
      <c r="Q11" s="449"/>
      <c r="R11" s="507"/>
      <c r="S11" s="526"/>
    </row>
    <row r="12" spans="1:19" ht="14.4" customHeight="1" x14ac:dyDescent="0.3">
      <c r="A12" s="511" t="s">
        <v>884</v>
      </c>
      <c r="B12" s="507">
        <v>169847</v>
      </c>
      <c r="C12" s="449">
        <v>1.894303049229328</v>
      </c>
      <c r="D12" s="507">
        <v>89662</v>
      </c>
      <c r="E12" s="449">
        <v>1</v>
      </c>
      <c r="F12" s="507">
        <v>84621</v>
      </c>
      <c r="G12" s="523">
        <v>0.94377774307956552</v>
      </c>
      <c r="H12" s="507"/>
      <c r="I12" s="449"/>
      <c r="J12" s="507"/>
      <c r="K12" s="449"/>
      <c r="L12" s="507"/>
      <c r="M12" s="523"/>
      <c r="N12" s="507"/>
      <c r="O12" s="449"/>
      <c r="P12" s="507"/>
      <c r="Q12" s="449"/>
      <c r="R12" s="507"/>
      <c r="S12" s="526"/>
    </row>
    <row r="13" spans="1:19" ht="14.4" customHeight="1" x14ac:dyDescent="0.3">
      <c r="A13" s="511" t="s">
        <v>885</v>
      </c>
      <c r="B13" s="507">
        <v>1746935</v>
      </c>
      <c r="C13" s="449">
        <v>1.007596185180806</v>
      </c>
      <c r="D13" s="507">
        <v>1733765</v>
      </c>
      <c r="E13" s="449">
        <v>1</v>
      </c>
      <c r="F13" s="507">
        <v>1663919</v>
      </c>
      <c r="G13" s="523">
        <v>0.95971426346707889</v>
      </c>
      <c r="H13" s="507"/>
      <c r="I13" s="449"/>
      <c r="J13" s="507"/>
      <c r="K13" s="449"/>
      <c r="L13" s="507"/>
      <c r="M13" s="523"/>
      <c r="N13" s="507"/>
      <c r="O13" s="449"/>
      <c r="P13" s="507"/>
      <c r="Q13" s="449"/>
      <c r="R13" s="507"/>
      <c r="S13" s="526"/>
    </row>
    <row r="14" spans="1:19" ht="14.4" customHeight="1" x14ac:dyDescent="0.3">
      <c r="A14" s="511" t="s">
        <v>886</v>
      </c>
      <c r="B14" s="507">
        <v>73339</v>
      </c>
      <c r="C14" s="449">
        <v>2.1200531899517245</v>
      </c>
      <c r="D14" s="507">
        <v>34593</v>
      </c>
      <c r="E14" s="449">
        <v>1</v>
      </c>
      <c r="F14" s="507">
        <v>17546</v>
      </c>
      <c r="G14" s="523">
        <v>0.50721244182349035</v>
      </c>
      <c r="H14" s="507"/>
      <c r="I14" s="449"/>
      <c r="J14" s="507"/>
      <c r="K14" s="449"/>
      <c r="L14" s="507"/>
      <c r="M14" s="523"/>
      <c r="N14" s="507"/>
      <c r="O14" s="449"/>
      <c r="P14" s="507"/>
      <c r="Q14" s="449"/>
      <c r="R14" s="507"/>
      <c r="S14" s="526"/>
    </row>
    <row r="15" spans="1:19" ht="14.4" customHeight="1" x14ac:dyDescent="0.3">
      <c r="A15" s="511" t="s">
        <v>887</v>
      </c>
      <c r="B15" s="507">
        <v>560870</v>
      </c>
      <c r="C15" s="449">
        <v>1.0892012032539904</v>
      </c>
      <c r="D15" s="507">
        <v>514937</v>
      </c>
      <c r="E15" s="449">
        <v>1</v>
      </c>
      <c r="F15" s="507">
        <v>461850</v>
      </c>
      <c r="G15" s="523">
        <v>0.89690583508273825</v>
      </c>
      <c r="H15" s="507"/>
      <c r="I15" s="449"/>
      <c r="J15" s="507"/>
      <c r="K15" s="449"/>
      <c r="L15" s="507"/>
      <c r="M15" s="523"/>
      <c r="N15" s="507"/>
      <c r="O15" s="449"/>
      <c r="P15" s="507"/>
      <c r="Q15" s="449"/>
      <c r="R15" s="507"/>
      <c r="S15" s="526"/>
    </row>
    <row r="16" spans="1:19" ht="14.4" customHeight="1" x14ac:dyDescent="0.3">
      <c r="A16" s="511" t="s">
        <v>888</v>
      </c>
      <c r="B16" s="507">
        <v>139079</v>
      </c>
      <c r="C16" s="449">
        <v>0.80084184584201856</v>
      </c>
      <c r="D16" s="507">
        <v>173666</v>
      </c>
      <c r="E16" s="449">
        <v>1</v>
      </c>
      <c r="F16" s="507">
        <v>217149</v>
      </c>
      <c r="G16" s="523">
        <v>1.2503829189363491</v>
      </c>
      <c r="H16" s="507"/>
      <c r="I16" s="449"/>
      <c r="J16" s="507"/>
      <c r="K16" s="449"/>
      <c r="L16" s="507"/>
      <c r="M16" s="523"/>
      <c r="N16" s="507"/>
      <c r="O16" s="449"/>
      <c r="P16" s="507"/>
      <c r="Q16" s="449"/>
      <c r="R16" s="507"/>
      <c r="S16" s="526"/>
    </row>
    <row r="17" spans="1:19" ht="14.4" customHeight="1" x14ac:dyDescent="0.3">
      <c r="A17" s="511" t="s">
        <v>889</v>
      </c>
      <c r="B17" s="507">
        <v>2316493</v>
      </c>
      <c r="C17" s="449">
        <v>1.1042392619378802</v>
      </c>
      <c r="D17" s="507">
        <v>2097818</v>
      </c>
      <c r="E17" s="449">
        <v>1</v>
      </c>
      <c r="F17" s="507">
        <v>2144629</v>
      </c>
      <c r="G17" s="523">
        <v>1.0223141378327385</v>
      </c>
      <c r="H17" s="507"/>
      <c r="I17" s="449"/>
      <c r="J17" s="507"/>
      <c r="K17" s="449"/>
      <c r="L17" s="507"/>
      <c r="M17" s="523"/>
      <c r="N17" s="507"/>
      <c r="O17" s="449"/>
      <c r="P17" s="507"/>
      <c r="Q17" s="449"/>
      <c r="R17" s="507"/>
      <c r="S17" s="526"/>
    </row>
    <row r="18" spans="1:19" ht="14.4" customHeight="1" x14ac:dyDescent="0.3">
      <c r="A18" s="511" t="s">
        <v>890</v>
      </c>
      <c r="B18" s="507">
        <v>502650</v>
      </c>
      <c r="C18" s="449">
        <v>0.8459329918074171</v>
      </c>
      <c r="D18" s="507">
        <v>594196</v>
      </c>
      <c r="E18" s="449">
        <v>1</v>
      </c>
      <c r="F18" s="507">
        <v>597651</v>
      </c>
      <c r="G18" s="523">
        <v>1.0058145797009741</v>
      </c>
      <c r="H18" s="507"/>
      <c r="I18" s="449"/>
      <c r="J18" s="507"/>
      <c r="K18" s="449"/>
      <c r="L18" s="507"/>
      <c r="M18" s="523"/>
      <c r="N18" s="507"/>
      <c r="O18" s="449"/>
      <c r="P18" s="507"/>
      <c r="Q18" s="449"/>
      <c r="R18" s="507"/>
      <c r="S18" s="526"/>
    </row>
    <row r="19" spans="1:19" ht="14.4" customHeight="1" x14ac:dyDescent="0.3">
      <c r="A19" s="511" t="s">
        <v>891</v>
      </c>
      <c r="B19" s="507">
        <v>9276</v>
      </c>
      <c r="C19" s="449">
        <v>0.72553773953852174</v>
      </c>
      <c r="D19" s="507">
        <v>12785</v>
      </c>
      <c r="E19" s="449">
        <v>1</v>
      </c>
      <c r="F19" s="507">
        <v>18273</v>
      </c>
      <c r="G19" s="523">
        <v>1.4292530308955809</v>
      </c>
      <c r="H19" s="507"/>
      <c r="I19" s="449"/>
      <c r="J19" s="507"/>
      <c r="K19" s="449"/>
      <c r="L19" s="507"/>
      <c r="M19" s="523"/>
      <c r="N19" s="507"/>
      <c r="O19" s="449"/>
      <c r="P19" s="507"/>
      <c r="Q19" s="449"/>
      <c r="R19" s="507"/>
      <c r="S19" s="526"/>
    </row>
    <row r="20" spans="1:19" ht="14.4" customHeight="1" x14ac:dyDescent="0.3">
      <c r="A20" s="511" t="s">
        <v>892</v>
      </c>
      <c r="B20" s="507">
        <v>378048</v>
      </c>
      <c r="C20" s="449">
        <v>0.59387444449157134</v>
      </c>
      <c r="D20" s="507">
        <v>636579</v>
      </c>
      <c r="E20" s="449">
        <v>1</v>
      </c>
      <c r="F20" s="507">
        <v>686700</v>
      </c>
      <c r="G20" s="523">
        <v>1.0787349252802874</v>
      </c>
      <c r="H20" s="507"/>
      <c r="I20" s="449"/>
      <c r="J20" s="507"/>
      <c r="K20" s="449"/>
      <c r="L20" s="507"/>
      <c r="M20" s="523"/>
      <c r="N20" s="507"/>
      <c r="O20" s="449"/>
      <c r="P20" s="507"/>
      <c r="Q20" s="449"/>
      <c r="R20" s="507"/>
      <c r="S20" s="526"/>
    </row>
    <row r="21" spans="1:19" ht="14.4" customHeight="1" x14ac:dyDescent="0.3">
      <c r="A21" s="511" t="s">
        <v>893</v>
      </c>
      <c r="B21" s="507">
        <v>47724</v>
      </c>
      <c r="C21" s="449">
        <v>5.5771882669159751</v>
      </c>
      <c r="D21" s="507">
        <v>8557</v>
      </c>
      <c r="E21" s="449">
        <v>1</v>
      </c>
      <c r="F21" s="507">
        <v>15895</v>
      </c>
      <c r="G21" s="523">
        <v>1.8575435316115461</v>
      </c>
      <c r="H21" s="507"/>
      <c r="I21" s="449"/>
      <c r="J21" s="507"/>
      <c r="K21" s="449"/>
      <c r="L21" s="507"/>
      <c r="M21" s="523"/>
      <c r="N21" s="507"/>
      <c r="O21" s="449"/>
      <c r="P21" s="507"/>
      <c r="Q21" s="449"/>
      <c r="R21" s="507"/>
      <c r="S21" s="526"/>
    </row>
    <row r="22" spans="1:19" ht="14.4" customHeight="1" x14ac:dyDescent="0.3">
      <c r="A22" s="511" t="s">
        <v>894</v>
      </c>
      <c r="B22" s="507"/>
      <c r="C22" s="449"/>
      <c r="D22" s="507">
        <v>12437</v>
      </c>
      <c r="E22" s="449">
        <v>1</v>
      </c>
      <c r="F22" s="507">
        <v>17002</v>
      </c>
      <c r="G22" s="523">
        <v>1.367049931655544</v>
      </c>
      <c r="H22" s="507"/>
      <c r="I22" s="449"/>
      <c r="J22" s="507"/>
      <c r="K22" s="449"/>
      <c r="L22" s="507"/>
      <c r="M22" s="523"/>
      <c r="N22" s="507"/>
      <c r="O22" s="449"/>
      <c r="P22" s="507"/>
      <c r="Q22" s="449"/>
      <c r="R22" s="507"/>
      <c r="S22" s="526"/>
    </row>
    <row r="23" spans="1:19" ht="14.4" customHeight="1" x14ac:dyDescent="0.3">
      <c r="A23" s="511" t="s">
        <v>895</v>
      </c>
      <c r="B23" s="507">
        <v>97247</v>
      </c>
      <c r="C23" s="449">
        <v>0.91213243915021336</v>
      </c>
      <c r="D23" s="507">
        <v>106615</v>
      </c>
      <c r="E23" s="449">
        <v>1</v>
      </c>
      <c r="F23" s="507">
        <v>180124</v>
      </c>
      <c r="G23" s="523">
        <v>1.6894808422829808</v>
      </c>
      <c r="H23" s="507"/>
      <c r="I23" s="449"/>
      <c r="J23" s="507"/>
      <c r="K23" s="449"/>
      <c r="L23" s="507"/>
      <c r="M23" s="523"/>
      <c r="N23" s="507"/>
      <c r="O23" s="449"/>
      <c r="P23" s="507"/>
      <c r="Q23" s="449"/>
      <c r="R23" s="507"/>
      <c r="S23" s="526"/>
    </row>
    <row r="24" spans="1:19" ht="14.4" customHeight="1" x14ac:dyDescent="0.3">
      <c r="A24" s="511" t="s">
        <v>896</v>
      </c>
      <c r="B24" s="507">
        <v>136915</v>
      </c>
      <c r="C24" s="449">
        <v>1.8739820150285378</v>
      </c>
      <c r="D24" s="507">
        <v>73061</v>
      </c>
      <c r="E24" s="449">
        <v>1</v>
      </c>
      <c r="F24" s="507">
        <v>60164</v>
      </c>
      <c r="G24" s="523">
        <v>0.82347627325111894</v>
      </c>
      <c r="H24" s="507"/>
      <c r="I24" s="449"/>
      <c r="J24" s="507"/>
      <c r="K24" s="449"/>
      <c r="L24" s="507"/>
      <c r="M24" s="523"/>
      <c r="N24" s="507"/>
      <c r="O24" s="449"/>
      <c r="P24" s="507"/>
      <c r="Q24" s="449"/>
      <c r="R24" s="507"/>
      <c r="S24" s="526"/>
    </row>
    <row r="25" spans="1:19" ht="14.4" customHeight="1" x14ac:dyDescent="0.3">
      <c r="A25" s="511" t="s">
        <v>897</v>
      </c>
      <c r="B25" s="507">
        <v>1656</v>
      </c>
      <c r="C25" s="449">
        <v>2.5359877488514546</v>
      </c>
      <c r="D25" s="507">
        <v>653</v>
      </c>
      <c r="E25" s="449">
        <v>1</v>
      </c>
      <c r="F25" s="507">
        <v>1475</v>
      </c>
      <c r="G25" s="523">
        <v>2.2588055130168452</v>
      </c>
      <c r="H25" s="507"/>
      <c r="I25" s="449"/>
      <c r="J25" s="507"/>
      <c r="K25" s="449"/>
      <c r="L25" s="507"/>
      <c r="M25" s="523"/>
      <c r="N25" s="507"/>
      <c r="O25" s="449"/>
      <c r="P25" s="507"/>
      <c r="Q25" s="449"/>
      <c r="R25" s="507"/>
      <c r="S25" s="526"/>
    </row>
    <row r="26" spans="1:19" ht="14.4" customHeight="1" x14ac:dyDescent="0.3">
      <c r="A26" s="511" t="s">
        <v>898</v>
      </c>
      <c r="B26" s="507">
        <v>210361</v>
      </c>
      <c r="C26" s="449">
        <v>0.84192221181631166</v>
      </c>
      <c r="D26" s="507">
        <v>249858</v>
      </c>
      <c r="E26" s="449">
        <v>1</v>
      </c>
      <c r="F26" s="507">
        <v>330998</v>
      </c>
      <c r="G26" s="523">
        <v>1.3247444548503551</v>
      </c>
      <c r="H26" s="507"/>
      <c r="I26" s="449"/>
      <c r="J26" s="507"/>
      <c r="K26" s="449"/>
      <c r="L26" s="507"/>
      <c r="M26" s="523"/>
      <c r="N26" s="507"/>
      <c r="O26" s="449"/>
      <c r="P26" s="507"/>
      <c r="Q26" s="449"/>
      <c r="R26" s="507"/>
      <c r="S26" s="526"/>
    </row>
    <row r="27" spans="1:19" ht="14.4" customHeight="1" x14ac:dyDescent="0.3">
      <c r="A27" s="511" t="s">
        <v>899</v>
      </c>
      <c r="B27" s="507"/>
      <c r="C27" s="449"/>
      <c r="D27" s="507">
        <v>3832</v>
      </c>
      <c r="E27" s="449">
        <v>1</v>
      </c>
      <c r="F27" s="507">
        <v>3522</v>
      </c>
      <c r="G27" s="523">
        <v>0.91910229645093944</v>
      </c>
      <c r="H27" s="507"/>
      <c r="I27" s="449"/>
      <c r="J27" s="507"/>
      <c r="K27" s="449"/>
      <c r="L27" s="507"/>
      <c r="M27" s="523"/>
      <c r="N27" s="507"/>
      <c r="O27" s="449"/>
      <c r="P27" s="507"/>
      <c r="Q27" s="449"/>
      <c r="R27" s="507"/>
      <c r="S27" s="526"/>
    </row>
    <row r="28" spans="1:19" ht="14.4" customHeight="1" x14ac:dyDescent="0.3">
      <c r="A28" s="511" t="s">
        <v>900</v>
      </c>
      <c r="B28" s="507">
        <v>4190</v>
      </c>
      <c r="C28" s="449">
        <v>3.023088023088023</v>
      </c>
      <c r="D28" s="507">
        <v>1386</v>
      </c>
      <c r="E28" s="449">
        <v>1</v>
      </c>
      <c r="F28" s="507">
        <v>15485</v>
      </c>
      <c r="G28" s="523">
        <v>11.172438672438673</v>
      </c>
      <c r="H28" s="507"/>
      <c r="I28" s="449"/>
      <c r="J28" s="507"/>
      <c r="K28" s="449"/>
      <c r="L28" s="507"/>
      <c r="M28" s="523"/>
      <c r="N28" s="507"/>
      <c r="O28" s="449"/>
      <c r="P28" s="507"/>
      <c r="Q28" s="449"/>
      <c r="R28" s="507"/>
      <c r="S28" s="526"/>
    </row>
    <row r="29" spans="1:19" ht="14.4" customHeight="1" x14ac:dyDescent="0.3">
      <c r="A29" s="511" t="s">
        <v>901</v>
      </c>
      <c r="B29" s="507">
        <v>17381</v>
      </c>
      <c r="C29" s="449">
        <v>1.1157401463602517</v>
      </c>
      <c r="D29" s="507">
        <v>15578</v>
      </c>
      <c r="E29" s="449">
        <v>1</v>
      </c>
      <c r="F29" s="507">
        <v>9523</v>
      </c>
      <c r="G29" s="523">
        <v>0.61131082295545003</v>
      </c>
      <c r="H29" s="507"/>
      <c r="I29" s="449"/>
      <c r="J29" s="507"/>
      <c r="K29" s="449"/>
      <c r="L29" s="507"/>
      <c r="M29" s="523"/>
      <c r="N29" s="507"/>
      <c r="O29" s="449"/>
      <c r="P29" s="507"/>
      <c r="Q29" s="449"/>
      <c r="R29" s="507"/>
      <c r="S29" s="526"/>
    </row>
    <row r="30" spans="1:19" ht="14.4" customHeight="1" x14ac:dyDescent="0.3">
      <c r="A30" s="511" t="s">
        <v>902</v>
      </c>
      <c r="B30" s="507">
        <v>328060</v>
      </c>
      <c r="C30" s="449">
        <v>1.0668583191599377</v>
      </c>
      <c r="D30" s="507">
        <v>307501</v>
      </c>
      <c r="E30" s="449">
        <v>1</v>
      </c>
      <c r="F30" s="507">
        <v>547558</v>
      </c>
      <c r="G30" s="523">
        <v>1.7806706319654244</v>
      </c>
      <c r="H30" s="507"/>
      <c r="I30" s="449"/>
      <c r="J30" s="507"/>
      <c r="K30" s="449"/>
      <c r="L30" s="507"/>
      <c r="M30" s="523"/>
      <c r="N30" s="507"/>
      <c r="O30" s="449"/>
      <c r="P30" s="507"/>
      <c r="Q30" s="449"/>
      <c r="R30" s="507"/>
      <c r="S30" s="526"/>
    </row>
    <row r="31" spans="1:19" ht="14.4" customHeight="1" x14ac:dyDescent="0.3">
      <c r="A31" s="511" t="s">
        <v>903</v>
      </c>
      <c r="B31" s="507">
        <v>45972</v>
      </c>
      <c r="C31" s="449">
        <v>0.822397137745975</v>
      </c>
      <c r="D31" s="507">
        <v>55900</v>
      </c>
      <c r="E31" s="449">
        <v>1</v>
      </c>
      <c r="F31" s="507">
        <v>74188</v>
      </c>
      <c r="G31" s="523">
        <v>1.3271556350626119</v>
      </c>
      <c r="H31" s="507"/>
      <c r="I31" s="449"/>
      <c r="J31" s="507"/>
      <c r="K31" s="449"/>
      <c r="L31" s="507"/>
      <c r="M31" s="523"/>
      <c r="N31" s="507"/>
      <c r="O31" s="449"/>
      <c r="P31" s="507"/>
      <c r="Q31" s="449"/>
      <c r="R31" s="507"/>
      <c r="S31" s="526"/>
    </row>
    <row r="32" spans="1:19" ht="14.4" customHeight="1" thickBot="1" x14ac:dyDescent="0.35">
      <c r="A32" s="512" t="s">
        <v>904</v>
      </c>
      <c r="B32" s="509">
        <v>709811</v>
      </c>
      <c r="C32" s="456">
        <v>1.0766522670323202</v>
      </c>
      <c r="D32" s="509">
        <v>659276</v>
      </c>
      <c r="E32" s="456">
        <v>1</v>
      </c>
      <c r="F32" s="509">
        <v>316252</v>
      </c>
      <c r="G32" s="471">
        <v>0.47969590884546076</v>
      </c>
      <c r="H32" s="509"/>
      <c r="I32" s="456"/>
      <c r="J32" s="509"/>
      <c r="K32" s="456"/>
      <c r="L32" s="509"/>
      <c r="M32" s="471"/>
      <c r="N32" s="509"/>
      <c r="O32" s="456"/>
      <c r="P32" s="509"/>
      <c r="Q32" s="456"/>
      <c r="R32" s="509"/>
      <c r="S32" s="472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M3 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outlinePr summaryRight="0"/>
    <pageSetUpPr fitToPage="1"/>
  </sheetPr>
  <dimension ref="A1:Q821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outlineLevelCol="1" x14ac:dyDescent="0.3"/>
  <cols>
    <col min="1" max="1" width="3" style="104" bestFit="1" customWidth="1"/>
    <col min="2" max="2" width="8.6640625" style="104" bestFit="1" customWidth="1"/>
    <col min="3" max="3" width="2.109375" style="104" bestFit="1" customWidth="1"/>
    <col min="4" max="4" width="8" style="104" bestFit="1" customWidth="1"/>
    <col min="5" max="5" width="52.88671875" style="104" bestFit="1" customWidth="1" collapsed="1"/>
    <col min="6" max="7" width="11.109375" style="180" hidden="1" customWidth="1" outlineLevel="1"/>
    <col min="8" max="9" width="9.33203125" style="180" hidden="1" customWidth="1"/>
    <col min="10" max="11" width="11.109375" style="180" customWidth="1"/>
    <col min="12" max="13" width="9.33203125" style="180" hidden="1" customWidth="1"/>
    <col min="14" max="15" width="11.109375" style="180" customWidth="1"/>
    <col min="16" max="16" width="11.109375" style="183" customWidth="1"/>
    <col min="17" max="17" width="11.109375" style="180" customWidth="1"/>
    <col min="18" max="16384" width="8.88671875" style="104"/>
  </cols>
  <sheetData>
    <row r="1" spans="1:17" ht="18.600000000000001" customHeight="1" thickBot="1" x14ac:dyDescent="0.4">
      <c r="A1" s="297" t="s">
        <v>941</v>
      </c>
      <c r="B1" s="297"/>
      <c r="C1" s="297"/>
      <c r="D1" s="297"/>
      <c r="E1" s="297"/>
      <c r="F1" s="297"/>
      <c r="G1" s="297"/>
      <c r="H1" s="297"/>
      <c r="I1" s="297"/>
      <c r="J1" s="297"/>
      <c r="K1" s="297"/>
      <c r="L1" s="297"/>
      <c r="M1" s="297"/>
      <c r="N1" s="297"/>
      <c r="O1" s="297"/>
      <c r="P1" s="297"/>
      <c r="Q1" s="297"/>
    </row>
    <row r="2" spans="1:17" ht="14.4" customHeight="1" thickBot="1" x14ac:dyDescent="0.35">
      <c r="A2" s="200" t="s">
        <v>235</v>
      </c>
      <c r="B2" s="105"/>
      <c r="C2" s="105"/>
      <c r="D2" s="105"/>
      <c r="E2" s="105"/>
      <c r="F2" s="196"/>
      <c r="G2" s="196"/>
      <c r="H2" s="196"/>
      <c r="I2" s="196"/>
      <c r="J2" s="196"/>
      <c r="K2" s="196"/>
      <c r="L2" s="196"/>
      <c r="M2" s="196"/>
      <c r="N2" s="196"/>
      <c r="O2" s="196"/>
      <c r="P2" s="197"/>
      <c r="Q2" s="196"/>
    </row>
    <row r="3" spans="1:17" ht="14.4" customHeight="1" thickBot="1" x14ac:dyDescent="0.35">
      <c r="E3" s="63" t="s">
        <v>111</v>
      </c>
      <c r="F3" s="77">
        <f t="shared" ref="F3:O3" si="0">SUBTOTAL(9,F6:F1048576)</f>
        <v>52631</v>
      </c>
      <c r="G3" s="78">
        <f t="shared" si="0"/>
        <v>13032869</v>
      </c>
      <c r="H3" s="78"/>
      <c r="I3" s="78"/>
      <c r="J3" s="78">
        <f t="shared" si="0"/>
        <v>47313</v>
      </c>
      <c r="K3" s="78">
        <f t="shared" si="0"/>
        <v>13090188</v>
      </c>
      <c r="L3" s="78"/>
      <c r="M3" s="78"/>
      <c r="N3" s="78">
        <f t="shared" si="0"/>
        <v>46360</v>
      </c>
      <c r="O3" s="78">
        <f t="shared" si="0"/>
        <v>13620525</v>
      </c>
      <c r="P3" s="59">
        <f>IF(K3=0,0,O3/K3)</f>
        <v>1.0405140858175606</v>
      </c>
      <c r="Q3" s="79">
        <f>IF(N3=0,0,O3/N3)</f>
        <v>293.79907247627267</v>
      </c>
    </row>
    <row r="4" spans="1:17" ht="14.4" customHeight="1" x14ac:dyDescent="0.3">
      <c r="A4" s="391" t="s">
        <v>54</v>
      </c>
      <c r="B4" s="389" t="s">
        <v>80</v>
      </c>
      <c r="C4" s="391" t="s">
        <v>81</v>
      </c>
      <c r="D4" s="400" t="s">
        <v>82</v>
      </c>
      <c r="E4" s="392" t="s">
        <v>55</v>
      </c>
      <c r="F4" s="398">
        <v>2015</v>
      </c>
      <c r="G4" s="399"/>
      <c r="H4" s="80"/>
      <c r="I4" s="80"/>
      <c r="J4" s="398">
        <v>2017</v>
      </c>
      <c r="K4" s="399"/>
      <c r="L4" s="80"/>
      <c r="M4" s="80"/>
      <c r="N4" s="398">
        <v>2018</v>
      </c>
      <c r="O4" s="399"/>
      <c r="P4" s="401" t="s">
        <v>2</v>
      </c>
      <c r="Q4" s="390" t="s">
        <v>83</v>
      </c>
    </row>
    <row r="5" spans="1:17" ht="14.4" customHeight="1" thickBot="1" x14ac:dyDescent="0.35">
      <c r="A5" s="515"/>
      <c r="B5" s="513"/>
      <c r="C5" s="515"/>
      <c r="D5" s="527"/>
      <c r="E5" s="517"/>
      <c r="F5" s="528" t="s">
        <v>57</v>
      </c>
      <c r="G5" s="529" t="s">
        <v>14</v>
      </c>
      <c r="H5" s="530"/>
      <c r="I5" s="530"/>
      <c r="J5" s="528" t="s">
        <v>57</v>
      </c>
      <c r="K5" s="529" t="s">
        <v>14</v>
      </c>
      <c r="L5" s="530"/>
      <c r="M5" s="530"/>
      <c r="N5" s="528" t="s">
        <v>57</v>
      </c>
      <c r="O5" s="529" t="s">
        <v>14</v>
      </c>
      <c r="P5" s="531"/>
      <c r="Q5" s="522"/>
    </row>
    <row r="6" spans="1:17" ht="14.4" customHeight="1" x14ac:dyDescent="0.3">
      <c r="A6" s="441" t="s">
        <v>905</v>
      </c>
      <c r="B6" s="442" t="s">
        <v>747</v>
      </c>
      <c r="C6" s="442" t="s">
        <v>748</v>
      </c>
      <c r="D6" s="442" t="s">
        <v>751</v>
      </c>
      <c r="E6" s="442" t="s">
        <v>752</v>
      </c>
      <c r="F6" s="446">
        <v>40</v>
      </c>
      <c r="G6" s="446">
        <v>2320</v>
      </c>
      <c r="H6" s="446">
        <v>2.3529411764705883</v>
      </c>
      <c r="I6" s="446">
        <v>58</v>
      </c>
      <c r="J6" s="446">
        <v>17</v>
      </c>
      <c r="K6" s="446">
        <v>986</v>
      </c>
      <c r="L6" s="446">
        <v>1</v>
      </c>
      <c r="M6" s="446">
        <v>58</v>
      </c>
      <c r="N6" s="446">
        <v>33</v>
      </c>
      <c r="O6" s="446">
        <v>1914</v>
      </c>
      <c r="P6" s="469">
        <v>1.9411764705882353</v>
      </c>
      <c r="Q6" s="447">
        <v>58</v>
      </c>
    </row>
    <row r="7" spans="1:17" ht="14.4" customHeight="1" x14ac:dyDescent="0.3">
      <c r="A7" s="448" t="s">
        <v>905</v>
      </c>
      <c r="B7" s="449" t="s">
        <v>747</v>
      </c>
      <c r="C7" s="449" t="s">
        <v>748</v>
      </c>
      <c r="D7" s="449" t="s">
        <v>753</v>
      </c>
      <c r="E7" s="449" t="s">
        <v>754</v>
      </c>
      <c r="F7" s="453"/>
      <c r="G7" s="453"/>
      <c r="H7" s="453"/>
      <c r="I7" s="453"/>
      <c r="J7" s="453"/>
      <c r="K7" s="453"/>
      <c r="L7" s="453"/>
      <c r="M7" s="453"/>
      <c r="N7" s="453">
        <v>2</v>
      </c>
      <c r="O7" s="453">
        <v>264</v>
      </c>
      <c r="P7" s="523"/>
      <c r="Q7" s="454">
        <v>132</v>
      </c>
    </row>
    <row r="8" spans="1:17" ht="14.4" customHeight="1" x14ac:dyDescent="0.3">
      <c r="A8" s="448" t="s">
        <v>905</v>
      </c>
      <c r="B8" s="449" t="s">
        <v>747</v>
      </c>
      <c r="C8" s="449" t="s">
        <v>748</v>
      </c>
      <c r="D8" s="449" t="s">
        <v>757</v>
      </c>
      <c r="E8" s="449" t="s">
        <v>758</v>
      </c>
      <c r="F8" s="453">
        <v>2</v>
      </c>
      <c r="G8" s="453">
        <v>814</v>
      </c>
      <c r="H8" s="453"/>
      <c r="I8" s="453">
        <v>407</v>
      </c>
      <c r="J8" s="453"/>
      <c r="K8" s="453"/>
      <c r="L8" s="453"/>
      <c r="M8" s="453"/>
      <c r="N8" s="453"/>
      <c r="O8" s="453"/>
      <c r="P8" s="523"/>
      <c r="Q8" s="454"/>
    </row>
    <row r="9" spans="1:17" ht="14.4" customHeight="1" x14ac:dyDescent="0.3">
      <c r="A9" s="448" t="s">
        <v>905</v>
      </c>
      <c r="B9" s="449" t="s">
        <v>747</v>
      </c>
      <c r="C9" s="449" t="s">
        <v>748</v>
      </c>
      <c r="D9" s="449" t="s">
        <v>759</v>
      </c>
      <c r="E9" s="449" t="s">
        <v>760</v>
      </c>
      <c r="F9" s="453">
        <v>4</v>
      </c>
      <c r="G9" s="453">
        <v>716</v>
      </c>
      <c r="H9" s="453">
        <v>0.24861111111111112</v>
      </c>
      <c r="I9" s="453">
        <v>179</v>
      </c>
      <c r="J9" s="453">
        <v>16</v>
      </c>
      <c r="K9" s="453">
        <v>2880</v>
      </c>
      <c r="L9" s="453">
        <v>1</v>
      </c>
      <c r="M9" s="453">
        <v>180</v>
      </c>
      <c r="N9" s="453">
        <v>6</v>
      </c>
      <c r="O9" s="453">
        <v>1080</v>
      </c>
      <c r="P9" s="523">
        <v>0.375</v>
      </c>
      <c r="Q9" s="454">
        <v>180</v>
      </c>
    </row>
    <row r="10" spans="1:17" ht="14.4" customHeight="1" x14ac:dyDescent="0.3">
      <c r="A10" s="448" t="s">
        <v>905</v>
      </c>
      <c r="B10" s="449" t="s">
        <v>747</v>
      </c>
      <c r="C10" s="449" t="s">
        <v>748</v>
      </c>
      <c r="D10" s="449" t="s">
        <v>763</v>
      </c>
      <c r="E10" s="449" t="s">
        <v>764</v>
      </c>
      <c r="F10" s="453">
        <v>16</v>
      </c>
      <c r="G10" s="453">
        <v>5360</v>
      </c>
      <c r="H10" s="453">
        <v>3.9880952380952381</v>
      </c>
      <c r="I10" s="453">
        <v>335</v>
      </c>
      <c r="J10" s="453">
        <v>4</v>
      </c>
      <c r="K10" s="453">
        <v>1344</v>
      </c>
      <c r="L10" s="453">
        <v>1</v>
      </c>
      <c r="M10" s="453">
        <v>336</v>
      </c>
      <c r="N10" s="453">
        <v>16</v>
      </c>
      <c r="O10" s="453">
        <v>5392</v>
      </c>
      <c r="P10" s="523">
        <v>4.0119047619047619</v>
      </c>
      <c r="Q10" s="454">
        <v>337</v>
      </c>
    </row>
    <row r="11" spans="1:17" ht="14.4" customHeight="1" x14ac:dyDescent="0.3">
      <c r="A11" s="448" t="s">
        <v>905</v>
      </c>
      <c r="B11" s="449" t="s">
        <v>747</v>
      </c>
      <c r="C11" s="449" t="s">
        <v>748</v>
      </c>
      <c r="D11" s="449" t="s">
        <v>767</v>
      </c>
      <c r="E11" s="449" t="s">
        <v>768</v>
      </c>
      <c r="F11" s="453">
        <v>26</v>
      </c>
      <c r="G11" s="453">
        <v>9074</v>
      </c>
      <c r="H11" s="453">
        <v>0.55319148936170215</v>
      </c>
      <c r="I11" s="453">
        <v>349</v>
      </c>
      <c r="J11" s="453">
        <v>47</v>
      </c>
      <c r="K11" s="453">
        <v>16403</v>
      </c>
      <c r="L11" s="453">
        <v>1</v>
      </c>
      <c r="M11" s="453">
        <v>349</v>
      </c>
      <c r="N11" s="453">
        <v>67</v>
      </c>
      <c r="O11" s="453">
        <v>23450</v>
      </c>
      <c r="P11" s="523">
        <v>1.4296165335609339</v>
      </c>
      <c r="Q11" s="454">
        <v>350</v>
      </c>
    </row>
    <row r="12" spans="1:17" ht="14.4" customHeight="1" x14ac:dyDescent="0.3">
      <c r="A12" s="448" t="s">
        <v>905</v>
      </c>
      <c r="B12" s="449" t="s">
        <v>747</v>
      </c>
      <c r="C12" s="449" t="s">
        <v>748</v>
      </c>
      <c r="D12" s="449" t="s">
        <v>775</v>
      </c>
      <c r="E12" s="449" t="s">
        <v>776</v>
      </c>
      <c r="F12" s="453">
        <v>1</v>
      </c>
      <c r="G12" s="453">
        <v>49</v>
      </c>
      <c r="H12" s="453">
        <v>0.5</v>
      </c>
      <c r="I12" s="453">
        <v>49</v>
      </c>
      <c r="J12" s="453">
        <v>2</v>
      </c>
      <c r="K12" s="453">
        <v>98</v>
      </c>
      <c r="L12" s="453">
        <v>1</v>
      </c>
      <c r="M12" s="453">
        <v>49</v>
      </c>
      <c r="N12" s="453"/>
      <c r="O12" s="453"/>
      <c r="P12" s="523"/>
      <c r="Q12" s="454"/>
    </row>
    <row r="13" spans="1:17" ht="14.4" customHeight="1" x14ac:dyDescent="0.3">
      <c r="A13" s="448" t="s">
        <v>905</v>
      </c>
      <c r="B13" s="449" t="s">
        <v>747</v>
      </c>
      <c r="C13" s="449" t="s">
        <v>748</v>
      </c>
      <c r="D13" s="449" t="s">
        <v>777</v>
      </c>
      <c r="E13" s="449" t="s">
        <v>778</v>
      </c>
      <c r="F13" s="453">
        <v>4</v>
      </c>
      <c r="G13" s="453">
        <v>1548</v>
      </c>
      <c r="H13" s="453">
        <v>1.3196930946291561</v>
      </c>
      <c r="I13" s="453">
        <v>387</v>
      </c>
      <c r="J13" s="453">
        <v>3</v>
      </c>
      <c r="K13" s="453">
        <v>1173</v>
      </c>
      <c r="L13" s="453">
        <v>1</v>
      </c>
      <c r="M13" s="453">
        <v>391</v>
      </c>
      <c r="N13" s="453">
        <v>2</v>
      </c>
      <c r="O13" s="453">
        <v>784</v>
      </c>
      <c r="P13" s="523">
        <v>0.66837169650468886</v>
      </c>
      <c r="Q13" s="454">
        <v>392</v>
      </c>
    </row>
    <row r="14" spans="1:17" ht="14.4" customHeight="1" x14ac:dyDescent="0.3">
      <c r="A14" s="448" t="s">
        <v>905</v>
      </c>
      <c r="B14" s="449" t="s">
        <v>747</v>
      </c>
      <c r="C14" s="449" t="s">
        <v>748</v>
      </c>
      <c r="D14" s="449" t="s">
        <v>783</v>
      </c>
      <c r="E14" s="449" t="s">
        <v>784</v>
      </c>
      <c r="F14" s="453">
        <v>6</v>
      </c>
      <c r="G14" s="453">
        <v>4224</v>
      </c>
      <c r="H14" s="453">
        <v>1.1982978723404256</v>
      </c>
      <c r="I14" s="453">
        <v>704</v>
      </c>
      <c r="J14" s="453">
        <v>5</v>
      </c>
      <c r="K14" s="453">
        <v>3525</v>
      </c>
      <c r="L14" s="453">
        <v>1</v>
      </c>
      <c r="M14" s="453">
        <v>705</v>
      </c>
      <c r="N14" s="453">
        <v>2</v>
      </c>
      <c r="O14" s="453">
        <v>1414</v>
      </c>
      <c r="P14" s="523">
        <v>0.40113475177304964</v>
      </c>
      <c r="Q14" s="454">
        <v>707</v>
      </c>
    </row>
    <row r="15" spans="1:17" ht="14.4" customHeight="1" x14ac:dyDescent="0.3">
      <c r="A15" s="448" t="s">
        <v>905</v>
      </c>
      <c r="B15" s="449" t="s">
        <v>747</v>
      </c>
      <c r="C15" s="449" t="s">
        <v>748</v>
      </c>
      <c r="D15" s="449" t="s">
        <v>785</v>
      </c>
      <c r="E15" s="449" t="s">
        <v>786</v>
      </c>
      <c r="F15" s="453">
        <v>1</v>
      </c>
      <c r="G15" s="453">
        <v>147</v>
      </c>
      <c r="H15" s="453">
        <v>1</v>
      </c>
      <c r="I15" s="453">
        <v>147</v>
      </c>
      <c r="J15" s="453">
        <v>1</v>
      </c>
      <c r="K15" s="453">
        <v>147</v>
      </c>
      <c r="L15" s="453">
        <v>1</v>
      </c>
      <c r="M15" s="453">
        <v>147</v>
      </c>
      <c r="N15" s="453"/>
      <c r="O15" s="453"/>
      <c r="P15" s="523"/>
      <c r="Q15" s="454"/>
    </row>
    <row r="16" spans="1:17" ht="14.4" customHeight="1" x14ac:dyDescent="0.3">
      <c r="A16" s="448" t="s">
        <v>905</v>
      </c>
      <c r="B16" s="449" t="s">
        <v>747</v>
      </c>
      <c r="C16" s="449" t="s">
        <v>748</v>
      </c>
      <c r="D16" s="449" t="s">
        <v>787</v>
      </c>
      <c r="E16" s="449" t="s">
        <v>788</v>
      </c>
      <c r="F16" s="453">
        <v>14</v>
      </c>
      <c r="G16" s="453">
        <v>4256</v>
      </c>
      <c r="H16" s="453">
        <v>0.60669992872416256</v>
      </c>
      <c r="I16" s="453">
        <v>304</v>
      </c>
      <c r="J16" s="453">
        <v>23</v>
      </c>
      <c r="K16" s="453">
        <v>7015</v>
      </c>
      <c r="L16" s="453">
        <v>1</v>
      </c>
      <c r="M16" s="453">
        <v>305</v>
      </c>
      <c r="N16" s="453">
        <v>47</v>
      </c>
      <c r="O16" s="453">
        <v>14335</v>
      </c>
      <c r="P16" s="523">
        <v>2.0434782608695654</v>
      </c>
      <c r="Q16" s="454">
        <v>305</v>
      </c>
    </row>
    <row r="17" spans="1:17" ht="14.4" customHeight="1" x14ac:dyDescent="0.3">
      <c r="A17" s="448" t="s">
        <v>905</v>
      </c>
      <c r="B17" s="449" t="s">
        <v>747</v>
      </c>
      <c r="C17" s="449" t="s">
        <v>748</v>
      </c>
      <c r="D17" s="449" t="s">
        <v>789</v>
      </c>
      <c r="E17" s="449" t="s">
        <v>790</v>
      </c>
      <c r="F17" s="453">
        <v>1</v>
      </c>
      <c r="G17" s="453">
        <v>3707</v>
      </c>
      <c r="H17" s="453">
        <v>0.49932650862068967</v>
      </c>
      <c r="I17" s="453">
        <v>3707</v>
      </c>
      <c r="J17" s="453">
        <v>2</v>
      </c>
      <c r="K17" s="453">
        <v>7424</v>
      </c>
      <c r="L17" s="453">
        <v>1</v>
      </c>
      <c r="M17" s="453">
        <v>3712</v>
      </c>
      <c r="N17" s="453">
        <v>1</v>
      </c>
      <c r="O17" s="453">
        <v>3722</v>
      </c>
      <c r="P17" s="523">
        <v>0.50134698275862066</v>
      </c>
      <c r="Q17" s="454">
        <v>3722</v>
      </c>
    </row>
    <row r="18" spans="1:17" ht="14.4" customHeight="1" x14ac:dyDescent="0.3">
      <c r="A18" s="448" t="s">
        <v>905</v>
      </c>
      <c r="B18" s="449" t="s">
        <v>747</v>
      </c>
      <c r="C18" s="449" t="s">
        <v>748</v>
      </c>
      <c r="D18" s="449" t="s">
        <v>791</v>
      </c>
      <c r="E18" s="449" t="s">
        <v>792</v>
      </c>
      <c r="F18" s="453">
        <v>32</v>
      </c>
      <c r="G18" s="453">
        <v>15808</v>
      </c>
      <c r="H18" s="453">
        <v>0.47058823529411764</v>
      </c>
      <c r="I18" s="453">
        <v>494</v>
      </c>
      <c r="J18" s="453">
        <v>68</v>
      </c>
      <c r="K18" s="453">
        <v>33592</v>
      </c>
      <c r="L18" s="453">
        <v>1</v>
      </c>
      <c r="M18" s="453">
        <v>494</v>
      </c>
      <c r="N18" s="453">
        <v>14</v>
      </c>
      <c r="O18" s="453">
        <v>6930</v>
      </c>
      <c r="P18" s="523">
        <v>0.20629911883781854</v>
      </c>
      <c r="Q18" s="454">
        <v>495</v>
      </c>
    </row>
    <row r="19" spans="1:17" ht="14.4" customHeight="1" x14ac:dyDescent="0.3">
      <c r="A19" s="448" t="s">
        <v>905</v>
      </c>
      <c r="B19" s="449" t="s">
        <v>747</v>
      </c>
      <c r="C19" s="449" t="s">
        <v>748</v>
      </c>
      <c r="D19" s="449" t="s">
        <v>793</v>
      </c>
      <c r="E19" s="449" t="s">
        <v>794</v>
      </c>
      <c r="F19" s="453">
        <v>14</v>
      </c>
      <c r="G19" s="453">
        <v>5180</v>
      </c>
      <c r="H19" s="453">
        <v>0.60869565217391308</v>
      </c>
      <c r="I19" s="453">
        <v>370</v>
      </c>
      <c r="J19" s="453">
        <v>23</v>
      </c>
      <c r="K19" s="453">
        <v>8510</v>
      </c>
      <c r="L19" s="453">
        <v>1</v>
      </c>
      <c r="M19" s="453">
        <v>370</v>
      </c>
      <c r="N19" s="453">
        <v>21</v>
      </c>
      <c r="O19" s="453">
        <v>7791</v>
      </c>
      <c r="P19" s="523">
        <v>0.91551116333725024</v>
      </c>
      <c r="Q19" s="454">
        <v>371</v>
      </c>
    </row>
    <row r="20" spans="1:17" ht="14.4" customHeight="1" x14ac:dyDescent="0.3">
      <c r="A20" s="448" t="s">
        <v>905</v>
      </c>
      <c r="B20" s="449" t="s">
        <v>747</v>
      </c>
      <c r="C20" s="449" t="s">
        <v>748</v>
      </c>
      <c r="D20" s="449" t="s">
        <v>801</v>
      </c>
      <c r="E20" s="449" t="s">
        <v>802</v>
      </c>
      <c r="F20" s="453">
        <v>1</v>
      </c>
      <c r="G20" s="453">
        <v>111</v>
      </c>
      <c r="H20" s="453"/>
      <c r="I20" s="453">
        <v>111</v>
      </c>
      <c r="J20" s="453"/>
      <c r="K20" s="453"/>
      <c r="L20" s="453"/>
      <c r="M20" s="453"/>
      <c r="N20" s="453">
        <v>7</v>
      </c>
      <c r="O20" s="453">
        <v>784</v>
      </c>
      <c r="P20" s="523"/>
      <c r="Q20" s="454">
        <v>112</v>
      </c>
    </row>
    <row r="21" spans="1:17" ht="14.4" customHeight="1" x14ac:dyDescent="0.3">
      <c r="A21" s="448" t="s">
        <v>905</v>
      </c>
      <c r="B21" s="449" t="s">
        <v>747</v>
      </c>
      <c r="C21" s="449" t="s">
        <v>748</v>
      </c>
      <c r="D21" s="449" t="s">
        <v>805</v>
      </c>
      <c r="E21" s="449" t="s">
        <v>806</v>
      </c>
      <c r="F21" s="453">
        <v>1</v>
      </c>
      <c r="G21" s="453">
        <v>495</v>
      </c>
      <c r="H21" s="453"/>
      <c r="I21" s="453">
        <v>495</v>
      </c>
      <c r="J21" s="453"/>
      <c r="K21" s="453"/>
      <c r="L21" s="453"/>
      <c r="M21" s="453"/>
      <c r="N21" s="453"/>
      <c r="O21" s="453"/>
      <c r="P21" s="523"/>
      <c r="Q21" s="454"/>
    </row>
    <row r="22" spans="1:17" ht="14.4" customHeight="1" x14ac:dyDescent="0.3">
      <c r="A22" s="448" t="s">
        <v>905</v>
      </c>
      <c r="B22" s="449" t="s">
        <v>747</v>
      </c>
      <c r="C22" s="449" t="s">
        <v>748</v>
      </c>
      <c r="D22" s="449" t="s">
        <v>809</v>
      </c>
      <c r="E22" s="449" t="s">
        <v>810</v>
      </c>
      <c r="F22" s="453">
        <v>10</v>
      </c>
      <c r="G22" s="453">
        <v>4560</v>
      </c>
      <c r="H22" s="453">
        <v>0.35714285714285715</v>
      </c>
      <c r="I22" s="453">
        <v>456</v>
      </c>
      <c r="J22" s="453">
        <v>28</v>
      </c>
      <c r="K22" s="453">
        <v>12768</v>
      </c>
      <c r="L22" s="453">
        <v>1</v>
      </c>
      <c r="M22" s="453">
        <v>456</v>
      </c>
      <c r="N22" s="453">
        <v>17</v>
      </c>
      <c r="O22" s="453">
        <v>7786</v>
      </c>
      <c r="P22" s="523">
        <v>0.60980576441102752</v>
      </c>
      <c r="Q22" s="454">
        <v>458</v>
      </c>
    </row>
    <row r="23" spans="1:17" ht="14.4" customHeight="1" x14ac:dyDescent="0.3">
      <c r="A23" s="448" t="s">
        <v>905</v>
      </c>
      <c r="B23" s="449" t="s">
        <v>747</v>
      </c>
      <c r="C23" s="449" t="s">
        <v>748</v>
      </c>
      <c r="D23" s="449" t="s">
        <v>811</v>
      </c>
      <c r="E23" s="449" t="s">
        <v>812</v>
      </c>
      <c r="F23" s="453">
        <v>40</v>
      </c>
      <c r="G23" s="453">
        <v>2320</v>
      </c>
      <c r="H23" s="453">
        <v>0.38834951456310679</v>
      </c>
      <c r="I23" s="453">
        <v>58</v>
      </c>
      <c r="J23" s="453">
        <v>103</v>
      </c>
      <c r="K23" s="453">
        <v>5974</v>
      </c>
      <c r="L23" s="453">
        <v>1</v>
      </c>
      <c r="M23" s="453">
        <v>58</v>
      </c>
      <c r="N23" s="453">
        <v>48</v>
      </c>
      <c r="O23" s="453">
        <v>2784</v>
      </c>
      <c r="P23" s="523">
        <v>0.46601941747572817</v>
      </c>
      <c r="Q23" s="454">
        <v>58</v>
      </c>
    </row>
    <row r="24" spans="1:17" ht="14.4" customHeight="1" x14ac:dyDescent="0.3">
      <c r="A24" s="448" t="s">
        <v>905</v>
      </c>
      <c r="B24" s="449" t="s">
        <v>747</v>
      </c>
      <c r="C24" s="449" t="s">
        <v>748</v>
      </c>
      <c r="D24" s="449" t="s">
        <v>819</v>
      </c>
      <c r="E24" s="449" t="s">
        <v>820</v>
      </c>
      <c r="F24" s="453">
        <v>34</v>
      </c>
      <c r="G24" s="453">
        <v>5950</v>
      </c>
      <c r="H24" s="453">
        <v>0.34148301193755737</v>
      </c>
      <c r="I24" s="453">
        <v>175</v>
      </c>
      <c r="J24" s="453">
        <v>99</v>
      </c>
      <c r="K24" s="453">
        <v>17424</v>
      </c>
      <c r="L24" s="453">
        <v>1</v>
      </c>
      <c r="M24" s="453">
        <v>176</v>
      </c>
      <c r="N24" s="453">
        <v>84</v>
      </c>
      <c r="O24" s="453">
        <v>14784</v>
      </c>
      <c r="P24" s="523">
        <v>0.84848484848484851</v>
      </c>
      <c r="Q24" s="454">
        <v>176</v>
      </c>
    </row>
    <row r="25" spans="1:17" ht="14.4" customHeight="1" x14ac:dyDescent="0.3">
      <c r="A25" s="448" t="s">
        <v>905</v>
      </c>
      <c r="B25" s="449" t="s">
        <v>747</v>
      </c>
      <c r="C25" s="449" t="s">
        <v>748</v>
      </c>
      <c r="D25" s="449" t="s">
        <v>821</v>
      </c>
      <c r="E25" s="449" t="s">
        <v>822</v>
      </c>
      <c r="F25" s="453">
        <v>16</v>
      </c>
      <c r="G25" s="453">
        <v>1360</v>
      </c>
      <c r="H25" s="453">
        <v>0.8</v>
      </c>
      <c r="I25" s="453">
        <v>85</v>
      </c>
      <c r="J25" s="453">
        <v>20</v>
      </c>
      <c r="K25" s="453">
        <v>1700</v>
      </c>
      <c r="L25" s="453">
        <v>1</v>
      </c>
      <c r="M25" s="453">
        <v>85</v>
      </c>
      <c r="N25" s="453">
        <v>4</v>
      </c>
      <c r="O25" s="453">
        <v>344</v>
      </c>
      <c r="P25" s="523">
        <v>0.2023529411764706</v>
      </c>
      <c r="Q25" s="454">
        <v>86</v>
      </c>
    </row>
    <row r="26" spans="1:17" ht="14.4" customHeight="1" x14ac:dyDescent="0.3">
      <c r="A26" s="448" t="s">
        <v>905</v>
      </c>
      <c r="B26" s="449" t="s">
        <v>747</v>
      </c>
      <c r="C26" s="449" t="s">
        <v>748</v>
      </c>
      <c r="D26" s="449" t="s">
        <v>825</v>
      </c>
      <c r="E26" s="449" t="s">
        <v>826</v>
      </c>
      <c r="F26" s="453"/>
      <c r="G26" s="453"/>
      <c r="H26" s="453"/>
      <c r="I26" s="453"/>
      <c r="J26" s="453"/>
      <c r="K26" s="453"/>
      <c r="L26" s="453"/>
      <c r="M26" s="453"/>
      <c r="N26" s="453">
        <v>1</v>
      </c>
      <c r="O26" s="453">
        <v>170</v>
      </c>
      <c r="P26" s="523"/>
      <c r="Q26" s="454">
        <v>170</v>
      </c>
    </row>
    <row r="27" spans="1:17" ht="14.4" customHeight="1" x14ac:dyDescent="0.3">
      <c r="A27" s="448" t="s">
        <v>905</v>
      </c>
      <c r="B27" s="449" t="s">
        <v>747</v>
      </c>
      <c r="C27" s="449" t="s">
        <v>748</v>
      </c>
      <c r="D27" s="449" t="s">
        <v>831</v>
      </c>
      <c r="E27" s="449" t="s">
        <v>832</v>
      </c>
      <c r="F27" s="453">
        <v>1</v>
      </c>
      <c r="G27" s="453">
        <v>176</v>
      </c>
      <c r="H27" s="453">
        <v>0.5</v>
      </c>
      <c r="I27" s="453">
        <v>176</v>
      </c>
      <c r="J27" s="453">
        <v>2</v>
      </c>
      <c r="K27" s="453">
        <v>352</v>
      </c>
      <c r="L27" s="453">
        <v>1</v>
      </c>
      <c r="M27" s="453">
        <v>176</v>
      </c>
      <c r="N27" s="453"/>
      <c r="O27" s="453"/>
      <c r="P27" s="523"/>
      <c r="Q27" s="454"/>
    </row>
    <row r="28" spans="1:17" ht="14.4" customHeight="1" x14ac:dyDescent="0.3">
      <c r="A28" s="448" t="s">
        <v>905</v>
      </c>
      <c r="B28" s="449" t="s">
        <v>747</v>
      </c>
      <c r="C28" s="449" t="s">
        <v>748</v>
      </c>
      <c r="D28" s="449" t="s">
        <v>837</v>
      </c>
      <c r="E28" s="449" t="s">
        <v>838</v>
      </c>
      <c r="F28" s="453">
        <v>5</v>
      </c>
      <c r="G28" s="453">
        <v>1315</v>
      </c>
      <c r="H28" s="453">
        <v>0.99621212121212122</v>
      </c>
      <c r="I28" s="453">
        <v>263</v>
      </c>
      <c r="J28" s="453">
        <v>5</v>
      </c>
      <c r="K28" s="453">
        <v>1320</v>
      </c>
      <c r="L28" s="453">
        <v>1</v>
      </c>
      <c r="M28" s="453">
        <v>264</v>
      </c>
      <c r="N28" s="453">
        <v>2</v>
      </c>
      <c r="O28" s="453">
        <v>528</v>
      </c>
      <c r="P28" s="523">
        <v>0.4</v>
      </c>
      <c r="Q28" s="454">
        <v>264</v>
      </c>
    </row>
    <row r="29" spans="1:17" ht="14.4" customHeight="1" x14ac:dyDescent="0.3">
      <c r="A29" s="448" t="s">
        <v>905</v>
      </c>
      <c r="B29" s="449" t="s">
        <v>747</v>
      </c>
      <c r="C29" s="449" t="s">
        <v>748</v>
      </c>
      <c r="D29" s="449" t="s">
        <v>843</v>
      </c>
      <c r="E29" s="449" t="s">
        <v>844</v>
      </c>
      <c r="F29" s="453">
        <v>1</v>
      </c>
      <c r="G29" s="453">
        <v>423</v>
      </c>
      <c r="H29" s="453">
        <v>0.49882075471698112</v>
      </c>
      <c r="I29" s="453">
        <v>423</v>
      </c>
      <c r="J29" s="453">
        <v>2</v>
      </c>
      <c r="K29" s="453">
        <v>848</v>
      </c>
      <c r="L29" s="453">
        <v>1</v>
      </c>
      <c r="M29" s="453">
        <v>424</v>
      </c>
      <c r="N29" s="453">
        <v>1</v>
      </c>
      <c r="O29" s="453">
        <v>426</v>
      </c>
      <c r="P29" s="523">
        <v>0.50235849056603776</v>
      </c>
      <c r="Q29" s="454">
        <v>426</v>
      </c>
    </row>
    <row r="30" spans="1:17" ht="14.4" customHeight="1" x14ac:dyDescent="0.3">
      <c r="A30" s="448" t="s">
        <v>905</v>
      </c>
      <c r="B30" s="449" t="s">
        <v>747</v>
      </c>
      <c r="C30" s="449" t="s">
        <v>748</v>
      </c>
      <c r="D30" s="449" t="s">
        <v>854</v>
      </c>
      <c r="E30" s="449" t="s">
        <v>855</v>
      </c>
      <c r="F30" s="453">
        <v>1</v>
      </c>
      <c r="G30" s="453">
        <v>1096</v>
      </c>
      <c r="H30" s="453">
        <v>0.49908925318761382</v>
      </c>
      <c r="I30" s="453">
        <v>1096</v>
      </c>
      <c r="J30" s="453">
        <v>2</v>
      </c>
      <c r="K30" s="453">
        <v>2196</v>
      </c>
      <c r="L30" s="453">
        <v>1</v>
      </c>
      <c r="M30" s="453">
        <v>1098</v>
      </c>
      <c r="N30" s="453">
        <v>1</v>
      </c>
      <c r="O30" s="453">
        <v>1102</v>
      </c>
      <c r="P30" s="523">
        <v>0.50182149362477235</v>
      </c>
      <c r="Q30" s="454">
        <v>1102</v>
      </c>
    </row>
    <row r="31" spans="1:17" ht="14.4" customHeight="1" x14ac:dyDescent="0.3">
      <c r="A31" s="448" t="s">
        <v>906</v>
      </c>
      <c r="B31" s="449" t="s">
        <v>747</v>
      </c>
      <c r="C31" s="449" t="s">
        <v>748</v>
      </c>
      <c r="D31" s="449" t="s">
        <v>751</v>
      </c>
      <c r="E31" s="449" t="s">
        <v>752</v>
      </c>
      <c r="F31" s="453">
        <v>30</v>
      </c>
      <c r="G31" s="453">
        <v>1740</v>
      </c>
      <c r="H31" s="453">
        <v>1.6666666666666667</v>
      </c>
      <c r="I31" s="453">
        <v>58</v>
      </c>
      <c r="J31" s="453">
        <v>18</v>
      </c>
      <c r="K31" s="453">
        <v>1044</v>
      </c>
      <c r="L31" s="453">
        <v>1</v>
      </c>
      <c r="M31" s="453">
        <v>58</v>
      </c>
      <c r="N31" s="453">
        <v>8</v>
      </c>
      <c r="O31" s="453">
        <v>464</v>
      </c>
      <c r="P31" s="523">
        <v>0.44444444444444442</v>
      </c>
      <c r="Q31" s="454">
        <v>58</v>
      </c>
    </row>
    <row r="32" spans="1:17" ht="14.4" customHeight="1" x14ac:dyDescent="0.3">
      <c r="A32" s="448" t="s">
        <v>906</v>
      </c>
      <c r="B32" s="449" t="s">
        <v>747</v>
      </c>
      <c r="C32" s="449" t="s">
        <v>748</v>
      </c>
      <c r="D32" s="449" t="s">
        <v>759</v>
      </c>
      <c r="E32" s="449" t="s">
        <v>760</v>
      </c>
      <c r="F32" s="453">
        <v>24</v>
      </c>
      <c r="G32" s="453">
        <v>4296</v>
      </c>
      <c r="H32" s="453">
        <v>0.61196581196581201</v>
      </c>
      <c r="I32" s="453">
        <v>179</v>
      </c>
      <c r="J32" s="453">
        <v>39</v>
      </c>
      <c r="K32" s="453">
        <v>7020</v>
      </c>
      <c r="L32" s="453">
        <v>1</v>
      </c>
      <c r="M32" s="453">
        <v>180</v>
      </c>
      <c r="N32" s="453">
        <v>27</v>
      </c>
      <c r="O32" s="453">
        <v>4860</v>
      </c>
      <c r="P32" s="523">
        <v>0.69230769230769229</v>
      </c>
      <c r="Q32" s="454">
        <v>180</v>
      </c>
    </row>
    <row r="33" spans="1:17" ht="14.4" customHeight="1" x14ac:dyDescent="0.3">
      <c r="A33" s="448" t="s">
        <v>906</v>
      </c>
      <c r="B33" s="449" t="s">
        <v>747</v>
      </c>
      <c r="C33" s="449" t="s">
        <v>748</v>
      </c>
      <c r="D33" s="449" t="s">
        <v>763</v>
      </c>
      <c r="E33" s="449" t="s">
        <v>764</v>
      </c>
      <c r="F33" s="453">
        <v>14</v>
      </c>
      <c r="G33" s="453">
        <v>4690</v>
      </c>
      <c r="H33" s="453">
        <v>0.38773148148148145</v>
      </c>
      <c r="I33" s="453">
        <v>335</v>
      </c>
      <c r="J33" s="453">
        <v>36</v>
      </c>
      <c r="K33" s="453">
        <v>12096</v>
      </c>
      <c r="L33" s="453">
        <v>1</v>
      </c>
      <c r="M33" s="453">
        <v>336</v>
      </c>
      <c r="N33" s="453">
        <v>19</v>
      </c>
      <c r="O33" s="453">
        <v>6403</v>
      </c>
      <c r="P33" s="523">
        <v>0.529348544973545</v>
      </c>
      <c r="Q33" s="454">
        <v>337</v>
      </c>
    </row>
    <row r="34" spans="1:17" ht="14.4" customHeight="1" x14ac:dyDescent="0.3">
      <c r="A34" s="448" t="s">
        <v>906</v>
      </c>
      <c r="B34" s="449" t="s">
        <v>747</v>
      </c>
      <c r="C34" s="449" t="s">
        <v>748</v>
      </c>
      <c r="D34" s="449" t="s">
        <v>767</v>
      </c>
      <c r="E34" s="449" t="s">
        <v>768</v>
      </c>
      <c r="F34" s="453">
        <v>88</v>
      </c>
      <c r="G34" s="453">
        <v>30712</v>
      </c>
      <c r="H34" s="453">
        <v>1.1282051282051282</v>
      </c>
      <c r="I34" s="453">
        <v>349</v>
      </c>
      <c r="J34" s="453">
        <v>78</v>
      </c>
      <c r="K34" s="453">
        <v>27222</v>
      </c>
      <c r="L34" s="453">
        <v>1</v>
      </c>
      <c r="M34" s="453">
        <v>349</v>
      </c>
      <c r="N34" s="453">
        <v>50</v>
      </c>
      <c r="O34" s="453">
        <v>17500</v>
      </c>
      <c r="P34" s="523">
        <v>0.64286239071339357</v>
      </c>
      <c r="Q34" s="454">
        <v>350</v>
      </c>
    </row>
    <row r="35" spans="1:17" ht="14.4" customHeight="1" x14ac:dyDescent="0.3">
      <c r="A35" s="448" t="s">
        <v>906</v>
      </c>
      <c r="B35" s="449" t="s">
        <v>747</v>
      </c>
      <c r="C35" s="449" t="s">
        <v>748</v>
      </c>
      <c r="D35" s="449" t="s">
        <v>775</v>
      </c>
      <c r="E35" s="449" t="s">
        <v>776</v>
      </c>
      <c r="F35" s="453">
        <v>7</v>
      </c>
      <c r="G35" s="453">
        <v>343</v>
      </c>
      <c r="H35" s="453"/>
      <c r="I35" s="453">
        <v>49</v>
      </c>
      <c r="J35" s="453"/>
      <c r="K35" s="453"/>
      <c r="L35" s="453"/>
      <c r="M35" s="453"/>
      <c r="N35" s="453"/>
      <c r="O35" s="453"/>
      <c r="P35" s="523"/>
      <c r="Q35" s="454"/>
    </row>
    <row r="36" spans="1:17" ht="14.4" customHeight="1" x14ac:dyDescent="0.3">
      <c r="A36" s="448" t="s">
        <v>906</v>
      </c>
      <c r="B36" s="449" t="s">
        <v>747</v>
      </c>
      <c r="C36" s="449" t="s">
        <v>748</v>
      </c>
      <c r="D36" s="449" t="s">
        <v>777</v>
      </c>
      <c r="E36" s="449" t="s">
        <v>778</v>
      </c>
      <c r="F36" s="453">
        <v>12</v>
      </c>
      <c r="G36" s="453">
        <v>4644</v>
      </c>
      <c r="H36" s="453">
        <v>0.98976982097186705</v>
      </c>
      <c r="I36" s="453">
        <v>387</v>
      </c>
      <c r="J36" s="453">
        <v>12</v>
      </c>
      <c r="K36" s="453">
        <v>4692</v>
      </c>
      <c r="L36" s="453">
        <v>1</v>
      </c>
      <c r="M36" s="453">
        <v>391</v>
      </c>
      <c r="N36" s="453">
        <v>20</v>
      </c>
      <c r="O36" s="453">
        <v>7840</v>
      </c>
      <c r="P36" s="523">
        <v>1.670929241261722</v>
      </c>
      <c r="Q36" s="454">
        <v>392</v>
      </c>
    </row>
    <row r="37" spans="1:17" ht="14.4" customHeight="1" x14ac:dyDescent="0.3">
      <c r="A37" s="448" t="s">
        <v>906</v>
      </c>
      <c r="B37" s="449" t="s">
        <v>747</v>
      </c>
      <c r="C37" s="449" t="s">
        <v>748</v>
      </c>
      <c r="D37" s="449" t="s">
        <v>779</v>
      </c>
      <c r="E37" s="449" t="s">
        <v>780</v>
      </c>
      <c r="F37" s="453">
        <v>4</v>
      </c>
      <c r="G37" s="453">
        <v>152</v>
      </c>
      <c r="H37" s="453">
        <v>1</v>
      </c>
      <c r="I37" s="453">
        <v>38</v>
      </c>
      <c r="J37" s="453">
        <v>4</v>
      </c>
      <c r="K37" s="453">
        <v>152</v>
      </c>
      <c r="L37" s="453">
        <v>1</v>
      </c>
      <c r="M37" s="453">
        <v>38</v>
      </c>
      <c r="N37" s="453">
        <v>5</v>
      </c>
      <c r="O37" s="453">
        <v>190</v>
      </c>
      <c r="P37" s="523">
        <v>1.25</v>
      </c>
      <c r="Q37" s="454">
        <v>38</v>
      </c>
    </row>
    <row r="38" spans="1:17" ht="14.4" customHeight="1" x14ac:dyDescent="0.3">
      <c r="A38" s="448" t="s">
        <v>906</v>
      </c>
      <c r="B38" s="449" t="s">
        <v>747</v>
      </c>
      <c r="C38" s="449" t="s">
        <v>748</v>
      </c>
      <c r="D38" s="449" t="s">
        <v>781</v>
      </c>
      <c r="E38" s="449" t="s">
        <v>782</v>
      </c>
      <c r="F38" s="453">
        <v>4</v>
      </c>
      <c r="G38" s="453">
        <v>1056</v>
      </c>
      <c r="H38" s="453"/>
      <c r="I38" s="453">
        <v>264</v>
      </c>
      <c r="J38" s="453"/>
      <c r="K38" s="453"/>
      <c r="L38" s="453"/>
      <c r="M38" s="453"/>
      <c r="N38" s="453"/>
      <c r="O38" s="453"/>
      <c r="P38" s="523"/>
      <c r="Q38" s="454"/>
    </row>
    <row r="39" spans="1:17" ht="14.4" customHeight="1" x14ac:dyDescent="0.3">
      <c r="A39" s="448" t="s">
        <v>906</v>
      </c>
      <c r="B39" s="449" t="s">
        <v>747</v>
      </c>
      <c r="C39" s="449" t="s">
        <v>748</v>
      </c>
      <c r="D39" s="449" t="s">
        <v>783</v>
      </c>
      <c r="E39" s="449" t="s">
        <v>784</v>
      </c>
      <c r="F39" s="453">
        <v>15</v>
      </c>
      <c r="G39" s="453">
        <v>10560</v>
      </c>
      <c r="H39" s="453">
        <v>0.99858156028368794</v>
      </c>
      <c r="I39" s="453">
        <v>704</v>
      </c>
      <c r="J39" s="453">
        <v>15</v>
      </c>
      <c r="K39" s="453">
        <v>10575</v>
      </c>
      <c r="L39" s="453">
        <v>1</v>
      </c>
      <c r="M39" s="453">
        <v>705</v>
      </c>
      <c r="N39" s="453">
        <v>21</v>
      </c>
      <c r="O39" s="453">
        <v>14847</v>
      </c>
      <c r="P39" s="523">
        <v>1.4039716312056738</v>
      </c>
      <c r="Q39" s="454">
        <v>707</v>
      </c>
    </row>
    <row r="40" spans="1:17" ht="14.4" customHeight="1" x14ac:dyDescent="0.3">
      <c r="A40" s="448" t="s">
        <v>906</v>
      </c>
      <c r="B40" s="449" t="s">
        <v>747</v>
      </c>
      <c r="C40" s="449" t="s">
        <v>748</v>
      </c>
      <c r="D40" s="449" t="s">
        <v>787</v>
      </c>
      <c r="E40" s="449" t="s">
        <v>788</v>
      </c>
      <c r="F40" s="453"/>
      <c r="G40" s="453"/>
      <c r="H40" s="453"/>
      <c r="I40" s="453"/>
      <c r="J40" s="453">
        <v>3</v>
      </c>
      <c r="K40" s="453">
        <v>915</v>
      </c>
      <c r="L40" s="453">
        <v>1</v>
      </c>
      <c r="M40" s="453">
        <v>305</v>
      </c>
      <c r="N40" s="453">
        <v>1</v>
      </c>
      <c r="O40" s="453">
        <v>305</v>
      </c>
      <c r="P40" s="523">
        <v>0.33333333333333331</v>
      </c>
      <c r="Q40" s="454">
        <v>305</v>
      </c>
    </row>
    <row r="41" spans="1:17" ht="14.4" customHeight="1" x14ac:dyDescent="0.3">
      <c r="A41" s="448" t="s">
        <v>906</v>
      </c>
      <c r="B41" s="449" t="s">
        <v>747</v>
      </c>
      <c r="C41" s="449" t="s">
        <v>748</v>
      </c>
      <c r="D41" s="449" t="s">
        <v>789</v>
      </c>
      <c r="E41" s="449" t="s">
        <v>790</v>
      </c>
      <c r="F41" s="453"/>
      <c r="G41" s="453"/>
      <c r="H41" s="453"/>
      <c r="I41" s="453"/>
      <c r="J41" s="453">
        <v>2</v>
      </c>
      <c r="K41" s="453">
        <v>7424</v>
      </c>
      <c r="L41" s="453">
        <v>1</v>
      </c>
      <c r="M41" s="453">
        <v>3712</v>
      </c>
      <c r="N41" s="453"/>
      <c r="O41" s="453"/>
      <c r="P41" s="523"/>
      <c r="Q41" s="454"/>
    </row>
    <row r="42" spans="1:17" ht="14.4" customHeight="1" x14ac:dyDescent="0.3">
      <c r="A42" s="448" t="s">
        <v>906</v>
      </c>
      <c r="B42" s="449" t="s">
        <v>747</v>
      </c>
      <c r="C42" s="449" t="s">
        <v>748</v>
      </c>
      <c r="D42" s="449" t="s">
        <v>791</v>
      </c>
      <c r="E42" s="449" t="s">
        <v>792</v>
      </c>
      <c r="F42" s="453">
        <v>194</v>
      </c>
      <c r="G42" s="453">
        <v>95836</v>
      </c>
      <c r="H42" s="453">
        <v>1.552</v>
      </c>
      <c r="I42" s="453">
        <v>494</v>
      </c>
      <c r="J42" s="453">
        <v>125</v>
      </c>
      <c r="K42" s="453">
        <v>61750</v>
      </c>
      <c r="L42" s="453">
        <v>1</v>
      </c>
      <c r="M42" s="453">
        <v>494</v>
      </c>
      <c r="N42" s="453">
        <v>95</v>
      </c>
      <c r="O42" s="453">
        <v>47025</v>
      </c>
      <c r="P42" s="523">
        <v>0.7615384615384615</v>
      </c>
      <c r="Q42" s="454">
        <v>495</v>
      </c>
    </row>
    <row r="43" spans="1:17" ht="14.4" customHeight="1" x14ac:dyDescent="0.3">
      <c r="A43" s="448" t="s">
        <v>906</v>
      </c>
      <c r="B43" s="449" t="s">
        <v>747</v>
      </c>
      <c r="C43" s="449" t="s">
        <v>748</v>
      </c>
      <c r="D43" s="449" t="s">
        <v>907</v>
      </c>
      <c r="E43" s="449" t="s">
        <v>908</v>
      </c>
      <c r="F43" s="453"/>
      <c r="G43" s="453"/>
      <c r="H43" s="453"/>
      <c r="I43" s="453"/>
      <c r="J43" s="453"/>
      <c r="K43" s="453"/>
      <c r="L43" s="453"/>
      <c r="M43" s="453"/>
      <c r="N43" s="453">
        <v>1</v>
      </c>
      <c r="O43" s="453">
        <v>6598</v>
      </c>
      <c r="P43" s="523"/>
      <c r="Q43" s="454">
        <v>6598</v>
      </c>
    </row>
    <row r="44" spans="1:17" ht="14.4" customHeight="1" x14ac:dyDescent="0.3">
      <c r="A44" s="448" t="s">
        <v>906</v>
      </c>
      <c r="B44" s="449" t="s">
        <v>747</v>
      </c>
      <c r="C44" s="449" t="s">
        <v>748</v>
      </c>
      <c r="D44" s="449" t="s">
        <v>793</v>
      </c>
      <c r="E44" s="449" t="s">
        <v>794</v>
      </c>
      <c r="F44" s="453">
        <v>140</v>
      </c>
      <c r="G44" s="453">
        <v>51800</v>
      </c>
      <c r="H44" s="453">
        <v>1.6279069767441861</v>
      </c>
      <c r="I44" s="453">
        <v>370</v>
      </c>
      <c r="J44" s="453">
        <v>86</v>
      </c>
      <c r="K44" s="453">
        <v>31820</v>
      </c>
      <c r="L44" s="453">
        <v>1</v>
      </c>
      <c r="M44" s="453">
        <v>370</v>
      </c>
      <c r="N44" s="453">
        <v>64</v>
      </c>
      <c r="O44" s="453">
        <v>23744</v>
      </c>
      <c r="P44" s="523">
        <v>0.74619736015084848</v>
      </c>
      <c r="Q44" s="454">
        <v>371</v>
      </c>
    </row>
    <row r="45" spans="1:17" ht="14.4" customHeight="1" x14ac:dyDescent="0.3">
      <c r="A45" s="448" t="s">
        <v>906</v>
      </c>
      <c r="B45" s="449" t="s">
        <v>747</v>
      </c>
      <c r="C45" s="449" t="s">
        <v>748</v>
      </c>
      <c r="D45" s="449" t="s">
        <v>797</v>
      </c>
      <c r="E45" s="449" t="s">
        <v>798</v>
      </c>
      <c r="F45" s="453"/>
      <c r="G45" s="453"/>
      <c r="H45" s="453"/>
      <c r="I45" s="453"/>
      <c r="J45" s="453"/>
      <c r="K45" s="453"/>
      <c r="L45" s="453"/>
      <c r="M45" s="453"/>
      <c r="N45" s="453">
        <v>1</v>
      </c>
      <c r="O45" s="453">
        <v>12</v>
      </c>
      <c r="P45" s="523"/>
      <c r="Q45" s="454">
        <v>12</v>
      </c>
    </row>
    <row r="46" spans="1:17" ht="14.4" customHeight="1" x14ac:dyDescent="0.3">
      <c r="A46" s="448" t="s">
        <v>906</v>
      </c>
      <c r="B46" s="449" t="s">
        <v>747</v>
      </c>
      <c r="C46" s="449" t="s">
        <v>748</v>
      </c>
      <c r="D46" s="449" t="s">
        <v>801</v>
      </c>
      <c r="E46" s="449" t="s">
        <v>802</v>
      </c>
      <c r="F46" s="453">
        <v>52</v>
      </c>
      <c r="G46" s="453">
        <v>5772</v>
      </c>
      <c r="H46" s="453">
        <v>2</v>
      </c>
      <c r="I46" s="453">
        <v>111</v>
      </c>
      <c r="J46" s="453">
        <v>26</v>
      </c>
      <c r="K46" s="453">
        <v>2886</v>
      </c>
      <c r="L46" s="453">
        <v>1</v>
      </c>
      <c r="M46" s="453">
        <v>111</v>
      </c>
      <c r="N46" s="453">
        <v>34</v>
      </c>
      <c r="O46" s="453">
        <v>3808</v>
      </c>
      <c r="P46" s="523">
        <v>1.3194733194733195</v>
      </c>
      <c r="Q46" s="454">
        <v>112</v>
      </c>
    </row>
    <row r="47" spans="1:17" ht="14.4" customHeight="1" x14ac:dyDescent="0.3">
      <c r="A47" s="448" t="s">
        <v>906</v>
      </c>
      <c r="B47" s="449" t="s">
        <v>747</v>
      </c>
      <c r="C47" s="449" t="s">
        <v>748</v>
      </c>
      <c r="D47" s="449" t="s">
        <v>805</v>
      </c>
      <c r="E47" s="449" t="s">
        <v>806</v>
      </c>
      <c r="F47" s="453">
        <v>13</v>
      </c>
      <c r="G47" s="453">
        <v>6435</v>
      </c>
      <c r="H47" s="453">
        <v>1.8571428571428572</v>
      </c>
      <c r="I47" s="453">
        <v>495</v>
      </c>
      <c r="J47" s="453">
        <v>7</v>
      </c>
      <c r="K47" s="453">
        <v>3465</v>
      </c>
      <c r="L47" s="453">
        <v>1</v>
      </c>
      <c r="M47" s="453">
        <v>495</v>
      </c>
      <c r="N47" s="453">
        <v>6</v>
      </c>
      <c r="O47" s="453">
        <v>2976</v>
      </c>
      <c r="P47" s="523">
        <v>0.8588744588744589</v>
      </c>
      <c r="Q47" s="454">
        <v>496</v>
      </c>
    </row>
    <row r="48" spans="1:17" ht="14.4" customHeight="1" x14ac:dyDescent="0.3">
      <c r="A48" s="448" t="s">
        <v>906</v>
      </c>
      <c r="B48" s="449" t="s">
        <v>747</v>
      </c>
      <c r="C48" s="449" t="s">
        <v>748</v>
      </c>
      <c r="D48" s="449" t="s">
        <v>809</v>
      </c>
      <c r="E48" s="449" t="s">
        <v>810</v>
      </c>
      <c r="F48" s="453">
        <v>66</v>
      </c>
      <c r="G48" s="453">
        <v>30096</v>
      </c>
      <c r="H48" s="453">
        <v>1.6923076923076923</v>
      </c>
      <c r="I48" s="453">
        <v>456</v>
      </c>
      <c r="J48" s="453">
        <v>39</v>
      </c>
      <c r="K48" s="453">
        <v>17784</v>
      </c>
      <c r="L48" s="453">
        <v>1</v>
      </c>
      <c r="M48" s="453">
        <v>456</v>
      </c>
      <c r="N48" s="453">
        <v>34</v>
      </c>
      <c r="O48" s="453">
        <v>15572</v>
      </c>
      <c r="P48" s="523">
        <v>0.87561853351327035</v>
      </c>
      <c r="Q48" s="454">
        <v>458</v>
      </c>
    </row>
    <row r="49" spans="1:17" ht="14.4" customHeight="1" x14ac:dyDescent="0.3">
      <c r="A49" s="448" t="s">
        <v>906</v>
      </c>
      <c r="B49" s="449" t="s">
        <v>747</v>
      </c>
      <c r="C49" s="449" t="s">
        <v>748</v>
      </c>
      <c r="D49" s="449" t="s">
        <v>811</v>
      </c>
      <c r="E49" s="449" t="s">
        <v>812</v>
      </c>
      <c r="F49" s="453">
        <v>524</v>
      </c>
      <c r="G49" s="453">
        <v>30392</v>
      </c>
      <c r="H49" s="453">
        <v>2.8791208791208791</v>
      </c>
      <c r="I49" s="453">
        <v>58</v>
      </c>
      <c r="J49" s="453">
        <v>182</v>
      </c>
      <c r="K49" s="453">
        <v>10556</v>
      </c>
      <c r="L49" s="453">
        <v>1</v>
      </c>
      <c r="M49" s="453">
        <v>58</v>
      </c>
      <c r="N49" s="453">
        <v>138</v>
      </c>
      <c r="O49" s="453">
        <v>8004</v>
      </c>
      <c r="P49" s="523">
        <v>0.75824175824175821</v>
      </c>
      <c r="Q49" s="454">
        <v>58</v>
      </c>
    </row>
    <row r="50" spans="1:17" ht="14.4" customHeight="1" x14ac:dyDescent="0.3">
      <c r="A50" s="448" t="s">
        <v>906</v>
      </c>
      <c r="B50" s="449" t="s">
        <v>747</v>
      </c>
      <c r="C50" s="449" t="s">
        <v>748</v>
      </c>
      <c r="D50" s="449" t="s">
        <v>819</v>
      </c>
      <c r="E50" s="449" t="s">
        <v>820</v>
      </c>
      <c r="F50" s="453">
        <v>78</v>
      </c>
      <c r="G50" s="453">
        <v>13650</v>
      </c>
      <c r="H50" s="453">
        <v>0.85227272727272729</v>
      </c>
      <c r="I50" s="453">
        <v>175</v>
      </c>
      <c r="J50" s="453">
        <v>91</v>
      </c>
      <c r="K50" s="453">
        <v>16016</v>
      </c>
      <c r="L50" s="453">
        <v>1</v>
      </c>
      <c r="M50" s="453">
        <v>176</v>
      </c>
      <c r="N50" s="453">
        <v>82</v>
      </c>
      <c r="O50" s="453">
        <v>14432</v>
      </c>
      <c r="P50" s="523">
        <v>0.90109890109890112</v>
      </c>
      <c r="Q50" s="454">
        <v>176</v>
      </c>
    </row>
    <row r="51" spans="1:17" ht="14.4" customHeight="1" x14ac:dyDescent="0.3">
      <c r="A51" s="448" t="s">
        <v>906</v>
      </c>
      <c r="B51" s="449" t="s">
        <v>747</v>
      </c>
      <c r="C51" s="449" t="s">
        <v>748</v>
      </c>
      <c r="D51" s="449" t="s">
        <v>821</v>
      </c>
      <c r="E51" s="449" t="s">
        <v>822</v>
      </c>
      <c r="F51" s="453">
        <v>108</v>
      </c>
      <c r="G51" s="453">
        <v>9180</v>
      </c>
      <c r="H51" s="453">
        <v>2.6341463414634148</v>
      </c>
      <c r="I51" s="453">
        <v>85</v>
      </c>
      <c r="J51" s="453">
        <v>41</v>
      </c>
      <c r="K51" s="453">
        <v>3485</v>
      </c>
      <c r="L51" s="453">
        <v>1</v>
      </c>
      <c r="M51" s="453">
        <v>85</v>
      </c>
      <c r="N51" s="453">
        <v>62</v>
      </c>
      <c r="O51" s="453">
        <v>5332</v>
      </c>
      <c r="P51" s="523">
        <v>1.5299856527977045</v>
      </c>
      <c r="Q51" s="454">
        <v>86</v>
      </c>
    </row>
    <row r="52" spans="1:17" ht="14.4" customHeight="1" x14ac:dyDescent="0.3">
      <c r="A52" s="448" t="s">
        <v>906</v>
      </c>
      <c r="B52" s="449" t="s">
        <v>747</v>
      </c>
      <c r="C52" s="449" t="s">
        <v>748</v>
      </c>
      <c r="D52" s="449" t="s">
        <v>825</v>
      </c>
      <c r="E52" s="449" t="s">
        <v>826</v>
      </c>
      <c r="F52" s="453"/>
      <c r="G52" s="453"/>
      <c r="H52" s="453"/>
      <c r="I52" s="453"/>
      <c r="J52" s="453">
        <v>1</v>
      </c>
      <c r="K52" s="453">
        <v>170</v>
      </c>
      <c r="L52" s="453">
        <v>1</v>
      </c>
      <c r="M52" s="453">
        <v>170</v>
      </c>
      <c r="N52" s="453">
        <v>1</v>
      </c>
      <c r="O52" s="453">
        <v>170</v>
      </c>
      <c r="P52" s="523">
        <v>1</v>
      </c>
      <c r="Q52" s="454">
        <v>170</v>
      </c>
    </row>
    <row r="53" spans="1:17" ht="14.4" customHeight="1" x14ac:dyDescent="0.3">
      <c r="A53" s="448" t="s">
        <v>906</v>
      </c>
      <c r="B53" s="449" t="s">
        <v>747</v>
      </c>
      <c r="C53" s="449" t="s">
        <v>748</v>
      </c>
      <c r="D53" s="449" t="s">
        <v>827</v>
      </c>
      <c r="E53" s="449" t="s">
        <v>828</v>
      </c>
      <c r="F53" s="453">
        <v>4</v>
      </c>
      <c r="G53" s="453">
        <v>116</v>
      </c>
      <c r="H53" s="453">
        <v>1</v>
      </c>
      <c r="I53" s="453">
        <v>29</v>
      </c>
      <c r="J53" s="453">
        <v>4</v>
      </c>
      <c r="K53" s="453">
        <v>116</v>
      </c>
      <c r="L53" s="453">
        <v>1</v>
      </c>
      <c r="M53" s="453">
        <v>29</v>
      </c>
      <c r="N53" s="453">
        <v>5</v>
      </c>
      <c r="O53" s="453">
        <v>145</v>
      </c>
      <c r="P53" s="523">
        <v>1.25</v>
      </c>
      <c r="Q53" s="454">
        <v>29</v>
      </c>
    </row>
    <row r="54" spans="1:17" ht="14.4" customHeight="1" x14ac:dyDescent="0.3">
      <c r="A54" s="448" t="s">
        <v>906</v>
      </c>
      <c r="B54" s="449" t="s">
        <v>747</v>
      </c>
      <c r="C54" s="449" t="s">
        <v>748</v>
      </c>
      <c r="D54" s="449" t="s">
        <v>831</v>
      </c>
      <c r="E54" s="449" t="s">
        <v>832</v>
      </c>
      <c r="F54" s="453">
        <v>5</v>
      </c>
      <c r="G54" s="453">
        <v>880</v>
      </c>
      <c r="H54" s="453"/>
      <c r="I54" s="453">
        <v>176</v>
      </c>
      <c r="J54" s="453"/>
      <c r="K54" s="453"/>
      <c r="L54" s="453"/>
      <c r="M54" s="453"/>
      <c r="N54" s="453"/>
      <c r="O54" s="453"/>
      <c r="P54" s="523"/>
      <c r="Q54" s="454"/>
    </row>
    <row r="55" spans="1:17" ht="14.4" customHeight="1" x14ac:dyDescent="0.3">
      <c r="A55" s="448" t="s">
        <v>906</v>
      </c>
      <c r="B55" s="449" t="s">
        <v>747</v>
      </c>
      <c r="C55" s="449" t="s">
        <v>748</v>
      </c>
      <c r="D55" s="449" t="s">
        <v>837</v>
      </c>
      <c r="E55" s="449" t="s">
        <v>838</v>
      </c>
      <c r="F55" s="453">
        <v>16</v>
      </c>
      <c r="G55" s="453">
        <v>4208</v>
      </c>
      <c r="H55" s="453">
        <v>1.4490358126721763</v>
      </c>
      <c r="I55" s="453">
        <v>263</v>
      </c>
      <c r="J55" s="453">
        <v>11</v>
      </c>
      <c r="K55" s="453">
        <v>2904</v>
      </c>
      <c r="L55" s="453">
        <v>1</v>
      </c>
      <c r="M55" s="453">
        <v>264</v>
      </c>
      <c r="N55" s="453">
        <v>23</v>
      </c>
      <c r="O55" s="453">
        <v>6072</v>
      </c>
      <c r="P55" s="523">
        <v>2.0909090909090908</v>
      </c>
      <c r="Q55" s="454">
        <v>264</v>
      </c>
    </row>
    <row r="56" spans="1:17" ht="14.4" customHeight="1" x14ac:dyDescent="0.3">
      <c r="A56" s="448" t="s">
        <v>906</v>
      </c>
      <c r="B56" s="449" t="s">
        <v>747</v>
      </c>
      <c r="C56" s="449" t="s">
        <v>748</v>
      </c>
      <c r="D56" s="449" t="s">
        <v>839</v>
      </c>
      <c r="E56" s="449" t="s">
        <v>840</v>
      </c>
      <c r="F56" s="453">
        <v>1</v>
      </c>
      <c r="G56" s="453">
        <v>2130</v>
      </c>
      <c r="H56" s="453"/>
      <c r="I56" s="453">
        <v>2130</v>
      </c>
      <c r="J56" s="453"/>
      <c r="K56" s="453"/>
      <c r="L56" s="453"/>
      <c r="M56" s="453"/>
      <c r="N56" s="453"/>
      <c r="O56" s="453"/>
      <c r="P56" s="523"/>
      <c r="Q56" s="454"/>
    </row>
    <row r="57" spans="1:17" ht="14.4" customHeight="1" x14ac:dyDescent="0.3">
      <c r="A57" s="448" t="s">
        <v>906</v>
      </c>
      <c r="B57" s="449" t="s">
        <v>747</v>
      </c>
      <c r="C57" s="449" t="s">
        <v>748</v>
      </c>
      <c r="D57" s="449" t="s">
        <v>843</v>
      </c>
      <c r="E57" s="449" t="s">
        <v>844</v>
      </c>
      <c r="F57" s="453"/>
      <c r="G57" s="453"/>
      <c r="H57" s="453"/>
      <c r="I57" s="453"/>
      <c r="J57" s="453">
        <v>2</v>
      </c>
      <c r="K57" s="453">
        <v>848</v>
      </c>
      <c r="L57" s="453">
        <v>1</v>
      </c>
      <c r="M57" s="453">
        <v>424</v>
      </c>
      <c r="N57" s="453">
        <v>1</v>
      </c>
      <c r="O57" s="453">
        <v>426</v>
      </c>
      <c r="P57" s="523">
        <v>0.50235849056603776</v>
      </c>
      <c r="Q57" s="454">
        <v>426</v>
      </c>
    </row>
    <row r="58" spans="1:17" ht="14.4" customHeight="1" x14ac:dyDescent="0.3">
      <c r="A58" s="448" t="s">
        <v>906</v>
      </c>
      <c r="B58" s="449" t="s">
        <v>747</v>
      </c>
      <c r="C58" s="449" t="s">
        <v>748</v>
      </c>
      <c r="D58" s="449" t="s">
        <v>854</v>
      </c>
      <c r="E58" s="449" t="s">
        <v>855</v>
      </c>
      <c r="F58" s="453"/>
      <c r="G58" s="453"/>
      <c r="H58" s="453"/>
      <c r="I58" s="453"/>
      <c r="J58" s="453">
        <v>2</v>
      </c>
      <c r="K58" s="453">
        <v>2196</v>
      </c>
      <c r="L58" s="453">
        <v>1</v>
      </c>
      <c r="M58" s="453">
        <v>1098</v>
      </c>
      <c r="N58" s="453">
        <v>1</v>
      </c>
      <c r="O58" s="453">
        <v>1102</v>
      </c>
      <c r="P58" s="523">
        <v>0.50182149362477235</v>
      </c>
      <c r="Q58" s="454">
        <v>1102</v>
      </c>
    </row>
    <row r="59" spans="1:17" ht="14.4" customHeight="1" x14ac:dyDescent="0.3">
      <c r="A59" s="448" t="s">
        <v>906</v>
      </c>
      <c r="B59" s="449" t="s">
        <v>747</v>
      </c>
      <c r="C59" s="449" t="s">
        <v>748</v>
      </c>
      <c r="D59" s="449" t="s">
        <v>856</v>
      </c>
      <c r="E59" s="449" t="s">
        <v>857</v>
      </c>
      <c r="F59" s="453">
        <v>2</v>
      </c>
      <c r="G59" s="453">
        <v>214</v>
      </c>
      <c r="H59" s="453"/>
      <c r="I59" s="453">
        <v>107</v>
      </c>
      <c r="J59" s="453"/>
      <c r="K59" s="453"/>
      <c r="L59" s="453"/>
      <c r="M59" s="453"/>
      <c r="N59" s="453"/>
      <c r="O59" s="453"/>
      <c r="P59" s="523"/>
      <c r="Q59" s="454"/>
    </row>
    <row r="60" spans="1:17" ht="14.4" customHeight="1" x14ac:dyDescent="0.3">
      <c r="A60" s="448" t="s">
        <v>906</v>
      </c>
      <c r="B60" s="449" t="s">
        <v>747</v>
      </c>
      <c r="C60" s="449" t="s">
        <v>748</v>
      </c>
      <c r="D60" s="449" t="s">
        <v>864</v>
      </c>
      <c r="E60" s="449" t="s">
        <v>865</v>
      </c>
      <c r="F60" s="453"/>
      <c r="G60" s="453"/>
      <c r="H60" s="453"/>
      <c r="I60" s="453"/>
      <c r="J60" s="453"/>
      <c r="K60" s="453"/>
      <c r="L60" s="453"/>
      <c r="M60" s="453"/>
      <c r="N60" s="453">
        <v>4</v>
      </c>
      <c r="O60" s="453">
        <v>19116</v>
      </c>
      <c r="P60" s="523"/>
      <c r="Q60" s="454">
        <v>4779</v>
      </c>
    </row>
    <row r="61" spans="1:17" ht="14.4" customHeight="1" x14ac:dyDescent="0.3">
      <c r="A61" s="448" t="s">
        <v>906</v>
      </c>
      <c r="B61" s="449" t="s">
        <v>747</v>
      </c>
      <c r="C61" s="449" t="s">
        <v>748</v>
      </c>
      <c r="D61" s="449" t="s">
        <v>866</v>
      </c>
      <c r="E61" s="449" t="s">
        <v>867</v>
      </c>
      <c r="F61" s="453"/>
      <c r="G61" s="453"/>
      <c r="H61" s="453"/>
      <c r="I61" s="453"/>
      <c r="J61" s="453"/>
      <c r="K61" s="453"/>
      <c r="L61" s="453"/>
      <c r="M61" s="453"/>
      <c r="N61" s="453">
        <v>1</v>
      </c>
      <c r="O61" s="453">
        <v>609</v>
      </c>
      <c r="P61" s="523"/>
      <c r="Q61" s="454">
        <v>609</v>
      </c>
    </row>
    <row r="62" spans="1:17" ht="14.4" customHeight="1" x14ac:dyDescent="0.3">
      <c r="A62" s="448" t="s">
        <v>909</v>
      </c>
      <c r="B62" s="449" t="s">
        <v>747</v>
      </c>
      <c r="C62" s="449" t="s">
        <v>748</v>
      </c>
      <c r="D62" s="449" t="s">
        <v>751</v>
      </c>
      <c r="E62" s="449" t="s">
        <v>752</v>
      </c>
      <c r="F62" s="453">
        <v>94</v>
      </c>
      <c r="G62" s="453">
        <v>5452</v>
      </c>
      <c r="H62" s="453">
        <v>3.1333333333333333</v>
      </c>
      <c r="I62" s="453">
        <v>58</v>
      </c>
      <c r="J62" s="453">
        <v>30</v>
      </c>
      <c r="K62" s="453">
        <v>1740</v>
      </c>
      <c r="L62" s="453">
        <v>1</v>
      </c>
      <c r="M62" s="453">
        <v>58</v>
      </c>
      <c r="N62" s="453">
        <v>49</v>
      </c>
      <c r="O62" s="453">
        <v>2842</v>
      </c>
      <c r="P62" s="523">
        <v>1.6333333333333333</v>
      </c>
      <c r="Q62" s="454">
        <v>58</v>
      </c>
    </row>
    <row r="63" spans="1:17" ht="14.4" customHeight="1" x14ac:dyDescent="0.3">
      <c r="A63" s="448" t="s">
        <v>909</v>
      </c>
      <c r="B63" s="449" t="s">
        <v>747</v>
      </c>
      <c r="C63" s="449" t="s">
        <v>748</v>
      </c>
      <c r="D63" s="449" t="s">
        <v>753</v>
      </c>
      <c r="E63" s="449" t="s">
        <v>754</v>
      </c>
      <c r="F63" s="453">
        <v>2</v>
      </c>
      <c r="G63" s="453">
        <v>262</v>
      </c>
      <c r="H63" s="453">
        <v>2</v>
      </c>
      <c r="I63" s="453">
        <v>131</v>
      </c>
      <c r="J63" s="453">
        <v>1</v>
      </c>
      <c r="K63" s="453">
        <v>131</v>
      </c>
      <c r="L63" s="453">
        <v>1</v>
      </c>
      <c r="M63" s="453">
        <v>131</v>
      </c>
      <c r="N63" s="453"/>
      <c r="O63" s="453"/>
      <c r="P63" s="523"/>
      <c r="Q63" s="454"/>
    </row>
    <row r="64" spans="1:17" ht="14.4" customHeight="1" x14ac:dyDescent="0.3">
      <c r="A64" s="448" t="s">
        <v>909</v>
      </c>
      <c r="B64" s="449" t="s">
        <v>747</v>
      </c>
      <c r="C64" s="449" t="s">
        <v>748</v>
      </c>
      <c r="D64" s="449" t="s">
        <v>755</v>
      </c>
      <c r="E64" s="449" t="s">
        <v>756</v>
      </c>
      <c r="F64" s="453"/>
      <c r="G64" s="453"/>
      <c r="H64" s="453"/>
      <c r="I64" s="453"/>
      <c r="J64" s="453"/>
      <c r="K64" s="453"/>
      <c r="L64" s="453"/>
      <c r="M64" s="453"/>
      <c r="N64" s="453">
        <v>1</v>
      </c>
      <c r="O64" s="453">
        <v>190</v>
      </c>
      <c r="P64" s="523"/>
      <c r="Q64" s="454">
        <v>190</v>
      </c>
    </row>
    <row r="65" spans="1:17" ht="14.4" customHeight="1" x14ac:dyDescent="0.3">
      <c r="A65" s="448" t="s">
        <v>909</v>
      </c>
      <c r="B65" s="449" t="s">
        <v>747</v>
      </c>
      <c r="C65" s="449" t="s">
        <v>748</v>
      </c>
      <c r="D65" s="449" t="s">
        <v>759</v>
      </c>
      <c r="E65" s="449" t="s">
        <v>760</v>
      </c>
      <c r="F65" s="453">
        <v>45</v>
      </c>
      <c r="G65" s="453">
        <v>8055</v>
      </c>
      <c r="H65" s="453">
        <v>1.0914634146341464</v>
      </c>
      <c r="I65" s="453">
        <v>179</v>
      </c>
      <c r="J65" s="453">
        <v>41</v>
      </c>
      <c r="K65" s="453">
        <v>7380</v>
      </c>
      <c r="L65" s="453">
        <v>1</v>
      </c>
      <c r="M65" s="453">
        <v>180</v>
      </c>
      <c r="N65" s="453">
        <v>68</v>
      </c>
      <c r="O65" s="453">
        <v>12240</v>
      </c>
      <c r="P65" s="523">
        <v>1.6585365853658536</v>
      </c>
      <c r="Q65" s="454">
        <v>180</v>
      </c>
    </row>
    <row r="66" spans="1:17" ht="14.4" customHeight="1" x14ac:dyDescent="0.3">
      <c r="A66" s="448" t="s">
        <v>909</v>
      </c>
      <c r="B66" s="449" t="s">
        <v>747</v>
      </c>
      <c r="C66" s="449" t="s">
        <v>748</v>
      </c>
      <c r="D66" s="449" t="s">
        <v>761</v>
      </c>
      <c r="E66" s="449" t="s">
        <v>762</v>
      </c>
      <c r="F66" s="453">
        <v>27</v>
      </c>
      <c r="G66" s="453">
        <v>15363</v>
      </c>
      <c r="H66" s="453">
        <v>2.0769230769230771</v>
      </c>
      <c r="I66" s="453">
        <v>569</v>
      </c>
      <c r="J66" s="453">
        <v>13</v>
      </c>
      <c r="K66" s="453">
        <v>7397</v>
      </c>
      <c r="L66" s="453">
        <v>1</v>
      </c>
      <c r="M66" s="453">
        <v>569</v>
      </c>
      <c r="N66" s="453">
        <v>32</v>
      </c>
      <c r="O66" s="453">
        <v>18240</v>
      </c>
      <c r="P66" s="523">
        <v>2.4658645396782481</v>
      </c>
      <c r="Q66" s="454">
        <v>570</v>
      </c>
    </row>
    <row r="67" spans="1:17" ht="14.4" customHeight="1" x14ac:dyDescent="0.3">
      <c r="A67" s="448" t="s">
        <v>909</v>
      </c>
      <c r="B67" s="449" t="s">
        <v>747</v>
      </c>
      <c r="C67" s="449" t="s">
        <v>748</v>
      </c>
      <c r="D67" s="449" t="s">
        <v>763</v>
      </c>
      <c r="E67" s="449" t="s">
        <v>764</v>
      </c>
      <c r="F67" s="453">
        <v>128</v>
      </c>
      <c r="G67" s="453">
        <v>42880</v>
      </c>
      <c r="H67" s="453">
        <v>1.4668856048166392</v>
      </c>
      <c r="I67" s="453">
        <v>335</v>
      </c>
      <c r="J67" s="453">
        <v>87</v>
      </c>
      <c r="K67" s="453">
        <v>29232</v>
      </c>
      <c r="L67" s="453">
        <v>1</v>
      </c>
      <c r="M67" s="453">
        <v>336</v>
      </c>
      <c r="N67" s="453">
        <v>108</v>
      </c>
      <c r="O67" s="453">
        <v>36396</v>
      </c>
      <c r="P67" s="523">
        <v>1.2450738916256157</v>
      </c>
      <c r="Q67" s="454">
        <v>337</v>
      </c>
    </row>
    <row r="68" spans="1:17" ht="14.4" customHeight="1" x14ac:dyDescent="0.3">
      <c r="A68" s="448" t="s">
        <v>909</v>
      </c>
      <c r="B68" s="449" t="s">
        <v>747</v>
      </c>
      <c r="C68" s="449" t="s">
        <v>748</v>
      </c>
      <c r="D68" s="449" t="s">
        <v>765</v>
      </c>
      <c r="E68" s="449" t="s">
        <v>766</v>
      </c>
      <c r="F68" s="453">
        <v>2</v>
      </c>
      <c r="G68" s="453">
        <v>916</v>
      </c>
      <c r="H68" s="453">
        <v>0.66521423384168488</v>
      </c>
      <c r="I68" s="453">
        <v>458</v>
      </c>
      <c r="J68" s="453">
        <v>3</v>
      </c>
      <c r="K68" s="453">
        <v>1377</v>
      </c>
      <c r="L68" s="453">
        <v>1</v>
      </c>
      <c r="M68" s="453">
        <v>459</v>
      </c>
      <c r="N68" s="453">
        <v>2</v>
      </c>
      <c r="O68" s="453">
        <v>918</v>
      </c>
      <c r="P68" s="523">
        <v>0.66666666666666663</v>
      </c>
      <c r="Q68" s="454">
        <v>459</v>
      </c>
    </row>
    <row r="69" spans="1:17" ht="14.4" customHeight="1" x14ac:dyDescent="0.3">
      <c r="A69" s="448" t="s">
        <v>909</v>
      </c>
      <c r="B69" s="449" t="s">
        <v>747</v>
      </c>
      <c r="C69" s="449" t="s">
        <v>748</v>
      </c>
      <c r="D69" s="449" t="s">
        <v>767</v>
      </c>
      <c r="E69" s="449" t="s">
        <v>768</v>
      </c>
      <c r="F69" s="453">
        <v>219</v>
      </c>
      <c r="G69" s="453">
        <v>76431</v>
      </c>
      <c r="H69" s="453">
        <v>1.46</v>
      </c>
      <c r="I69" s="453">
        <v>349</v>
      </c>
      <c r="J69" s="453">
        <v>150</v>
      </c>
      <c r="K69" s="453">
        <v>52350</v>
      </c>
      <c r="L69" s="453">
        <v>1</v>
      </c>
      <c r="M69" s="453">
        <v>349</v>
      </c>
      <c r="N69" s="453">
        <v>206</v>
      </c>
      <c r="O69" s="453">
        <v>72100</v>
      </c>
      <c r="P69" s="523">
        <v>1.3772683858643744</v>
      </c>
      <c r="Q69" s="454">
        <v>350</v>
      </c>
    </row>
    <row r="70" spans="1:17" ht="14.4" customHeight="1" x14ac:dyDescent="0.3">
      <c r="A70" s="448" t="s">
        <v>909</v>
      </c>
      <c r="B70" s="449" t="s">
        <v>747</v>
      </c>
      <c r="C70" s="449" t="s">
        <v>748</v>
      </c>
      <c r="D70" s="449" t="s">
        <v>769</v>
      </c>
      <c r="E70" s="449" t="s">
        <v>770</v>
      </c>
      <c r="F70" s="453">
        <v>10</v>
      </c>
      <c r="G70" s="453">
        <v>16530</v>
      </c>
      <c r="H70" s="453">
        <v>3.3333333333333335</v>
      </c>
      <c r="I70" s="453">
        <v>1653</v>
      </c>
      <c r="J70" s="453">
        <v>3</v>
      </c>
      <c r="K70" s="453">
        <v>4959</v>
      </c>
      <c r="L70" s="453">
        <v>1</v>
      </c>
      <c r="M70" s="453">
        <v>1653</v>
      </c>
      <c r="N70" s="453">
        <v>15</v>
      </c>
      <c r="O70" s="453">
        <v>24825</v>
      </c>
      <c r="P70" s="523">
        <v>5.0060496067755595</v>
      </c>
      <c r="Q70" s="454">
        <v>1655</v>
      </c>
    </row>
    <row r="71" spans="1:17" ht="14.4" customHeight="1" x14ac:dyDescent="0.3">
      <c r="A71" s="448" t="s">
        <v>909</v>
      </c>
      <c r="B71" s="449" t="s">
        <v>747</v>
      </c>
      <c r="C71" s="449" t="s">
        <v>748</v>
      </c>
      <c r="D71" s="449" t="s">
        <v>771</v>
      </c>
      <c r="E71" s="449" t="s">
        <v>772</v>
      </c>
      <c r="F71" s="453">
        <v>4</v>
      </c>
      <c r="G71" s="453">
        <v>24904</v>
      </c>
      <c r="H71" s="453">
        <v>0.57097003461952911</v>
      </c>
      <c r="I71" s="453">
        <v>6226</v>
      </c>
      <c r="J71" s="453">
        <v>7</v>
      </c>
      <c r="K71" s="453">
        <v>43617</v>
      </c>
      <c r="L71" s="453">
        <v>1</v>
      </c>
      <c r="M71" s="453">
        <v>6231</v>
      </c>
      <c r="N71" s="453">
        <v>4</v>
      </c>
      <c r="O71" s="453">
        <v>24968</v>
      </c>
      <c r="P71" s="523">
        <v>0.57243735240846461</v>
      </c>
      <c r="Q71" s="454">
        <v>6242</v>
      </c>
    </row>
    <row r="72" spans="1:17" ht="14.4" customHeight="1" x14ac:dyDescent="0.3">
      <c r="A72" s="448" t="s">
        <v>909</v>
      </c>
      <c r="B72" s="449" t="s">
        <v>747</v>
      </c>
      <c r="C72" s="449" t="s">
        <v>748</v>
      </c>
      <c r="D72" s="449" t="s">
        <v>775</v>
      </c>
      <c r="E72" s="449" t="s">
        <v>776</v>
      </c>
      <c r="F72" s="453">
        <v>31</v>
      </c>
      <c r="G72" s="453">
        <v>1519</v>
      </c>
      <c r="H72" s="453">
        <v>3.1</v>
      </c>
      <c r="I72" s="453">
        <v>49</v>
      </c>
      <c r="J72" s="453">
        <v>10</v>
      </c>
      <c r="K72" s="453">
        <v>490</v>
      </c>
      <c r="L72" s="453">
        <v>1</v>
      </c>
      <c r="M72" s="453">
        <v>49</v>
      </c>
      <c r="N72" s="453">
        <v>4</v>
      </c>
      <c r="O72" s="453">
        <v>196</v>
      </c>
      <c r="P72" s="523">
        <v>0.4</v>
      </c>
      <c r="Q72" s="454">
        <v>49</v>
      </c>
    </row>
    <row r="73" spans="1:17" ht="14.4" customHeight="1" x14ac:dyDescent="0.3">
      <c r="A73" s="448" t="s">
        <v>909</v>
      </c>
      <c r="B73" s="449" t="s">
        <v>747</v>
      </c>
      <c r="C73" s="449" t="s">
        <v>748</v>
      </c>
      <c r="D73" s="449" t="s">
        <v>777</v>
      </c>
      <c r="E73" s="449" t="s">
        <v>778</v>
      </c>
      <c r="F73" s="453">
        <v>19</v>
      </c>
      <c r="G73" s="453">
        <v>7353</v>
      </c>
      <c r="H73" s="453">
        <v>2.0895140664961636</v>
      </c>
      <c r="I73" s="453">
        <v>387</v>
      </c>
      <c r="J73" s="453">
        <v>9</v>
      </c>
      <c r="K73" s="453">
        <v>3519</v>
      </c>
      <c r="L73" s="453">
        <v>1</v>
      </c>
      <c r="M73" s="453">
        <v>391</v>
      </c>
      <c r="N73" s="453">
        <v>16</v>
      </c>
      <c r="O73" s="453">
        <v>6272</v>
      </c>
      <c r="P73" s="523">
        <v>1.7823245240125036</v>
      </c>
      <c r="Q73" s="454">
        <v>392</v>
      </c>
    </row>
    <row r="74" spans="1:17" ht="14.4" customHeight="1" x14ac:dyDescent="0.3">
      <c r="A74" s="448" t="s">
        <v>909</v>
      </c>
      <c r="B74" s="449" t="s">
        <v>747</v>
      </c>
      <c r="C74" s="449" t="s">
        <v>748</v>
      </c>
      <c r="D74" s="449" t="s">
        <v>779</v>
      </c>
      <c r="E74" s="449" t="s">
        <v>780</v>
      </c>
      <c r="F74" s="453">
        <v>2</v>
      </c>
      <c r="G74" s="453">
        <v>76</v>
      </c>
      <c r="H74" s="453">
        <v>1</v>
      </c>
      <c r="I74" s="453">
        <v>38</v>
      </c>
      <c r="J74" s="453">
        <v>2</v>
      </c>
      <c r="K74" s="453">
        <v>76</v>
      </c>
      <c r="L74" s="453">
        <v>1</v>
      </c>
      <c r="M74" s="453">
        <v>38</v>
      </c>
      <c r="N74" s="453">
        <v>1</v>
      </c>
      <c r="O74" s="453">
        <v>38</v>
      </c>
      <c r="P74" s="523">
        <v>0.5</v>
      </c>
      <c r="Q74" s="454">
        <v>38</v>
      </c>
    </row>
    <row r="75" spans="1:17" ht="14.4" customHeight="1" x14ac:dyDescent="0.3">
      <c r="A75" s="448" t="s">
        <v>909</v>
      </c>
      <c r="B75" s="449" t="s">
        <v>747</v>
      </c>
      <c r="C75" s="449" t="s">
        <v>748</v>
      </c>
      <c r="D75" s="449" t="s">
        <v>781</v>
      </c>
      <c r="E75" s="449" t="s">
        <v>782</v>
      </c>
      <c r="F75" s="453">
        <v>3</v>
      </c>
      <c r="G75" s="453">
        <v>792</v>
      </c>
      <c r="H75" s="453">
        <v>1.4943396226415093</v>
      </c>
      <c r="I75" s="453">
        <v>264</v>
      </c>
      <c r="J75" s="453">
        <v>2</v>
      </c>
      <c r="K75" s="453">
        <v>530</v>
      </c>
      <c r="L75" s="453">
        <v>1</v>
      </c>
      <c r="M75" s="453">
        <v>265</v>
      </c>
      <c r="N75" s="453"/>
      <c r="O75" s="453"/>
      <c r="P75" s="523"/>
      <c r="Q75" s="454"/>
    </row>
    <row r="76" spans="1:17" ht="14.4" customHeight="1" x14ac:dyDescent="0.3">
      <c r="A76" s="448" t="s">
        <v>909</v>
      </c>
      <c r="B76" s="449" t="s">
        <v>747</v>
      </c>
      <c r="C76" s="449" t="s">
        <v>748</v>
      </c>
      <c r="D76" s="449" t="s">
        <v>783</v>
      </c>
      <c r="E76" s="449" t="s">
        <v>784</v>
      </c>
      <c r="F76" s="453">
        <v>22</v>
      </c>
      <c r="G76" s="453">
        <v>15488</v>
      </c>
      <c r="H76" s="453">
        <v>1.8307328605200945</v>
      </c>
      <c r="I76" s="453">
        <v>704</v>
      </c>
      <c r="J76" s="453">
        <v>12</v>
      </c>
      <c r="K76" s="453">
        <v>8460</v>
      </c>
      <c r="L76" s="453">
        <v>1</v>
      </c>
      <c r="M76" s="453">
        <v>705</v>
      </c>
      <c r="N76" s="453">
        <v>14</v>
      </c>
      <c r="O76" s="453">
        <v>9898</v>
      </c>
      <c r="P76" s="523">
        <v>1.1699763593380614</v>
      </c>
      <c r="Q76" s="454">
        <v>707</v>
      </c>
    </row>
    <row r="77" spans="1:17" ht="14.4" customHeight="1" x14ac:dyDescent="0.3">
      <c r="A77" s="448" t="s">
        <v>909</v>
      </c>
      <c r="B77" s="449" t="s">
        <v>747</v>
      </c>
      <c r="C77" s="449" t="s">
        <v>748</v>
      </c>
      <c r="D77" s="449" t="s">
        <v>787</v>
      </c>
      <c r="E77" s="449" t="s">
        <v>788</v>
      </c>
      <c r="F77" s="453">
        <v>7</v>
      </c>
      <c r="G77" s="453">
        <v>2128</v>
      </c>
      <c r="H77" s="453">
        <v>0.7752276867030965</v>
      </c>
      <c r="I77" s="453">
        <v>304</v>
      </c>
      <c r="J77" s="453">
        <v>9</v>
      </c>
      <c r="K77" s="453">
        <v>2745</v>
      </c>
      <c r="L77" s="453">
        <v>1</v>
      </c>
      <c r="M77" s="453">
        <v>305</v>
      </c>
      <c r="N77" s="453">
        <v>7</v>
      </c>
      <c r="O77" s="453">
        <v>2135</v>
      </c>
      <c r="P77" s="523">
        <v>0.77777777777777779</v>
      </c>
      <c r="Q77" s="454">
        <v>305</v>
      </c>
    </row>
    <row r="78" spans="1:17" ht="14.4" customHeight="1" x14ac:dyDescent="0.3">
      <c r="A78" s="448" t="s">
        <v>909</v>
      </c>
      <c r="B78" s="449" t="s">
        <v>747</v>
      </c>
      <c r="C78" s="449" t="s">
        <v>748</v>
      </c>
      <c r="D78" s="449" t="s">
        <v>789</v>
      </c>
      <c r="E78" s="449" t="s">
        <v>790</v>
      </c>
      <c r="F78" s="453"/>
      <c r="G78" s="453"/>
      <c r="H78" s="453"/>
      <c r="I78" s="453"/>
      <c r="J78" s="453">
        <v>2</v>
      </c>
      <c r="K78" s="453">
        <v>7424</v>
      </c>
      <c r="L78" s="453">
        <v>1</v>
      </c>
      <c r="M78" s="453">
        <v>3712</v>
      </c>
      <c r="N78" s="453"/>
      <c r="O78" s="453"/>
      <c r="P78" s="523"/>
      <c r="Q78" s="454"/>
    </row>
    <row r="79" spans="1:17" ht="14.4" customHeight="1" x14ac:dyDescent="0.3">
      <c r="A79" s="448" t="s">
        <v>909</v>
      </c>
      <c r="B79" s="449" t="s">
        <v>747</v>
      </c>
      <c r="C79" s="449" t="s">
        <v>748</v>
      </c>
      <c r="D79" s="449" t="s">
        <v>791</v>
      </c>
      <c r="E79" s="449" t="s">
        <v>792</v>
      </c>
      <c r="F79" s="453">
        <v>80</v>
      </c>
      <c r="G79" s="453">
        <v>39520</v>
      </c>
      <c r="H79" s="453">
        <v>1.3333333333333333</v>
      </c>
      <c r="I79" s="453">
        <v>494</v>
      </c>
      <c r="J79" s="453">
        <v>60</v>
      </c>
      <c r="K79" s="453">
        <v>29640</v>
      </c>
      <c r="L79" s="453">
        <v>1</v>
      </c>
      <c r="M79" s="453">
        <v>494</v>
      </c>
      <c r="N79" s="453">
        <v>108</v>
      </c>
      <c r="O79" s="453">
        <v>53460</v>
      </c>
      <c r="P79" s="523">
        <v>1.8036437246963564</v>
      </c>
      <c r="Q79" s="454">
        <v>495</v>
      </c>
    </row>
    <row r="80" spans="1:17" ht="14.4" customHeight="1" x14ac:dyDescent="0.3">
      <c r="A80" s="448" t="s">
        <v>909</v>
      </c>
      <c r="B80" s="449" t="s">
        <v>747</v>
      </c>
      <c r="C80" s="449" t="s">
        <v>748</v>
      </c>
      <c r="D80" s="449" t="s">
        <v>907</v>
      </c>
      <c r="E80" s="449" t="s">
        <v>908</v>
      </c>
      <c r="F80" s="453"/>
      <c r="G80" s="453"/>
      <c r="H80" s="453"/>
      <c r="I80" s="453"/>
      <c r="J80" s="453"/>
      <c r="K80" s="453"/>
      <c r="L80" s="453"/>
      <c r="M80" s="453"/>
      <c r="N80" s="453">
        <v>1</v>
      </c>
      <c r="O80" s="453">
        <v>6598</v>
      </c>
      <c r="P80" s="523"/>
      <c r="Q80" s="454">
        <v>6598</v>
      </c>
    </row>
    <row r="81" spans="1:17" ht="14.4" customHeight="1" x14ac:dyDescent="0.3">
      <c r="A81" s="448" t="s">
        <v>909</v>
      </c>
      <c r="B81" s="449" t="s">
        <v>747</v>
      </c>
      <c r="C81" s="449" t="s">
        <v>748</v>
      </c>
      <c r="D81" s="449" t="s">
        <v>793</v>
      </c>
      <c r="E81" s="449" t="s">
        <v>794</v>
      </c>
      <c r="F81" s="453">
        <v>75</v>
      </c>
      <c r="G81" s="453">
        <v>27750</v>
      </c>
      <c r="H81" s="453">
        <v>1.1363636363636365</v>
      </c>
      <c r="I81" s="453">
        <v>370</v>
      </c>
      <c r="J81" s="453">
        <v>66</v>
      </c>
      <c r="K81" s="453">
        <v>24420</v>
      </c>
      <c r="L81" s="453">
        <v>1</v>
      </c>
      <c r="M81" s="453">
        <v>370</v>
      </c>
      <c r="N81" s="453">
        <v>80</v>
      </c>
      <c r="O81" s="453">
        <v>29680</v>
      </c>
      <c r="P81" s="523">
        <v>1.2153972153972155</v>
      </c>
      <c r="Q81" s="454">
        <v>371</v>
      </c>
    </row>
    <row r="82" spans="1:17" ht="14.4" customHeight="1" x14ac:dyDescent="0.3">
      <c r="A82" s="448" t="s">
        <v>909</v>
      </c>
      <c r="B82" s="449" t="s">
        <v>747</v>
      </c>
      <c r="C82" s="449" t="s">
        <v>748</v>
      </c>
      <c r="D82" s="449" t="s">
        <v>797</v>
      </c>
      <c r="E82" s="449" t="s">
        <v>798</v>
      </c>
      <c r="F82" s="453"/>
      <c r="G82" s="453"/>
      <c r="H82" s="453"/>
      <c r="I82" s="453"/>
      <c r="J82" s="453"/>
      <c r="K82" s="453"/>
      <c r="L82" s="453"/>
      <c r="M82" s="453"/>
      <c r="N82" s="453">
        <v>1</v>
      </c>
      <c r="O82" s="453">
        <v>12</v>
      </c>
      <c r="P82" s="523"/>
      <c r="Q82" s="454">
        <v>12</v>
      </c>
    </row>
    <row r="83" spans="1:17" ht="14.4" customHeight="1" x14ac:dyDescent="0.3">
      <c r="A83" s="448" t="s">
        <v>909</v>
      </c>
      <c r="B83" s="449" t="s">
        <v>747</v>
      </c>
      <c r="C83" s="449" t="s">
        <v>748</v>
      </c>
      <c r="D83" s="449" t="s">
        <v>910</v>
      </c>
      <c r="E83" s="449" t="s">
        <v>911</v>
      </c>
      <c r="F83" s="453">
        <v>1</v>
      </c>
      <c r="G83" s="453">
        <v>4659</v>
      </c>
      <c r="H83" s="453"/>
      <c r="I83" s="453">
        <v>4659</v>
      </c>
      <c r="J83" s="453"/>
      <c r="K83" s="453"/>
      <c r="L83" s="453"/>
      <c r="M83" s="453"/>
      <c r="N83" s="453"/>
      <c r="O83" s="453"/>
      <c r="P83" s="523"/>
      <c r="Q83" s="454"/>
    </row>
    <row r="84" spans="1:17" ht="14.4" customHeight="1" x14ac:dyDescent="0.3">
      <c r="A84" s="448" t="s">
        <v>909</v>
      </c>
      <c r="B84" s="449" t="s">
        <v>747</v>
      </c>
      <c r="C84" s="449" t="s">
        <v>748</v>
      </c>
      <c r="D84" s="449" t="s">
        <v>801</v>
      </c>
      <c r="E84" s="449" t="s">
        <v>802</v>
      </c>
      <c r="F84" s="453">
        <v>16</v>
      </c>
      <c r="G84" s="453">
        <v>1776</v>
      </c>
      <c r="H84" s="453">
        <v>0.84210526315789469</v>
      </c>
      <c r="I84" s="453">
        <v>111</v>
      </c>
      <c r="J84" s="453">
        <v>19</v>
      </c>
      <c r="K84" s="453">
        <v>2109</v>
      </c>
      <c r="L84" s="453">
        <v>1</v>
      </c>
      <c r="M84" s="453">
        <v>111</v>
      </c>
      <c r="N84" s="453">
        <v>17</v>
      </c>
      <c r="O84" s="453">
        <v>1904</v>
      </c>
      <c r="P84" s="523">
        <v>0.90279753437648169</v>
      </c>
      <c r="Q84" s="454">
        <v>112</v>
      </c>
    </row>
    <row r="85" spans="1:17" ht="14.4" customHeight="1" x14ac:dyDescent="0.3">
      <c r="A85" s="448" t="s">
        <v>909</v>
      </c>
      <c r="B85" s="449" t="s">
        <v>747</v>
      </c>
      <c r="C85" s="449" t="s">
        <v>748</v>
      </c>
      <c r="D85" s="449" t="s">
        <v>803</v>
      </c>
      <c r="E85" s="449" t="s">
        <v>804</v>
      </c>
      <c r="F85" s="453">
        <v>1</v>
      </c>
      <c r="G85" s="453">
        <v>125</v>
      </c>
      <c r="H85" s="453">
        <v>1</v>
      </c>
      <c r="I85" s="453">
        <v>125</v>
      </c>
      <c r="J85" s="453">
        <v>1</v>
      </c>
      <c r="K85" s="453">
        <v>125</v>
      </c>
      <c r="L85" s="453">
        <v>1</v>
      </c>
      <c r="M85" s="453">
        <v>125</v>
      </c>
      <c r="N85" s="453">
        <v>1</v>
      </c>
      <c r="O85" s="453">
        <v>126</v>
      </c>
      <c r="P85" s="523">
        <v>1.008</v>
      </c>
      <c r="Q85" s="454">
        <v>126</v>
      </c>
    </row>
    <row r="86" spans="1:17" ht="14.4" customHeight="1" x14ac:dyDescent="0.3">
      <c r="A86" s="448" t="s">
        <v>909</v>
      </c>
      <c r="B86" s="449" t="s">
        <v>747</v>
      </c>
      <c r="C86" s="449" t="s">
        <v>748</v>
      </c>
      <c r="D86" s="449" t="s">
        <v>805</v>
      </c>
      <c r="E86" s="449" t="s">
        <v>806</v>
      </c>
      <c r="F86" s="453">
        <v>9</v>
      </c>
      <c r="G86" s="453">
        <v>4455</v>
      </c>
      <c r="H86" s="453">
        <v>1.2857142857142858</v>
      </c>
      <c r="I86" s="453">
        <v>495</v>
      </c>
      <c r="J86" s="453">
        <v>7</v>
      </c>
      <c r="K86" s="453">
        <v>3465</v>
      </c>
      <c r="L86" s="453">
        <v>1</v>
      </c>
      <c r="M86" s="453">
        <v>495</v>
      </c>
      <c r="N86" s="453">
        <v>3</v>
      </c>
      <c r="O86" s="453">
        <v>1488</v>
      </c>
      <c r="P86" s="523">
        <v>0.42943722943722945</v>
      </c>
      <c r="Q86" s="454">
        <v>496</v>
      </c>
    </row>
    <row r="87" spans="1:17" ht="14.4" customHeight="1" x14ac:dyDescent="0.3">
      <c r="A87" s="448" t="s">
        <v>909</v>
      </c>
      <c r="B87" s="449" t="s">
        <v>747</v>
      </c>
      <c r="C87" s="449" t="s">
        <v>748</v>
      </c>
      <c r="D87" s="449" t="s">
        <v>807</v>
      </c>
      <c r="E87" s="449" t="s">
        <v>808</v>
      </c>
      <c r="F87" s="453">
        <v>1</v>
      </c>
      <c r="G87" s="453">
        <v>1283</v>
      </c>
      <c r="H87" s="453"/>
      <c r="I87" s="453">
        <v>1283</v>
      </c>
      <c r="J87" s="453"/>
      <c r="K87" s="453"/>
      <c r="L87" s="453"/>
      <c r="M87" s="453"/>
      <c r="N87" s="453"/>
      <c r="O87" s="453"/>
      <c r="P87" s="523"/>
      <c r="Q87" s="454"/>
    </row>
    <row r="88" spans="1:17" ht="14.4" customHeight="1" x14ac:dyDescent="0.3">
      <c r="A88" s="448" t="s">
        <v>909</v>
      </c>
      <c r="B88" s="449" t="s">
        <v>747</v>
      </c>
      <c r="C88" s="449" t="s">
        <v>748</v>
      </c>
      <c r="D88" s="449" t="s">
        <v>809</v>
      </c>
      <c r="E88" s="449" t="s">
        <v>810</v>
      </c>
      <c r="F88" s="453">
        <v>67</v>
      </c>
      <c r="G88" s="453">
        <v>30552</v>
      </c>
      <c r="H88" s="453">
        <v>0.7528089887640449</v>
      </c>
      <c r="I88" s="453">
        <v>456</v>
      </c>
      <c r="J88" s="453">
        <v>89</v>
      </c>
      <c r="K88" s="453">
        <v>40584</v>
      </c>
      <c r="L88" s="453">
        <v>1</v>
      </c>
      <c r="M88" s="453">
        <v>456</v>
      </c>
      <c r="N88" s="453">
        <v>95</v>
      </c>
      <c r="O88" s="453">
        <v>43510</v>
      </c>
      <c r="P88" s="523">
        <v>1.0720973782771535</v>
      </c>
      <c r="Q88" s="454">
        <v>458</v>
      </c>
    </row>
    <row r="89" spans="1:17" ht="14.4" customHeight="1" x14ac:dyDescent="0.3">
      <c r="A89" s="448" t="s">
        <v>909</v>
      </c>
      <c r="B89" s="449" t="s">
        <v>747</v>
      </c>
      <c r="C89" s="449" t="s">
        <v>748</v>
      </c>
      <c r="D89" s="449" t="s">
        <v>811</v>
      </c>
      <c r="E89" s="449" t="s">
        <v>812</v>
      </c>
      <c r="F89" s="453">
        <v>104</v>
      </c>
      <c r="G89" s="453">
        <v>6032</v>
      </c>
      <c r="H89" s="453">
        <v>1.9259259259259258</v>
      </c>
      <c r="I89" s="453">
        <v>58</v>
      </c>
      <c r="J89" s="453">
        <v>54</v>
      </c>
      <c r="K89" s="453">
        <v>3132</v>
      </c>
      <c r="L89" s="453">
        <v>1</v>
      </c>
      <c r="M89" s="453">
        <v>58</v>
      </c>
      <c r="N89" s="453">
        <v>77</v>
      </c>
      <c r="O89" s="453">
        <v>4466</v>
      </c>
      <c r="P89" s="523">
        <v>1.4259259259259258</v>
      </c>
      <c r="Q89" s="454">
        <v>58</v>
      </c>
    </row>
    <row r="90" spans="1:17" ht="14.4" customHeight="1" x14ac:dyDescent="0.3">
      <c r="A90" s="448" t="s">
        <v>909</v>
      </c>
      <c r="B90" s="449" t="s">
        <v>747</v>
      </c>
      <c r="C90" s="449" t="s">
        <v>748</v>
      </c>
      <c r="D90" s="449" t="s">
        <v>819</v>
      </c>
      <c r="E90" s="449" t="s">
        <v>820</v>
      </c>
      <c r="F90" s="453">
        <v>23</v>
      </c>
      <c r="G90" s="453">
        <v>4025</v>
      </c>
      <c r="H90" s="453">
        <v>0.61808968058968061</v>
      </c>
      <c r="I90" s="453">
        <v>175</v>
      </c>
      <c r="J90" s="453">
        <v>37</v>
      </c>
      <c r="K90" s="453">
        <v>6512</v>
      </c>
      <c r="L90" s="453">
        <v>1</v>
      </c>
      <c r="M90" s="453">
        <v>176</v>
      </c>
      <c r="N90" s="453">
        <v>54</v>
      </c>
      <c r="O90" s="453">
        <v>9504</v>
      </c>
      <c r="P90" s="523">
        <v>1.4594594594594594</v>
      </c>
      <c r="Q90" s="454">
        <v>176</v>
      </c>
    </row>
    <row r="91" spans="1:17" ht="14.4" customHeight="1" x14ac:dyDescent="0.3">
      <c r="A91" s="448" t="s">
        <v>909</v>
      </c>
      <c r="B91" s="449" t="s">
        <v>747</v>
      </c>
      <c r="C91" s="449" t="s">
        <v>748</v>
      </c>
      <c r="D91" s="449" t="s">
        <v>821</v>
      </c>
      <c r="E91" s="449" t="s">
        <v>822</v>
      </c>
      <c r="F91" s="453">
        <v>203</v>
      </c>
      <c r="G91" s="453">
        <v>17255</v>
      </c>
      <c r="H91" s="453">
        <v>2.3068181818181817</v>
      </c>
      <c r="I91" s="453">
        <v>85</v>
      </c>
      <c r="J91" s="453">
        <v>88</v>
      </c>
      <c r="K91" s="453">
        <v>7480</v>
      </c>
      <c r="L91" s="453">
        <v>1</v>
      </c>
      <c r="M91" s="453">
        <v>85</v>
      </c>
      <c r="N91" s="453">
        <v>48</v>
      </c>
      <c r="O91" s="453">
        <v>4128</v>
      </c>
      <c r="P91" s="523">
        <v>0.5518716577540107</v>
      </c>
      <c r="Q91" s="454">
        <v>86</v>
      </c>
    </row>
    <row r="92" spans="1:17" ht="14.4" customHeight="1" x14ac:dyDescent="0.3">
      <c r="A92" s="448" t="s">
        <v>909</v>
      </c>
      <c r="B92" s="449" t="s">
        <v>747</v>
      </c>
      <c r="C92" s="449" t="s">
        <v>748</v>
      </c>
      <c r="D92" s="449" t="s">
        <v>825</v>
      </c>
      <c r="E92" s="449" t="s">
        <v>826</v>
      </c>
      <c r="F92" s="453">
        <v>1</v>
      </c>
      <c r="G92" s="453">
        <v>169</v>
      </c>
      <c r="H92" s="453">
        <v>0.99411764705882355</v>
      </c>
      <c r="I92" s="453">
        <v>169</v>
      </c>
      <c r="J92" s="453">
        <v>1</v>
      </c>
      <c r="K92" s="453">
        <v>170</v>
      </c>
      <c r="L92" s="453">
        <v>1</v>
      </c>
      <c r="M92" s="453">
        <v>170</v>
      </c>
      <c r="N92" s="453">
        <v>8</v>
      </c>
      <c r="O92" s="453">
        <v>1360</v>
      </c>
      <c r="P92" s="523">
        <v>8</v>
      </c>
      <c r="Q92" s="454">
        <v>170</v>
      </c>
    </row>
    <row r="93" spans="1:17" ht="14.4" customHeight="1" x14ac:dyDescent="0.3">
      <c r="A93" s="448" t="s">
        <v>909</v>
      </c>
      <c r="B93" s="449" t="s">
        <v>747</v>
      </c>
      <c r="C93" s="449" t="s">
        <v>748</v>
      </c>
      <c r="D93" s="449" t="s">
        <v>827</v>
      </c>
      <c r="E93" s="449" t="s">
        <v>828</v>
      </c>
      <c r="F93" s="453">
        <v>1</v>
      </c>
      <c r="G93" s="453">
        <v>29</v>
      </c>
      <c r="H93" s="453"/>
      <c r="I93" s="453">
        <v>29</v>
      </c>
      <c r="J93" s="453"/>
      <c r="K93" s="453"/>
      <c r="L93" s="453"/>
      <c r="M93" s="453"/>
      <c r="N93" s="453"/>
      <c r="O93" s="453"/>
      <c r="P93" s="523"/>
      <c r="Q93" s="454"/>
    </row>
    <row r="94" spans="1:17" ht="14.4" customHeight="1" x14ac:dyDescent="0.3">
      <c r="A94" s="448" t="s">
        <v>909</v>
      </c>
      <c r="B94" s="449" t="s">
        <v>747</v>
      </c>
      <c r="C94" s="449" t="s">
        <v>748</v>
      </c>
      <c r="D94" s="449" t="s">
        <v>829</v>
      </c>
      <c r="E94" s="449" t="s">
        <v>830</v>
      </c>
      <c r="F94" s="453">
        <v>8</v>
      </c>
      <c r="G94" s="453">
        <v>8088</v>
      </c>
      <c r="H94" s="453"/>
      <c r="I94" s="453">
        <v>1011</v>
      </c>
      <c r="J94" s="453"/>
      <c r="K94" s="453"/>
      <c r="L94" s="453"/>
      <c r="M94" s="453"/>
      <c r="N94" s="453"/>
      <c r="O94" s="453"/>
      <c r="P94" s="523"/>
      <c r="Q94" s="454"/>
    </row>
    <row r="95" spans="1:17" ht="14.4" customHeight="1" x14ac:dyDescent="0.3">
      <c r="A95" s="448" t="s">
        <v>909</v>
      </c>
      <c r="B95" s="449" t="s">
        <v>747</v>
      </c>
      <c r="C95" s="449" t="s">
        <v>748</v>
      </c>
      <c r="D95" s="449" t="s">
        <v>831</v>
      </c>
      <c r="E95" s="449" t="s">
        <v>832</v>
      </c>
      <c r="F95" s="453">
        <v>30</v>
      </c>
      <c r="G95" s="453">
        <v>5280</v>
      </c>
      <c r="H95" s="453">
        <v>3</v>
      </c>
      <c r="I95" s="453">
        <v>176</v>
      </c>
      <c r="J95" s="453">
        <v>10</v>
      </c>
      <c r="K95" s="453">
        <v>1760</v>
      </c>
      <c r="L95" s="453">
        <v>1</v>
      </c>
      <c r="M95" s="453">
        <v>176</v>
      </c>
      <c r="N95" s="453">
        <v>4</v>
      </c>
      <c r="O95" s="453">
        <v>708</v>
      </c>
      <c r="P95" s="523">
        <v>0.40227272727272728</v>
      </c>
      <c r="Q95" s="454">
        <v>177</v>
      </c>
    </row>
    <row r="96" spans="1:17" ht="14.4" customHeight="1" x14ac:dyDescent="0.3">
      <c r="A96" s="448" t="s">
        <v>909</v>
      </c>
      <c r="B96" s="449" t="s">
        <v>747</v>
      </c>
      <c r="C96" s="449" t="s">
        <v>748</v>
      </c>
      <c r="D96" s="449" t="s">
        <v>833</v>
      </c>
      <c r="E96" s="449" t="s">
        <v>834</v>
      </c>
      <c r="F96" s="453">
        <v>7</v>
      </c>
      <c r="G96" s="453">
        <v>16058</v>
      </c>
      <c r="H96" s="453"/>
      <c r="I96" s="453">
        <v>2294</v>
      </c>
      <c r="J96" s="453"/>
      <c r="K96" s="453"/>
      <c r="L96" s="453"/>
      <c r="M96" s="453"/>
      <c r="N96" s="453"/>
      <c r="O96" s="453"/>
      <c r="P96" s="523"/>
      <c r="Q96" s="454"/>
    </row>
    <row r="97" spans="1:17" ht="14.4" customHeight="1" x14ac:dyDescent="0.3">
      <c r="A97" s="448" t="s">
        <v>909</v>
      </c>
      <c r="B97" s="449" t="s">
        <v>747</v>
      </c>
      <c r="C97" s="449" t="s">
        <v>748</v>
      </c>
      <c r="D97" s="449" t="s">
        <v>837</v>
      </c>
      <c r="E97" s="449" t="s">
        <v>838</v>
      </c>
      <c r="F97" s="453">
        <v>49</v>
      </c>
      <c r="G97" s="453">
        <v>12887</v>
      </c>
      <c r="H97" s="453">
        <v>2.0339330808080809</v>
      </c>
      <c r="I97" s="453">
        <v>263</v>
      </c>
      <c r="J97" s="453">
        <v>24</v>
      </c>
      <c r="K97" s="453">
        <v>6336</v>
      </c>
      <c r="L97" s="453">
        <v>1</v>
      </c>
      <c r="M97" s="453">
        <v>264</v>
      </c>
      <c r="N97" s="453">
        <v>22</v>
      </c>
      <c r="O97" s="453">
        <v>5808</v>
      </c>
      <c r="P97" s="523">
        <v>0.91666666666666663</v>
      </c>
      <c r="Q97" s="454">
        <v>264</v>
      </c>
    </row>
    <row r="98" spans="1:17" ht="14.4" customHeight="1" x14ac:dyDescent="0.3">
      <c r="A98" s="448" t="s">
        <v>909</v>
      </c>
      <c r="B98" s="449" t="s">
        <v>747</v>
      </c>
      <c r="C98" s="449" t="s">
        <v>748</v>
      </c>
      <c r="D98" s="449" t="s">
        <v>839</v>
      </c>
      <c r="E98" s="449" t="s">
        <v>840</v>
      </c>
      <c r="F98" s="453">
        <v>2</v>
      </c>
      <c r="G98" s="453">
        <v>4260</v>
      </c>
      <c r="H98" s="453"/>
      <c r="I98" s="453">
        <v>2130</v>
      </c>
      <c r="J98" s="453"/>
      <c r="K98" s="453"/>
      <c r="L98" s="453"/>
      <c r="M98" s="453"/>
      <c r="N98" s="453">
        <v>2</v>
      </c>
      <c r="O98" s="453">
        <v>4268</v>
      </c>
      <c r="P98" s="523"/>
      <c r="Q98" s="454">
        <v>2134</v>
      </c>
    </row>
    <row r="99" spans="1:17" ht="14.4" customHeight="1" x14ac:dyDescent="0.3">
      <c r="A99" s="448" t="s">
        <v>909</v>
      </c>
      <c r="B99" s="449" t="s">
        <v>747</v>
      </c>
      <c r="C99" s="449" t="s">
        <v>748</v>
      </c>
      <c r="D99" s="449" t="s">
        <v>843</v>
      </c>
      <c r="E99" s="449" t="s">
        <v>844</v>
      </c>
      <c r="F99" s="453"/>
      <c r="G99" s="453"/>
      <c r="H99" s="453"/>
      <c r="I99" s="453"/>
      <c r="J99" s="453">
        <v>2</v>
      </c>
      <c r="K99" s="453">
        <v>848</v>
      </c>
      <c r="L99" s="453">
        <v>1</v>
      </c>
      <c r="M99" s="453">
        <v>424</v>
      </c>
      <c r="N99" s="453">
        <v>1</v>
      </c>
      <c r="O99" s="453">
        <v>426</v>
      </c>
      <c r="P99" s="523">
        <v>0.50235849056603776</v>
      </c>
      <c r="Q99" s="454">
        <v>426</v>
      </c>
    </row>
    <row r="100" spans="1:17" ht="14.4" customHeight="1" x14ac:dyDescent="0.3">
      <c r="A100" s="448" t="s">
        <v>909</v>
      </c>
      <c r="B100" s="449" t="s">
        <v>747</v>
      </c>
      <c r="C100" s="449" t="s">
        <v>748</v>
      </c>
      <c r="D100" s="449" t="s">
        <v>848</v>
      </c>
      <c r="E100" s="449" t="s">
        <v>849</v>
      </c>
      <c r="F100" s="453">
        <v>6</v>
      </c>
      <c r="G100" s="453">
        <v>31296</v>
      </c>
      <c r="H100" s="453">
        <v>0.66615581098339716</v>
      </c>
      <c r="I100" s="453">
        <v>5216</v>
      </c>
      <c r="J100" s="453">
        <v>9</v>
      </c>
      <c r="K100" s="453">
        <v>46980</v>
      </c>
      <c r="L100" s="453">
        <v>1</v>
      </c>
      <c r="M100" s="453">
        <v>5220</v>
      </c>
      <c r="N100" s="453">
        <v>5</v>
      </c>
      <c r="O100" s="453">
        <v>26145</v>
      </c>
      <c r="P100" s="523">
        <v>0.55651340996168586</v>
      </c>
      <c r="Q100" s="454">
        <v>5229</v>
      </c>
    </row>
    <row r="101" spans="1:17" ht="14.4" customHeight="1" x14ac:dyDescent="0.3">
      <c r="A101" s="448" t="s">
        <v>909</v>
      </c>
      <c r="B101" s="449" t="s">
        <v>747</v>
      </c>
      <c r="C101" s="449" t="s">
        <v>748</v>
      </c>
      <c r="D101" s="449" t="s">
        <v>852</v>
      </c>
      <c r="E101" s="449" t="s">
        <v>853</v>
      </c>
      <c r="F101" s="453">
        <v>5</v>
      </c>
      <c r="G101" s="453">
        <v>1440</v>
      </c>
      <c r="H101" s="453">
        <v>1.2456747404844291</v>
      </c>
      <c r="I101" s="453">
        <v>288</v>
      </c>
      <c r="J101" s="453">
        <v>4</v>
      </c>
      <c r="K101" s="453">
        <v>1156</v>
      </c>
      <c r="L101" s="453">
        <v>1</v>
      </c>
      <c r="M101" s="453">
        <v>289</v>
      </c>
      <c r="N101" s="453"/>
      <c r="O101" s="453"/>
      <c r="P101" s="523"/>
      <c r="Q101" s="454"/>
    </row>
    <row r="102" spans="1:17" ht="14.4" customHeight="1" x14ac:dyDescent="0.3">
      <c r="A102" s="448" t="s">
        <v>909</v>
      </c>
      <c r="B102" s="449" t="s">
        <v>747</v>
      </c>
      <c r="C102" s="449" t="s">
        <v>748</v>
      </c>
      <c r="D102" s="449" t="s">
        <v>854</v>
      </c>
      <c r="E102" s="449" t="s">
        <v>855</v>
      </c>
      <c r="F102" s="453"/>
      <c r="G102" s="453"/>
      <c r="H102" s="453"/>
      <c r="I102" s="453"/>
      <c r="J102" s="453">
        <v>2</v>
      </c>
      <c r="K102" s="453">
        <v>2196</v>
      </c>
      <c r="L102" s="453">
        <v>1</v>
      </c>
      <c r="M102" s="453">
        <v>1098</v>
      </c>
      <c r="N102" s="453">
        <v>1</v>
      </c>
      <c r="O102" s="453">
        <v>1102</v>
      </c>
      <c r="P102" s="523">
        <v>0.50182149362477235</v>
      </c>
      <c r="Q102" s="454">
        <v>1102</v>
      </c>
    </row>
    <row r="103" spans="1:17" ht="14.4" customHeight="1" x14ac:dyDescent="0.3">
      <c r="A103" s="448" t="s">
        <v>909</v>
      </c>
      <c r="B103" s="449" t="s">
        <v>747</v>
      </c>
      <c r="C103" s="449" t="s">
        <v>748</v>
      </c>
      <c r="D103" s="449" t="s">
        <v>856</v>
      </c>
      <c r="E103" s="449" t="s">
        <v>857</v>
      </c>
      <c r="F103" s="453">
        <v>3</v>
      </c>
      <c r="G103" s="453">
        <v>321</v>
      </c>
      <c r="H103" s="453">
        <v>0.6</v>
      </c>
      <c r="I103" s="453">
        <v>107</v>
      </c>
      <c r="J103" s="453">
        <v>5</v>
      </c>
      <c r="K103" s="453">
        <v>535</v>
      </c>
      <c r="L103" s="453">
        <v>1</v>
      </c>
      <c r="M103" s="453">
        <v>107</v>
      </c>
      <c r="N103" s="453">
        <v>1</v>
      </c>
      <c r="O103" s="453">
        <v>108</v>
      </c>
      <c r="P103" s="523">
        <v>0.20186915887850468</v>
      </c>
      <c r="Q103" s="454">
        <v>108</v>
      </c>
    </row>
    <row r="104" spans="1:17" ht="14.4" customHeight="1" x14ac:dyDescent="0.3">
      <c r="A104" s="448" t="s">
        <v>909</v>
      </c>
      <c r="B104" s="449" t="s">
        <v>747</v>
      </c>
      <c r="C104" s="449" t="s">
        <v>748</v>
      </c>
      <c r="D104" s="449" t="s">
        <v>858</v>
      </c>
      <c r="E104" s="449" t="s">
        <v>859</v>
      </c>
      <c r="F104" s="453">
        <v>5</v>
      </c>
      <c r="G104" s="453">
        <v>1570</v>
      </c>
      <c r="H104" s="453">
        <v>2.5</v>
      </c>
      <c r="I104" s="453">
        <v>314</v>
      </c>
      <c r="J104" s="453">
        <v>2</v>
      </c>
      <c r="K104" s="453">
        <v>628</v>
      </c>
      <c r="L104" s="453">
        <v>1</v>
      </c>
      <c r="M104" s="453">
        <v>314</v>
      </c>
      <c r="N104" s="453"/>
      <c r="O104" s="453"/>
      <c r="P104" s="523"/>
      <c r="Q104" s="454"/>
    </row>
    <row r="105" spans="1:17" ht="14.4" customHeight="1" x14ac:dyDescent="0.3">
      <c r="A105" s="448" t="s">
        <v>909</v>
      </c>
      <c r="B105" s="449" t="s">
        <v>747</v>
      </c>
      <c r="C105" s="449" t="s">
        <v>748</v>
      </c>
      <c r="D105" s="449" t="s">
        <v>864</v>
      </c>
      <c r="E105" s="449" t="s">
        <v>865</v>
      </c>
      <c r="F105" s="453"/>
      <c r="G105" s="453"/>
      <c r="H105" s="453"/>
      <c r="I105" s="453"/>
      <c r="J105" s="453"/>
      <c r="K105" s="453"/>
      <c r="L105" s="453"/>
      <c r="M105" s="453"/>
      <c r="N105" s="453">
        <v>4</v>
      </c>
      <c r="O105" s="453">
        <v>19116</v>
      </c>
      <c r="P105" s="523"/>
      <c r="Q105" s="454">
        <v>4779</v>
      </c>
    </row>
    <row r="106" spans="1:17" ht="14.4" customHeight="1" x14ac:dyDescent="0.3">
      <c r="A106" s="448" t="s">
        <v>909</v>
      </c>
      <c r="B106" s="449" t="s">
        <v>747</v>
      </c>
      <c r="C106" s="449" t="s">
        <v>748</v>
      </c>
      <c r="D106" s="449" t="s">
        <v>866</v>
      </c>
      <c r="E106" s="449" t="s">
        <v>867</v>
      </c>
      <c r="F106" s="453"/>
      <c r="G106" s="453"/>
      <c r="H106" s="453"/>
      <c r="I106" s="453"/>
      <c r="J106" s="453"/>
      <c r="K106" s="453"/>
      <c r="L106" s="453"/>
      <c r="M106" s="453"/>
      <c r="N106" s="453">
        <v>1</v>
      </c>
      <c r="O106" s="453">
        <v>609</v>
      </c>
      <c r="P106" s="523"/>
      <c r="Q106" s="454">
        <v>609</v>
      </c>
    </row>
    <row r="107" spans="1:17" ht="14.4" customHeight="1" x14ac:dyDescent="0.3">
      <c r="A107" s="448" t="s">
        <v>912</v>
      </c>
      <c r="B107" s="449" t="s">
        <v>747</v>
      </c>
      <c r="C107" s="449" t="s">
        <v>748</v>
      </c>
      <c r="D107" s="449" t="s">
        <v>749</v>
      </c>
      <c r="E107" s="449" t="s">
        <v>750</v>
      </c>
      <c r="F107" s="453"/>
      <c r="G107" s="453"/>
      <c r="H107" s="453"/>
      <c r="I107" s="453"/>
      <c r="J107" s="453"/>
      <c r="K107" s="453"/>
      <c r="L107" s="453"/>
      <c r="M107" s="453"/>
      <c r="N107" s="453">
        <v>1</v>
      </c>
      <c r="O107" s="453">
        <v>2235</v>
      </c>
      <c r="P107" s="523"/>
      <c r="Q107" s="454">
        <v>2235</v>
      </c>
    </row>
    <row r="108" spans="1:17" ht="14.4" customHeight="1" x14ac:dyDescent="0.3">
      <c r="A108" s="448" t="s">
        <v>912</v>
      </c>
      <c r="B108" s="449" t="s">
        <v>747</v>
      </c>
      <c r="C108" s="449" t="s">
        <v>748</v>
      </c>
      <c r="D108" s="449" t="s">
        <v>913</v>
      </c>
      <c r="E108" s="449" t="s">
        <v>914</v>
      </c>
      <c r="F108" s="453">
        <v>1</v>
      </c>
      <c r="G108" s="453">
        <v>231</v>
      </c>
      <c r="H108" s="453"/>
      <c r="I108" s="453">
        <v>231</v>
      </c>
      <c r="J108" s="453"/>
      <c r="K108" s="453"/>
      <c r="L108" s="453"/>
      <c r="M108" s="453"/>
      <c r="N108" s="453"/>
      <c r="O108" s="453"/>
      <c r="P108" s="523"/>
      <c r="Q108" s="454"/>
    </row>
    <row r="109" spans="1:17" ht="14.4" customHeight="1" x14ac:dyDescent="0.3">
      <c r="A109" s="448" t="s">
        <v>912</v>
      </c>
      <c r="B109" s="449" t="s">
        <v>747</v>
      </c>
      <c r="C109" s="449" t="s">
        <v>748</v>
      </c>
      <c r="D109" s="449" t="s">
        <v>751</v>
      </c>
      <c r="E109" s="449" t="s">
        <v>752</v>
      </c>
      <c r="F109" s="453">
        <v>1997</v>
      </c>
      <c r="G109" s="453">
        <v>115826</v>
      </c>
      <c r="H109" s="453">
        <v>1.7579225352112675</v>
      </c>
      <c r="I109" s="453">
        <v>58</v>
      </c>
      <c r="J109" s="453">
        <v>1136</v>
      </c>
      <c r="K109" s="453">
        <v>65888</v>
      </c>
      <c r="L109" s="453">
        <v>1</v>
      </c>
      <c r="M109" s="453">
        <v>58</v>
      </c>
      <c r="N109" s="453">
        <v>656</v>
      </c>
      <c r="O109" s="453">
        <v>38048</v>
      </c>
      <c r="P109" s="523">
        <v>0.57746478873239437</v>
      </c>
      <c r="Q109" s="454">
        <v>58</v>
      </c>
    </row>
    <row r="110" spans="1:17" ht="14.4" customHeight="1" x14ac:dyDescent="0.3">
      <c r="A110" s="448" t="s">
        <v>912</v>
      </c>
      <c r="B110" s="449" t="s">
        <v>747</v>
      </c>
      <c r="C110" s="449" t="s">
        <v>748</v>
      </c>
      <c r="D110" s="449" t="s">
        <v>753</v>
      </c>
      <c r="E110" s="449" t="s">
        <v>754</v>
      </c>
      <c r="F110" s="453">
        <v>1288</v>
      </c>
      <c r="G110" s="453">
        <v>168728</v>
      </c>
      <c r="H110" s="453">
        <v>1.4770642201834863</v>
      </c>
      <c r="I110" s="453">
        <v>131</v>
      </c>
      <c r="J110" s="453">
        <v>872</v>
      </c>
      <c r="K110" s="453">
        <v>114232</v>
      </c>
      <c r="L110" s="453">
        <v>1</v>
      </c>
      <c r="M110" s="453">
        <v>131</v>
      </c>
      <c r="N110" s="453">
        <v>851</v>
      </c>
      <c r="O110" s="453">
        <v>112332</v>
      </c>
      <c r="P110" s="523">
        <v>0.98336718257581068</v>
      </c>
      <c r="Q110" s="454">
        <v>132</v>
      </c>
    </row>
    <row r="111" spans="1:17" ht="14.4" customHeight="1" x14ac:dyDescent="0.3">
      <c r="A111" s="448" t="s">
        <v>912</v>
      </c>
      <c r="B111" s="449" t="s">
        <v>747</v>
      </c>
      <c r="C111" s="449" t="s">
        <v>748</v>
      </c>
      <c r="D111" s="449" t="s">
        <v>755</v>
      </c>
      <c r="E111" s="449" t="s">
        <v>756</v>
      </c>
      <c r="F111" s="453">
        <v>33</v>
      </c>
      <c r="G111" s="453">
        <v>6237</v>
      </c>
      <c r="H111" s="453">
        <v>1.1000000000000001</v>
      </c>
      <c r="I111" s="453">
        <v>189</v>
      </c>
      <c r="J111" s="453">
        <v>30</v>
      </c>
      <c r="K111" s="453">
        <v>5670</v>
      </c>
      <c r="L111" s="453">
        <v>1</v>
      </c>
      <c r="M111" s="453">
        <v>189</v>
      </c>
      <c r="N111" s="453">
        <v>46</v>
      </c>
      <c r="O111" s="453">
        <v>8740</v>
      </c>
      <c r="P111" s="523">
        <v>1.5414462081128748</v>
      </c>
      <c r="Q111" s="454">
        <v>190</v>
      </c>
    </row>
    <row r="112" spans="1:17" ht="14.4" customHeight="1" x14ac:dyDescent="0.3">
      <c r="A112" s="448" t="s">
        <v>912</v>
      </c>
      <c r="B112" s="449" t="s">
        <v>747</v>
      </c>
      <c r="C112" s="449" t="s">
        <v>748</v>
      </c>
      <c r="D112" s="449" t="s">
        <v>757</v>
      </c>
      <c r="E112" s="449" t="s">
        <v>758</v>
      </c>
      <c r="F112" s="453">
        <v>469</v>
      </c>
      <c r="G112" s="453">
        <v>190883</v>
      </c>
      <c r="H112" s="453">
        <v>1.1523411088573361</v>
      </c>
      <c r="I112" s="453">
        <v>407</v>
      </c>
      <c r="J112" s="453">
        <v>406</v>
      </c>
      <c r="K112" s="453">
        <v>165648</v>
      </c>
      <c r="L112" s="453">
        <v>1</v>
      </c>
      <c r="M112" s="453">
        <v>408</v>
      </c>
      <c r="N112" s="453">
        <v>90</v>
      </c>
      <c r="O112" s="453">
        <v>36720</v>
      </c>
      <c r="P112" s="523">
        <v>0.22167487684729065</v>
      </c>
      <c r="Q112" s="454">
        <v>408</v>
      </c>
    </row>
    <row r="113" spans="1:17" ht="14.4" customHeight="1" x14ac:dyDescent="0.3">
      <c r="A113" s="448" t="s">
        <v>912</v>
      </c>
      <c r="B113" s="449" t="s">
        <v>747</v>
      </c>
      <c r="C113" s="449" t="s">
        <v>748</v>
      </c>
      <c r="D113" s="449" t="s">
        <v>759</v>
      </c>
      <c r="E113" s="449" t="s">
        <v>760</v>
      </c>
      <c r="F113" s="453">
        <v>225</v>
      </c>
      <c r="G113" s="453">
        <v>40275</v>
      </c>
      <c r="H113" s="453">
        <v>0.70806962025316456</v>
      </c>
      <c r="I113" s="453">
        <v>179</v>
      </c>
      <c r="J113" s="453">
        <v>316</v>
      </c>
      <c r="K113" s="453">
        <v>56880</v>
      </c>
      <c r="L113" s="453">
        <v>1</v>
      </c>
      <c r="M113" s="453">
        <v>180</v>
      </c>
      <c r="N113" s="453">
        <v>348</v>
      </c>
      <c r="O113" s="453">
        <v>62640</v>
      </c>
      <c r="P113" s="523">
        <v>1.1012658227848102</v>
      </c>
      <c r="Q113" s="454">
        <v>180</v>
      </c>
    </row>
    <row r="114" spans="1:17" ht="14.4" customHeight="1" x14ac:dyDescent="0.3">
      <c r="A114" s="448" t="s">
        <v>912</v>
      </c>
      <c r="B114" s="449" t="s">
        <v>747</v>
      </c>
      <c r="C114" s="449" t="s">
        <v>748</v>
      </c>
      <c r="D114" s="449" t="s">
        <v>763</v>
      </c>
      <c r="E114" s="449" t="s">
        <v>764</v>
      </c>
      <c r="F114" s="453">
        <v>48</v>
      </c>
      <c r="G114" s="453">
        <v>16080</v>
      </c>
      <c r="H114" s="453">
        <v>0.52590266875981162</v>
      </c>
      <c r="I114" s="453">
        <v>335</v>
      </c>
      <c r="J114" s="453">
        <v>91</v>
      </c>
      <c r="K114" s="453">
        <v>30576</v>
      </c>
      <c r="L114" s="453">
        <v>1</v>
      </c>
      <c r="M114" s="453">
        <v>336</v>
      </c>
      <c r="N114" s="453">
        <v>84</v>
      </c>
      <c r="O114" s="453">
        <v>28308</v>
      </c>
      <c r="P114" s="523">
        <v>0.92582417582417587</v>
      </c>
      <c r="Q114" s="454">
        <v>337</v>
      </c>
    </row>
    <row r="115" spans="1:17" ht="14.4" customHeight="1" x14ac:dyDescent="0.3">
      <c r="A115" s="448" t="s">
        <v>912</v>
      </c>
      <c r="B115" s="449" t="s">
        <v>747</v>
      </c>
      <c r="C115" s="449" t="s">
        <v>748</v>
      </c>
      <c r="D115" s="449" t="s">
        <v>767</v>
      </c>
      <c r="E115" s="449" t="s">
        <v>768</v>
      </c>
      <c r="F115" s="453">
        <v>1049</v>
      </c>
      <c r="G115" s="453">
        <v>366101</v>
      </c>
      <c r="H115" s="453">
        <v>0.88973706530958441</v>
      </c>
      <c r="I115" s="453">
        <v>349</v>
      </c>
      <c r="J115" s="453">
        <v>1179</v>
      </c>
      <c r="K115" s="453">
        <v>411471</v>
      </c>
      <c r="L115" s="453">
        <v>1</v>
      </c>
      <c r="M115" s="453">
        <v>349</v>
      </c>
      <c r="N115" s="453">
        <v>1420</v>
      </c>
      <c r="O115" s="453">
        <v>497000</v>
      </c>
      <c r="P115" s="523">
        <v>1.2078615503887273</v>
      </c>
      <c r="Q115" s="454">
        <v>350</v>
      </c>
    </row>
    <row r="116" spans="1:17" ht="14.4" customHeight="1" x14ac:dyDescent="0.3">
      <c r="A116" s="448" t="s">
        <v>912</v>
      </c>
      <c r="B116" s="449" t="s">
        <v>747</v>
      </c>
      <c r="C116" s="449" t="s">
        <v>748</v>
      </c>
      <c r="D116" s="449" t="s">
        <v>773</v>
      </c>
      <c r="E116" s="449" t="s">
        <v>774</v>
      </c>
      <c r="F116" s="453">
        <v>155</v>
      </c>
      <c r="G116" s="453">
        <v>18135</v>
      </c>
      <c r="H116" s="453">
        <v>1.2015503875968991</v>
      </c>
      <c r="I116" s="453">
        <v>117</v>
      </c>
      <c r="J116" s="453">
        <v>129</v>
      </c>
      <c r="K116" s="453">
        <v>15093</v>
      </c>
      <c r="L116" s="453">
        <v>1</v>
      </c>
      <c r="M116" s="453">
        <v>117</v>
      </c>
      <c r="N116" s="453">
        <v>63</v>
      </c>
      <c r="O116" s="453">
        <v>7371</v>
      </c>
      <c r="P116" s="523">
        <v>0.48837209302325579</v>
      </c>
      <c r="Q116" s="454">
        <v>117</v>
      </c>
    </row>
    <row r="117" spans="1:17" ht="14.4" customHeight="1" x14ac:dyDescent="0.3">
      <c r="A117" s="448" t="s">
        <v>912</v>
      </c>
      <c r="B117" s="449" t="s">
        <v>747</v>
      </c>
      <c r="C117" s="449" t="s">
        <v>748</v>
      </c>
      <c r="D117" s="449" t="s">
        <v>775</v>
      </c>
      <c r="E117" s="449" t="s">
        <v>776</v>
      </c>
      <c r="F117" s="453"/>
      <c r="G117" s="453"/>
      <c r="H117" s="453"/>
      <c r="I117" s="453"/>
      <c r="J117" s="453"/>
      <c r="K117" s="453"/>
      <c r="L117" s="453"/>
      <c r="M117" s="453"/>
      <c r="N117" s="453">
        <v>1</v>
      </c>
      <c r="O117" s="453">
        <v>49</v>
      </c>
      <c r="P117" s="523"/>
      <c r="Q117" s="454">
        <v>49</v>
      </c>
    </row>
    <row r="118" spans="1:17" ht="14.4" customHeight="1" x14ac:dyDescent="0.3">
      <c r="A118" s="448" t="s">
        <v>912</v>
      </c>
      <c r="B118" s="449" t="s">
        <v>747</v>
      </c>
      <c r="C118" s="449" t="s">
        <v>748</v>
      </c>
      <c r="D118" s="449" t="s">
        <v>777</v>
      </c>
      <c r="E118" s="449" t="s">
        <v>778</v>
      </c>
      <c r="F118" s="453">
        <v>8</v>
      </c>
      <c r="G118" s="453">
        <v>3096</v>
      </c>
      <c r="H118" s="453">
        <v>2.6393861892583121</v>
      </c>
      <c r="I118" s="453">
        <v>387</v>
      </c>
      <c r="J118" s="453">
        <v>3</v>
      </c>
      <c r="K118" s="453">
        <v>1173</v>
      </c>
      <c r="L118" s="453">
        <v>1</v>
      </c>
      <c r="M118" s="453">
        <v>391</v>
      </c>
      <c r="N118" s="453">
        <v>4</v>
      </c>
      <c r="O118" s="453">
        <v>1568</v>
      </c>
      <c r="P118" s="523">
        <v>1.3367433930093777</v>
      </c>
      <c r="Q118" s="454">
        <v>392</v>
      </c>
    </row>
    <row r="119" spans="1:17" ht="14.4" customHeight="1" x14ac:dyDescent="0.3">
      <c r="A119" s="448" t="s">
        <v>912</v>
      </c>
      <c r="B119" s="449" t="s">
        <v>747</v>
      </c>
      <c r="C119" s="449" t="s">
        <v>748</v>
      </c>
      <c r="D119" s="449" t="s">
        <v>779</v>
      </c>
      <c r="E119" s="449" t="s">
        <v>780</v>
      </c>
      <c r="F119" s="453">
        <v>134</v>
      </c>
      <c r="G119" s="453">
        <v>5092</v>
      </c>
      <c r="H119" s="453">
        <v>1.0806451612903225</v>
      </c>
      <c r="I119" s="453">
        <v>38</v>
      </c>
      <c r="J119" s="453">
        <v>124</v>
      </c>
      <c r="K119" s="453">
        <v>4712</v>
      </c>
      <c r="L119" s="453">
        <v>1</v>
      </c>
      <c r="M119" s="453">
        <v>38</v>
      </c>
      <c r="N119" s="453">
        <v>57</v>
      </c>
      <c r="O119" s="453">
        <v>2166</v>
      </c>
      <c r="P119" s="523">
        <v>0.45967741935483869</v>
      </c>
      <c r="Q119" s="454">
        <v>38</v>
      </c>
    </row>
    <row r="120" spans="1:17" ht="14.4" customHeight="1" x14ac:dyDescent="0.3">
      <c r="A120" s="448" t="s">
        <v>912</v>
      </c>
      <c r="B120" s="449" t="s">
        <v>747</v>
      </c>
      <c r="C120" s="449" t="s">
        <v>748</v>
      </c>
      <c r="D120" s="449" t="s">
        <v>783</v>
      </c>
      <c r="E120" s="449" t="s">
        <v>784</v>
      </c>
      <c r="F120" s="453">
        <v>10</v>
      </c>
      <c r="G120" s="453">
        <v>7040</v>
      </c>
      <c r="H120" s="453">
        <v>3.3286052009456264</v>
      </c>
      <c r="I120" s="453">
        <v>704</v>
      </c>
      <c r="J120" s="453">
        <v>3</v>
      </c>
      <c r="K120" s="453">
        <v>2115</v>
      </c>
      <c r="L120" s="453">
        <v>1</v>
      </c>
      <c r="M120" s="453">
        <v>705</v>
      </c>
      <c r="N120" s="453">
        <v>4</v>
      </c>
      <c r="O120" s="453">
        <v>2828</v>
      </c>
      <c r="P120" s="523">
        <v>1.3371158392434987</v>
      </c>
      <c r="Q120" s="454">
        <v>707</v>
      </c>
    </row>
    <row r="121" spans="1:17" ht="14.4" customHeight="1" x14ac:dyDescent="0.3">
      <c r="A121" s="448" t="s">
        <v>912</v>
      </c>
      <c r="B121" s="449" t="s">
        <v>747</v>
      </c>
      <c r="C121" s="449" t="s">
        <v>748</v>
      </c>
      <c r="D121" s="449" t="s">
        <v>787</v>
      </c>
      <c r="E121" s="449" t="s">
        <v>788</v>
      </c>
      <c r="F121" s="453">
        <v>791</v>
      </c>
      <c r="G121" s="453">
        <v>240464</v>
      </c>
      <c r="H121" s="453">
        <v>0.83606209690037026</v>
      </c>
      <c r="I121" s="453">
        <v>304</v>
      </c>
      <c r="J121" s="453">
        <v>943</v>
      </c>
      <c r="K121" s="453">
        <v>287615</v>
      </c>
      <c r="L121" s="453">
        <v>1</v>
      </c>
      <c r="M121" s="453">
        <v>305</v>
      </c>
      <c r="N121" s="453">
        <v>822</v>
      </c>
      <c r="O121" s="453">
        <v>250710</v>
      </c>
      <c r="P121" s="523">
        <v>0.87168610816542946</v>
      </c>
      <c r="Q121" s="454">
        <v>305</v>
      </c>
    </row>
    <row r="122" spans="1:17" ht="14.4" customHeight="1" x14ac:dyDescent="0.3">
      <c r="A122" s="448" t="s">
        <v>912</v>
      </c>
      <c r="B122" s="449" t="s">
        <v>747</v>
      </c>
      <c r="C122" s="449" t="s">
        <v>748</v>
      </c>
      <c r="D122" s="449" t="s">
        <v>789</v>
      </c>
      <c r="E122" s="449" t="s">
        <v>790</v>
      </c>
      <c r="F122" s="453">
        <v>1</v>
      </c>
      <c r="G122" s="453">
        <v>3707</v>
      </c>
      <c r="H122" s="453"/>
      <c r="I122" s="453">
        <v>3707</v>
      </c>
      <c r="J122" s="453"/>
      <c r="K122" s="453"/>
      <c r="L122" s="453"/>
      <c r="M122" s="453"/>
      <c r="N122" s="453">
        <v>1</v>
      </c>
      <c r="O122" s="453">
        <v>3722</v>
      </c>
      <c r="P122" s="523"/>
      <c r="Q122" s="454">
        <v>3722</v>
      </c>
    </row>
    <row r="123" spans="1:17" ht="14.4" customHeight="1" x14ac:dyDescent="0.3">
      <c r="A123" s="448" t="s">
        <v>912</v>
      </c>
      <c r="B123" s="449" t="s">
        <v>747</v>
      </c>
      <c r="C123" s="449" t="s">
        <v>748</v>
      </c>
      <c r="D123" s="449" t="s">
        <v>791</v>
      </c>
      <c r="E123" s="449" t="s">
        <v>792</v>
      </c>
      <c r="F123" s="453">
        <v>760</v>
      </c>
      <c r="G123" s="453">
        <v>375440</v>
      </c>
      <c r="H123" s="453">
        <v>1.0133333333333334</v>
      </c>
      <c r="I123" s="453">
        <v>494</v>
      </c>
      <c r="J123" s="453">
        <v>750</v>
      </c>
      <c r="K123" s="453">
        <v>370500</v>
      </c>
      <c r="L123" s="453">
        <v>1</v>
      </c>
      <c r="M123" s="453">
        <v>494</v>
      </c>
      <c r="N123" s="453">
        <v>780</v>
      </c>
      <c r="O123" s="453">
        <v>386100</v>
      </c>
      <c r="P123" s="523">
        <v>1.0421052631578946</v>
      </c>
      <c r="Q123" s="454">
        <v>495</v>
      </c>
    </row>
    <row r="124" spans="1:17" ht="14.4" customHeight="1" x14ac:dyDescent="0.3">
      <c r="A124" s="448" t="s">
        <v>912</v>
      </c>
      <c r="B124" s="449" t="s">
        <v>747</v>
      </c>
      <c r="C124" s="449" t="s">
        <v>748</v>
      </c>
      <c r="D124" s="449" t="s">
        <v>793</v>
      </c>
      <c r="E124" s="449" t="s">
        <v>794</v>
      </c>
      <c r="F124" s="453">
        <v>1218</v>
      </c>
      <c r="G124" s="453">
        <v>450660</v>
      </c>
      <c r="H124" s="453">
        <v>0.89823008849557517</v>
      </c>
      <c r="I124" s="453">
        <v>370</v>
      </c>
      <c r="J124" s="453">
        <v>1356</v>
      </c>
      <c r="K124" s="453">
        <v>501720</v>
      </c>
      <c r="L124" s="453">
        <v>1</v>
      </c>
      <c r="M124" s="453">
        <v>370</v>
      </c>
      <c r="N124" s="453">
        <v>1396</v>
      </c>
      <c r="O124" s="453">
        <v>517916</v>
      </c>
      <c r="P124" s="523">
        <v>1.0322809535198916</v>
      </c>
      <c r="Q124" s="454">
        <v>371</v>
      </c>
    </row>
    <row r="125" spans="1:17" ht="14.4" customHeight="1" x14ac:dyDescent="0.3">
      <c r="A125" s="448" t="s">
        <v>912</v>
      </c>
      <c r="B125" s="449" t="s">
        <v>747</v>
      </c>
      <c r="C125" s="449" t="s">
        <v>748</v>
      </c>
      <c r="D125" s="449" t="s">
        <v>795</v>
      </c>
      <c r="E125" s="449" t="s">
        <v>796</v>
      </c>
      <c r="F125" s="453"/>
      <c r="G125" s="453"/>
      <c r="H125" s="453"/>
      <c r="I125" s="453"/>
      <c r="J125" s="453"/>
      <c r="K125" s="453"/>
      <c r="L125" s="453"/>
      <c r="M125" s="453"/>
      <c r="N125" s="453">
        <v>3</v>
      </c>
      <c r="O125" s="453">
        <v>9339</v>
      </c>
      <c r="P125" s="523"/>
      <c r="Q125" s="454">
        <v>3113</v>
      </c>
    </row>
    <row r="126" spans="1:17" ht="14.4" customHeight="1" x14ac:dyDescent="0.3">
      <c r="A126" s="448" t="s">
        <v>912</v>
      </c>
      <c r="B126" s="449" t="s">
        <v>747</v>
      </c>
      <c r="C126" s="449" t="s">
        <v>748</v>
      </c>
      <c r="D126" s="449" t="s">
        <v>797</v>
      </c>
      <c r="E126" s="449" t="s">
        <v>798</v>
      </c>
      <c r="F126" s="453"/>
      <c r="G126" s="453"/>
      <c r="H126" s="453"/>
      <c r="I126" s="453"/>
      <c r="J126" s="453"/>
      <c r="K126" s="453"/>
      <c r="L126" s="453"/>
      <c r="M126" s="453"/>
      <c r="N126" s="453">
        <v>1</v>
      </c>
      <c r="O126" s="453">
        <v>12</v>
      </c>
      <c r="P126" s="523"/>
      <c r="Q126" s="454">
        <v>12</v>
      </c>
    </row>
    <row r="127" spans="1:17" ht="14.4" customHeight="1" x14ac:dyDescent="0.3">
      <c r="A127" s="448" t="s">
        <v>912</v>
      </c>
      <c r="B127" s="449" t="s">
        <v>747</v>
      </c>
      <c r="C127" s="449" t="s">
        <v>748</v>
      </c>
      <c r="D127" s="449" t="s">
        <v>799</v>
      </c>
      <c r="E127" s="449" t="s">
        <v>800</v>
      </c>
      <c r="F127" s="453">
        <v>2</v>
      </c>
      <c r="G127" s="453">
        <v>25586</v>
      </c>
      <c r="H127" s="453"/>
      <c r="I127" s="453">
        <v>12793</v>
      </c>
      <c r="J127" s="453"/>
      <c r="K127" s="453"/>
      <c r="L127" s="453"/>
      <c r="M127" s="453"/>
      <c r="N127" s="453">
        <v>1</v>
      </c>
      <c r="O127" s="453">
        <v>12796</v>
      </c>
      <c r="P127" s="523"/>
      <c r="Q127" s="454">
        <v>12796</v>
      </c>
    </row>
    <row r="128" spans="1:17" ht="14.4" customHeight="1" x14ac:dyDescent="0.3">
      <c r="A128" s="448" t="s">
        <v>912</v>
      </c>
      <c r="B128" s="449" t="s">
        <v>747</v>
      </c>
      <c r="C128" s="449" t="s">
        <v>748</v>
      </c>
      <c r="D128" s="449" t="s">
        <v>801</v>
      </c>
      <c r="E128" s="449" t="s">
        <v>802</v>
      </c>
      <c r="F128" s="453">
        <v>10</v>
      </c>
      <c r="G128" s="453">
        <v>1110</v>
      </c>
      <c r="H128" s="453">
        <v>1.25</v>
      </c>
      <c r="I128" s="453">
        <v>111</v>
      </c>
      <c r="J128" s="453">
        <v>8</v>
      </c>
      <c r="K128" s="453">
        <v>888</v>
      </c>
      <c r="L128" s="453">
        <v>1</v>
      </c>
      <c r="M128" s="453">
        <v>111</v>
      </c>
      <c r="N128" s="453">
        <v>23</v>
      </c>
      <c r="O128" s="453">
        <v>2576</v>
      </c>
      <c r="P128" s="523">
        <v>2.900900900900901</v>
      </c>
      <c r="Q128" s="454">
        <v>112</v>
      </c>
    </row>
    <row r="129" spans="1:17" ht="14.4" customHeight="1" x14ac:dyDescent="0.3">
      <c r="A129" s="448" t="s">
        <v>912</v>
      </c>
      <c r="B129" s="449" t="s">
        <v>747</v>
      </c>
      <c r="C129" s="449" t="s">
        <v>748</v>
      </c>
      <c r="D129" s="449" t="s">
        <v>803</v>
      </c>
      <c r="E129" s="449" t="s">
        <v>804</v>
      </c>
      <c r="F129" s="453">
        <v>51</v>
      </c>
      <c r="G129" s="453">
        <v>6375</v>
      </c>
      <c r="H129" s="453">
        <v>1.6451612903225807</v>
      </c>
      <c r="I129" s="453">
        <v>125</v>
      </c>
      <c r="J129" s="453">
        <v>31</v>
      </c>
      <c r="K129" s="453">
        <v>3875</v>
      </c>
      <c r="L129" s="453">
        <v>1</v>
      </c>
      <c r="M129" s="453">
        <v>125</v>
      </c>
      <c r="N129" s="453">
        <v>25</v>
      </c>
      <c r="O129" s="453">
        <v>3150</v>
      </c>
      <c r="P129" s="523">
        <v>0.81290322580645158</v>
      </c>
      <c r="Q129" s="454">
        <v>126</v>
      </c>
    </row>
    <row r="130" spans="1:17" ht="14.4" customHeight="1" x14ac:dyDescent="0.3">
      <c r="A130" s="448" t="s">
        <v>912</v>
      </c>
      <c r="B130" s="449" t="s">
        <v>747</v>
      </c>
      <c r="C130" s="449" t="s">
        <v>748</v>
      </c>
      <c r="D130" s="449" t="s">
        <v>805</v>
      </c>
      <c r="E130" s="449" t="s">
        <v>806</v>
      </c>
      <c r="F130" s="453">
        <v>375</v>
      </c>
      <c r="G130" s="453">
        <v>185625</v>
      </c>
      <c r="H130" s="453">
        <v>1.4763779527559056</v>
      </c>
      <c r="I130" s="453">
        <v>495</v>
      </c>
      <c r="J130" s="453">
        <v>254</v>
      </c>
      <c r="K130" s="453">
        <v>125730</v>
      </c>
      <c r="L130" s="453">
        <v>1</v>
      </c>
      <c r="M130" s="453">
        <v>495</v>
      </c>
      <c r="N130" s="453">
        <v>81</v>
      </c>
      <c r="O130" s="453">
        <v>40176</v>
      </c>
      <c r="P130" s="523">
        <v>0.31954187544738727</v>
      </c>
      <c r="Q130" s="454">
        <v>496</v>
      </c>
    </row>
    <row r="131" spans="1:17" ht="14.4" customHeight="1" x14ac:dyDescent="0.3">
      <c r="A131" s="448" t="s">
        <v>912</v>
      </c>
      <c r="B131" s="449" t="s">
        <v>747</v>
      </c>
      <c r="C131" s="449" t="s">
        <v>748</v>
      </c>
      <c r="D131" s="449" t="s">
        <v>807</v>
      </c>
      <c r="E131" s="449" t="s">
        <v>808</v>
      </c>
      <c r="F131" s="453">
        <v>5</v>
      </c>
      <c r="G131" s="453">
        <v>6415</v>
      </c>
      <c r="H131" s="453">
        <v>0.83203631647211418</v>
      </c>
      <c r="I131" s="453">
        <v>1283</v>
      </c>
      <c r="J131" s="453">
        <v>6</v>
      </c>
      <c r="K131" s="453">
        <v>7710</v>
      </c>
      <c r="L131" s="453">
        <v>1</v>
      </c>
      <c r="M131" s="453">
        <v>1285</v>
      </c>
      <c r="N131" s="453"/>
      <c r="O131" s="453"/>
      <c r="P131" s="523"/>
      <c r="Q131" s="454"/>
    </row>
    <row r="132" spans="1:17" ht="14.4" customHeight="1" x14ac:dyDescent="0.3">
      <c r="A132" s="448" t="s">
        <v>912</v>
      </c>
      <c r="B132" s="449" t="s">
        <v>747</v>
      </c>
      <c r="C132" s="449" t="s">
        <v>748</v>
      </c>
      <c r="D132" s="449" t="s">
        <v>809</v>
      </c>
      <c r="E132" s="449" t="s">
        <v>810</v>
      </c>
      <c r="F132" s="453">
        <v>26</v>
      </c>
      <c r="G132" s="453">
        <v>11856</v>
      </c>
      <c r="H132" s="453">
        <v>0.89655172413793105</v>
      </c>
      <c r="I132" s="453">
        <v>456</v>
      </c>
      <c r="J132" s="453">
        <v>29</v>
      </c>
      <c r="K132" s="453">
        <v>13224</v>
      </c>
      <c r="L132" s="453">
        <v>1</v>
      </c>
      <c r="M132" s="453">
        <v>456</v>
      </c>
      <c r="N132" s="453">
        <v>28</v>
      </c>
      <c r="O132" s="453">
        <v>12824</v>
      </c>
      <c r="P132" s="523">
        <v>0.96975196612220205</v>
      </c>
      <c r="Q132" s="454">
        <v>458</v>
      </c>
    </row>
    <row r="133" spans="1:17" ht="14.4" customHeight="1" x14ac:dyDescent="0.3">
      <c r="A133" s="448" t="s">
        <v>912</v>
      </c>
      <c r="B133" s="449" t="s">
        <v>747</v>
      </c>
      <c r="C133" s="449" t="s">
        <v>748</v>
      </c>
      <c r="D133" s="449" t="s">
        <v>811</v>
      </c>
      <c r="E133" s="449" t="s">
        <v>812</v>
      </c>
      <c r="F133" s="453">
        <v>96</v>
      </c>
      <c r="G133" s="453">
        <v>5568</v>
      </c>
      <c r="H133" s="453">
        <v>0.96969696969696972</v>
      </c>
      <c r="I133" s="453">
        <v>58</v>
      </c>
      <c r="J133" s="453">
        <v>99</v>
      </c>
      <c r="K133" s="453">
        <v>5742</v>
      </c>
      <c r="L133" s="453">
        <v>1</v>
      </c>
      <c r="M133" s="453">
        <v>58</v>
      </c>
      <c r="N133" s="453">
        <v>106</v>
      </c>
      <c r="O133" s="453">
        <v>6148</v>
      </c>
      <c r="P133" s="523">
        <v>1.0707070707070707</v>
      </c>
      <c r="Q133" s="454">
        <v>58</v>
      </c>
    </row>
    <row r="134" spans="1:17" ht="14.4" customHeight="1" x14ac:dyDescent="0.3">
      <c r="A134" s="448" t="s">
        <v>912</v>
      </c>
      <c r="B134" s="449" t="s">
        <v>747</v>
      </c>
      <c r="C134" s="449" t="s">
        <v>748</v>
      </c>
      <c r="D134" s="449" t="s">
        <v>813</v>
      </c>
      <c r="E134" s="449" t="s">
        <v>814</v>
      </c>
      <c r="F134" s="453">
        <v>10</v>
      </c>
      <c r="G134" s="453">
        <v>21730</v>
      </c>
      <c r="H134" s="453">
        <v>0.125</v>
      </c>
      <c r="I134" s="453">
        <v>2173</v>
      </c>
      <c r="J134" s="453">
        <v>80</v>
      </c>
      <c r="K134" s="453">
        <v>173840</v>
      </c>
      <c r="L134" s="453">
        <v>1</v>
      </c>
      <c r="M134" s="453">
        <v>2173</v>
      </c>
      <c r="N134" s="453">
        <v>2</v>
      </c>
      <c r="O134" s="453">
        <v>4348</v>
      </c>
      <c r="P134" s="523">
        <v>2.5011504832029453E-2</v>
      </c>
      <c r="Q134" s="454">
        <v>2174</v>
      </c>
    </row>
    <row r="135" spans="1:17" ht="14.4" customHeight="1" x14ac:dyDescent="0.3">
      <c r="A135" s="448" t="s">
        <v>912</v>
      </c>
      <c r="B135" s="449" t="s">
        <v>747</v>
      </c>
      <c r="C135" s="449" t="s">
        <v>748</v>
      </c>
      <c r="D135" s="449" t="s">
        <v>819</v>
      </c>
      <c r="E135" s="449" t="s">
        <v>820</v>
      </c>
      <c r="F135" s="453">
        <v>5524</v>
      </c>
      <c r="G135" s="453">
        <v>966700</v>
      </c>
      <c r="H135" s="453">
        <v>0.89064596016922915</v>
      </c>
      <c r="I135" s="453">
        <v>175</v>
      </c>
      <c r="J135" s="453">
        <v>6167</v>
      </c>
      <c r="K135" s="453">
        <v>1085392</v>
      </c>
      <c r="L135" s="453">
        <v>1</v>
      </c>
      <c r="M135" s="453">
        <v>176</v>
      </c>
      <c r="N135" s="453">
        <v>7548</v>
      </c>
      <c r="O135" s="453">
        <v>1328448</v>
      </c>
      <c r="P135" s="523">
        <v>1.2239338414139775</v>
      </c>
      <c r="Q135" s="454">
        <v>176</v>
      </c>
    </row>
    <row r="136" spans="1:17" ht="14.4" customHeight="1" x14ac:dyDescent="0.3">
      <c r="A136" s="448" t="s">
        <v>912</v>
      </c>
      <c r="B136" s="449" t="s">
        <v>747</v>
      </c>
      <c r="C136" s="449" t="s">
        <v>748</v>
      </c>
      <c r="D136" s="449" t="s">
        <v>821</v>
      </c>
      <c r="E136" s="449" t="s">
        <v>822</v>
      </c>
      <c r="F136" s="453">
        <v>20</v>
      </c>
      <c r="G136" s="453">
        <v>1700</v>
      </c>
      <c r="H136" s="453">
        <v>3.3333333333333335</v>
      </c>
      <c r="I136" s="453">
        <v>85</v>
      </c>
      <c r="J136" s="453">
        <v>6</v>
      </c>
      <c r="K136" s="453">
        <v>510</v>
      </c>
      <c r="L136" s="453">
        <v>1</v>
      </c>
      <c r="M136" s="453">
        <v>85</v>
      </c>
      <c r="N136" s="453">
        <v>12</v>
      </c>
      <c r="O136" s="453">
        <v>1032</v>
      </c>
      <c r="P136" s="523">
        <v>2.0235294117647058</v>
      </c>
      <c r="Q136" s="454">
        <v>86</v>
      </c>
    </row>
    <row r="137" spans="1:17" ht="14.4" customHeight="1" x14ac:dyDescent="0.3">
      <c r="A137" s="448" t="s">
        <v>912</v>
      </c>
      <c r="B137" s="449" t="s">
        <v>747</v>
      </c>
      <c r="C137" s="449" t="s">
        <v>748</v>
      </c>
      <c r="D137" s="449" t="s">
        <v>823</v>
      </c>
      <c r="E137" s="449" t="s">
        <v>824</v>
      </c>
      <c r="F137" s="453">
        <v>62</v>
      </c>
      <c r="G137" s="453">
        <v>11036</v>
      </c>
      <c r="H137" s="453">
        <v>1.0877192982456141</v>
      </c>
      <c r="I137" s="453">
        <v>178</v>
      </c>
      <c r="J137" s="453">
        <v>57</v>
      </c>
      <c r="K137" s="453">
        <v>10146</v>
      </c>
      <c r="L137" s="453">
        <v>1</v>
      </c>
      <c r="M137" s="453">
        <v>178</v>
      </c>
      <c r="N137" s="453">
        <v>2</v>
      </c>
      <c r="O137" s="453">
        <v>358</v>
      </c>
      <c r="P137" s="523">
        <v>3.5284841316775083E-2</v>
      </c>
      <c r="Q137" s="454">
        <v>179</v>
      </c>
    </row>
    <row r="138" spans="1:17" ht="14.4" customHeight="1" x14ac:dyDescent="0.3">
      <c r="A138" s="448" t="s">
        <v>912</v>
      </c>
      <c r="B138" s="449" t="s">
        <v>747</v>
      </c>
      <c r="C138" s="449" t="s">
        <v>748</v>
      </c>
      <c r="D138" s="449" t="s">
        <v>825</v>
      </c>
      <c r="E138" s="449" t="s">
        <v>826</v>
      </c>
      <c r="F138" s="453">
        <v>7</v>
      </c>
      <c r="G138" s="453">
        <v>1183</v>
      </c>
      <c r="H138" s="453">
        <v>0.63262032085561493</v>
      </c>
      <c r="I138" s="453">
        <v>169</v>
      </c>
      <c r="J138" s="453">
        <v>11</v>
      </c>
      <c r="K138" s="453">
        <v>1870</v>
      </c>
      <c r="L138" s="453">
        <v>1</v>
      </c>
      <c r="M138" s="453">
        <v>170</v>
      </c>
      <c r="N138" s="453">
        <v>18</v>
      </c>
      <c r="O138" s="453">
        <v>3060</v>
      </c>
      <c r="P138" s="523">
        <v>1.6363636363636365</v>
      </c>
      <c r="Q138" s="454">
        <v>170</v>
      </c>
    </row>
    <row r="139" spans="1:17" ht="14.4" customHeight="1" x14ac:dyDescent="0.3">
      <c r="A139" s="448" t="s">
        <v>912</v>
      </c>
      <c r="B139" s="449" t="s">
        <v>747</v>
      </c>
      <c r="C139" s="449" t="s">
        <v>748</v>
      </c>
      <c r="D139" s="449" t="s">
        <v>829</v>
      </c>
      <c r="E139" s="449" t="s">
        <v>830</v>
      </c>
      <c r="F139" s="453">
        <v>21</v>
      </c>
      <c r="G139" s="453">
        <v>21231</v>
      </c>
      <c r="H139" s="453">
        <v>0.91214126138511775</v>
      </c>
      <c r="I139" s="453">
        <v>1011</v>
      </c>
      <c r="J139" s="453">
        <v>23</v>
      </c>
      <c r="K139" s="453">
        <v>23276</v>
      </c>
      <c r="L139" s="453">
        <v>1</v>
      </c>
      <c r="M139" s="453">
        <v>1012</v>
      </c>
      <c r="N139" s="453"/>
      <c r="O139" s="453"/>
      <c r="P139" s="523"/>
      <c r="Q139" s="454"/>
    </row>
    <row r="140" spans="1:17" ht="14.4" customHeight="1" x14ac:dyDescent="0.3">
      <c r="A140" s="448" t="s">
        <v>912</v>
      </c>
      <c r="B140" s="449" t="s">
        <v>747</v>
      </c>
      <c r="C140" s="449" t="s">
        <v>748</v>
      </c>
      <c r="D140" s="449" t="s">
        <v>831</v>
      </c>
      <c r="E140" s="449" t="s">
        <v>832</v>
      </c>
      <c r="F140" s="453">
        <v>55</v>
      </c>
      <c r="G140" s="453">
        <v>9680</v>
      </c>
      <c r="H140" s="453">
        <v>0.9821428571428571</v>
      </c>
      <c r="I140" s="453">
        <v>176</v>
      </c>
      <c r="J140" s="453">
        <v>56</v>
      </c>
      <c r="K140" s="453">
        <v>9856</v>
      </c>
      <c r="L140" s="453">
        <v>1</v>
      </c>
      <c r="M140" s="453">
        <v>176</v>
      </c>
      <c r="N140" s="453">
        <v>3</v>
      </c>
      <c r="O140" s="453">
        <v>531</v>
      </c>
      <c r="P140" s="523">
        <v>5.3875811688311688E-2</v>
      </c>
      <c r="Q140" s="454">
        <v>177</v>
      </c>
    </row>
    <row r="141" spans="1:17" ht="14.4" customHeight="1" x14ac:dyDescent="0.3">
      <c r="A141" s="448" t="s">
        <v>912</v>
      </c>
      <c r="B141" s="449" t="s">
        <v>747</v>
      </c>
      <c r="C141" s="449" t="s">
        <v>748</v>
      </c>
      <c r="D141" s="449" t="s">
        <v>833</v>
      </c>
      <c r="E141" s="449" t="s">
        <v>834</v>
      </c>
      <c r="F141" s="453">
        <v>26</v>
      </c>
      <c r="G141" s="453">
        <v>59644</v>
      </c>
      <c r="H141" s="453">
        <v>1.1289583767106435</v>
      </c>
      <c r="I141" s="453">
        <v>2294</v>
      </c>
      <c r="J141" s="453">
        <v>23</v>
      </c>
      <c r="K141" s="453">
        <v>52831</v>
      </c>
      <c r="L141" s="453">
        <v>1</v>
      </c>
      <c r="M141" s="453">
        <v>2297</v>
      </c>
      <c r="N141" s="453"/>
      <c r="O141" s="453"/>
      <c r="P141" s="523"/>
      <c r="Q141" s="454"/>
    </row>
    <row r="142" spans="1:17" ht="14.4" customHeight="1" x14ac:dyDescent="0.3">
      <c r="A142" s="448" t="s">
        <v>912</v>
      </c>
      <c r="B142" s="449" t="s">
        <v>747</v>
      </c>
      <c r="C142" s="449" t="s">
        <v>748</v>
      </c>
      <c r="D142" s="449" t="s">
        <v>837</v>
      </c>
      <c r="E142" s="449" t="s">
        <v>838</v>
      </c>
      <c r="F142" s="453">
        <v>11</v>
      </c>
      <c r="G142" s="453">
        <v>2893</v>
      </c>
      <c r="H142" s="453">
        <v>3.6527777777777777</v>
      </c>
      <c r="I142" s="453">
        <v>263</v>
      </c>
      <c r="J142" s="453">
        <v>3</v>
      </c>
      <c r="K142" s="453">
        <v>792</v>
      </c>
      <c r="L142" s="453">
        <v>1</v>
      </c>
      <c r="M142" s="453">
        <v>264</v>
      </c>
      <c r="N142" s="453">
        <v>5</v>
      </c>
      <c r="O142" s="453">
        <v>1320</v>
      </c>
      <c r="P142" s="523">
        <v>1.6666666666666667</v>
      </c>
      <c r="Q142" s="454">
        <v>264</v>
      </c>
    </row>
    <row r="143" spans="1:17" ht="14.4" customHeight="1" x14ac:dyDescent="0.3">
      <c r="A143" s="448" t="s">
        <v>912</v>
      </c>
      <c r="B143" s="449" t="s">
        <v>747</v>
      </c>
      <c r="C143" s="449" t="s">
        <v>748</v>
      </c>
      <c r="D143" s="449" t="s">
        <v>839</v>
      </c>
      <c r="E143" s="449" t="s">
        <v>840</v>
      </c>
      <c r="F143" s="453">
        <v>277</v>
      </c>
      <c r="G143" s="453">
        <v>590010</v>
      </c>
      <c r="H143" s="453">
        <v>0.93537166918208681</v>
      </c>
      <c r="I143" s="453">
        <v>2130</v>
      </c>
      <c r="J143" s="453">
        <v>296</v>
      </c>
      <c r="K143" s="453">
        <v>630776</v>
      </c>
      <c r="L143" s="453">
        <v>1</v>
      </c>
      <c r="M143" s="453">
        <v>2131</v>
      </c>
      <c r="N143" s="453">
        <v>378</v>
      </c>
      <c r="O143" s="453">
        <v>806652</v>
      </c>
      <c r="P143" s="523">
        <v>1.2788248126117672</v>
      </c>
      <c r="Q143" s="454">
        <v>2134</v>
      </c>
    </row>
    <row r="144" spans="1:17" ht="14.4" customHeight="1" x14ac:dyDescent="0.3">
      <c r="A144" s="448" t="s">
        <v>912</v>
      </c>
      <c r="B144" s="449" t="s">
        <v>747</v>
      </c>
      <c r="C144" s="449" t="s">
        <v>748</v>
      </c>
      <c r="D144" s="449" t="s">
        <v>841</v>
      </c>
      <c r="E144" s="449" t="s">
        <v>842</v>
      </c>
      <c r="F144" s="453">
        <v>422</v>
      </c>
      <c r="G144" s="453">
        <v>102124</v>
      </c>
      <c r="H144" s="453">
        <v>1.0932642487046633</v>
      </c>
      <c r="I144" s="453">
        <v>242</v>
      </c>
      <c r="J144" s="453">
        <v>386</v>
      </c>
      <c r="K144" s="453">
        <v>93412</v>
      </c>
      <c r="L144" s="453">
        <v>1</v>
      </c>
      <c r="M144" s="453">
        <v>242</v>
      </c>
      <c r="N144" s="453">
        <v>81</v>
      </c>
      <c r="O144" s="453">
        <v>19683</v>
      </c>
      <c r="P144" s="523">
        <v>0.21071168586477113</v>
      </c>
      <c r="Q144" s="454">
        <v>243</v>
      </c>
    </row>
    <row r="145" spans="1:17" ht="14.4" customHeight="1" x14ac:dyDescent="0.3">
      <c r="A145" s="448" t="s">
        <v>912</v>
      </c>
      <c r="B145" s="449" t="s">
        <v>747</v>
      </c>
      <c r="C145" s="449" t="s">
        <v>748</v>
      </c>
      <c r="D145" s="449" t="s">
        <v>843</v>
      </c>
      <c r="E145" s="449" t="s">
        <v>844</v>
      </c>
      <c r="F145" s="453">
        <v>1</v>
      </c>
      <c r="G145" s="453">
        <v>423</v>
      </c>
      <c r="H145" s="453"/>
      <c r="I145" s="453">
        <v>423</v>
      </c>
      <c r="J145" s="453"/>
      <c r="K145" s="453"/>
      <c r="L145" s="453"/>
      <c r="M145" s="453"/>
      <c r="N145" s="453">
        <v>1</v>
      </c>
      <c r="O145" s="453">
        <v>426</v>
      </c>
      <c r="P145" s="523"/>
      <c r="Q145" s="454">
        <v>426</v>
      </c>
    </row>
    <row r="146" spans="1:17" ht="14.4" customHeight="1" x14ac:dyDescent="0.3">
      <c r="A146" s="448" t="s">
        <v>912</v>
      </c>
      <c r="B146" s="449" t="s">
        <v>747</v>
      </c>
      <c r="C146" s="449" t="s">
        <v>748</v>
      </c>
      <c r="D146" s="449" t="s">
        <v>850</v>
      </c>
      <c r="E146" s="449" t="s">
        <v>851</v>
      </c>
      <c r="F146" s="453">
        <v>18</v>
      </c>
      <c r="G146" s="453">
        <v>18990</v>
      </c>
      <c r="H146" s="453">
        <v>0.39924314096499525</v>
      </c>
      <c r="I146" s="453">
        <v>1055</v>
      </c>
      <c r="J146" s="453">
        <v>45</v>
      </c>
      <c r="K146" s="453">
        <v>47565</v>
      </c>
      <c r="L146" s="453">
        <v>1</v>
      </c>
      <c r="M146" s="453">
        <v>1057</v>
      </c>
      <c r="N146" s="453">
        <v>168</v>
      </c>
      <c r="O146" s="453">
        <v>178080</v>
      </c>
      <c r="P146" s="523">
        <v>3.7439293598233996</v>
      </c>
      <c r="Q146" s="454">
        <v>1060</v>
      </c>
    </row>
    <row r="147" spans="1:17" ht="14.4" customHeight="1" x14ac:dyDescent="0.3">
      <c r="A147" s="448" t="s">
        <v>912</v>
      </c>
      <c r="B147" s="449" t="s">
        <v>747</v>
      </c>
      <c r="C147" s="449" t="s">
        <v>748</v>
      </c>
      <c r="D147" s="449" t="s">
        <v>852</v>
      </c>
      <c r="E147" s="449" t="s">
        <v>853</v>
      </c>
      <c r="F147" s="453">
        <v>43</v>
      </c>
      <c r="G147" s="453">
        <v>12384</v>
      </c>
      <c r="H147" s="453">
        <v>0.66955017301038067</v>
      </c>
      <c r="I147" s="453">
        <v>288</v>
      </c>
      <c r="J147" s="453">
        <v>64</v>
      </c>
      <c r="K147" s="453">
        <v>18496</v>
      </c>
      <c r="L147" s="453">
        <v>1</v>
      </c>
      <c r="M147" s="453">
        <v>289</v>
      </c>
      <c r="N147" s="453">
        <v>71</v>
      </c>
      <c r="O147" s="453">
        <v>20519</v>
      </c>
      <c r="P147" s="523">
        <v>1.109375</v>
      </c>
      <c r="Q147" s="454">
        <v>289</v>
      </c>
    </row>
    <row r="148" spans="1:17" ht="14.4" customHeight="1" x14ac:dyDescent="0.3">
      <c r="A148" s="448" t="s">
        <v>912</v>
      </c>
      <c r="B148" s="449" t="s">
        <v>747</v>
      </c>
      <c r="C148" s="449" t="s">
        <v>748</v>
      </c>
      <c r="D148" s="449" t="s">
        <v>854</v>
      </c>
      <c r="E148" s="449" t="s">
        <v>855</v>
      </c>
      <c r="F148" s="453">
        <v>1</v>
      </c>
      <c r="G148" s="453">
        <v>1096</v>
      </c>
      <c r="H148" s="453"/>
      <c r="I148" s="453">
        <v>1096</v>
      </c>
      <c r="J148" s="453"/>
      <c r="K148" s="453"/>
      <c r="L148" s="453"/>
      <c r="M148" s="453"/>
      <c r="N148" s="453"/>
      <c r="O148" s="453"/>
      <c r="P148" s="523"/>
      <c r="Q148" s="454"/>
    </row>
    <row r="149" spans="1:17" ht="14.4" customHeight="1" x14ac:dyDescent="0.3">
      <c r="A149" s="448" t="s">
        <v>912</v>
      </c>
      <c r="B149" s="449" t="s">
        <v>747</v>
      </c>
      <c r="C149" s="449" t="s">
        <v>748</v>
      </c>
      <c r="D149" s="449" t="s">
        <v>860</v>
      </c>
      <c r="E149" s="449" t="s">
        <v>861</v>
      </c>
      <c r="F149" s="453">
        <v>8</v>
      </c>
      <c r="G149" s="453">
        <v>0</v>
      </c>
      <c r="H149" s="453"/>
      <c r="I149" s="453">
        <v>0</v>
      </c>
      <c r="J149" s="453">
        <v>147</v>
      </c>
      <c r="K149" s="453">
        <v>0</v>
      </c>
      <c r="L149" s="453"/>
      <c r="M149" s="453">
        <v>0</v>
      </c>
      <c r="N149" s="453">
        <v>62</v>
      </c>
      <c r="O149" s="453">
        <v>0</v>
      </c>
      <c r="P149" s="523"/>
      <c r="Q149" s="454">
        <v>0</v>
      </c>
    </row>
    <row r="150" spans="1:17" ht="14.4" customHeight="1" x14ac:dyDescent="0.3">
      <c r="A150" s="448" t="s">
        <v>912</v>
      </c>
      <c r="B150" s="449" t="s">
        <v>747</v>
      </c>
      <c r="C150" s="449" t="s">
        <v>748</v>
      </c>
      <c r="D150" s="449" t="s">
        <v>862</v>
      </c>
      <c r="E150" s="449" t="s">
        <v>863</v>
      </c>
      <c r="F150" s="453"/>
      <c r="G150" s="453"/>
      <c r="H150" s="453"/>
      <c r="I150" s="453"/>
      <c r="J150" s="453">
        <v>8</v>
      </c>
      <c r="K150" s="453">
        <v>0</v>
      </c>
      <c r="L150" s="453"/>
      <c r="M150" s="453">
        <v>0</v>
      </c>
      <c r="N150" s="453">
        <v>11</v>
      </c>
      <c r="O150" s="453">
        <v>0</v>
      </c>
      <c r="P150" s="523"/>
      <c r="Q150" s="454">
        <v>0</v>
      </c>
    </row>
    <row r="151" spans="1:17" ht="14.4" customHeight="1" x14ac:dyDescent="0.3">
      <c r="A151" s="448" t="s">
        <v>912</v>
      </c>
      <c r="B151" s="449" t="s">
        <v>747</v>
      </c>
      <c r="C151" s="449" t="s">
        <v>748</v>
      </c>
      <c r="D151" s="449" t="s">
        <v>864</v>
      </c>
      <c r="E151" s="449" t="s">
        <v>865</v>
      </c>
      <c r="F151" s="453"/>
      <c r="G151" s="453"/>
      <c r="H151" s="453"/>
      <c r="I151" s="453"/>
      <c r="J151" s="453"/>
      <c r="K151" s="453"/>
      <c r="L151" s="453"/>
      <c r="M151" s="453"/>
      <c r="N151" s="453">
        <v>13</v>
      </c>
      <c r="O151" s="453">
        <v>62127</v>
      </c>
      <c r="P151" s="523"/>
      <c r="Q151" s="454">
        <v>4779</v>
      </c>
    </row>
    <row r="152" spans="1:17" ht="14.4" customHeight="1" x14ac:dyDescent="0.3">
      <c r="A152" s="448" t="s">
        <v>912</v>
      </c>
      <c r="B152" s="449" t="s">
        <v>747</v>
      </c>
      <c r="C152" s="449" t="s">
        <v>748</v>
      </c>
      <c r="D152" s="449" t="s">
        <v>866</v>
      </c>
      <c r="E152" s="449" t="s">
        <v>867</v>
      </c>
      <c r="F152" s="453"/>
      <c r="G152" s="453"/>
      <c r="H152" s="453"/>
      <c r="I152" s="453"/>
      <c r="J152" s="453"/>
      <c r="K152" s="453"/>
      <c r="L152" s="453"/>
      <c r="M152" s="453"/>
      <c r="N152" s="453">
        <v>8</v>
      </c>
      <c r="O152" s="453">
        <v>4872</v>
      </c>
      <c r="P152" s="523"/>
      <c r="Q152" s="454">
        <v>609</v>
      </c>
    </row>
    <row r="153" spans="1:17" ht="14.4" customHeight="1" x14ac:dyDescent="0.3">
      <c r="A153" s="448" t="s">
        <v>912</v>
      </c>
      <c r="B153" s="449" t="s">
        <v>747</v>
      </c>
      <c r="C153" s="449" t="s">
        <v>748</v>
      </c>
      <c r="D153" s="449" t="s">
        <v>868</v>
      </c>
      <c r="E153" s="449" t="s">
        <v>869</v>
      </c>
      <c r="F153" s="453"/>
      <c r="G153" s="453"/>
      <c r="H153" s="453"/>
      <c r="I153" s="453"/>
      <c r="J153" s="453"/>
      <c r="K153" s="453"/>
      <c r="L153" s="453"/>
      <c r="M153" s="453"/>
      <c r="N153" s="453">
        <v>77</v>
      </c>
      <c r="O153" s="453">
        <v>218680</v>
      </c>
      <c r="P153" s="523"/>
      <c r="Q153" s="454">
        <v>2840</v>
      </c>
    </row>
    <row r="154" spans="1:17" ht="14.4" customHeight="1" x14ac:dyDescent="0.3">
      <c r="A154" s="448" t="s">
        <v>912</v>
      </c>
      <c r="B154" s="449" t="s">
        <v>747</v>
      </c>
      <c r="C154" s="449" t="s">
        <v>748</v>
      </c>
      <c r="D154" s="449" t="s">
        <v>872</v>
      </c>
      <c r="E154" s="449" t="s">
        <v>873</v>
      </c>
      <c r="F154" s="453"/>
      <c r="G154" s="453"/>
      <c r="H154" s="453"/>
      <c r="I154" s="453"/>
      <c r="J154" s="453"/>
      <c r="K154" s="453"/>
      <c r="L154" s="453"/>
      <c r="M154" s="453"/>
      <c r="N154" s="453">
        <v>6</v>
      </c>
      <c r="O154" s="453">
        <v>96042</v>
      </c>
      <c r="P154" s="523"/>
      <c r="Q154" s="454">
        <v>16007</v>
      </c>
    </row>
    <row r="155" spans="1:17" ht="14.4" customHeight="1" x14ac:dyDescent="0.3">
      <c r="A155" s="448" t="s">
        <v>915</v>
      </c>
      <c r="B155" s="449" t="s">
        <v>747</v>
      </c>
      <c r="C155" s="449" t="s">
        <v>748</v>
      </c>
      <c r="D155" s="449" t="s">
        <v>751</v>
      </c>
      <c r="E155" s="449" t="s">
        <v>752</v>
      </c>
      <c r="F155" s="453">
        <v>48</v>
      </c>
      <c r="G155" s="453">
        <v>2784</v>
      </c>
      <c r="H155" s="453">
        <v>1.1428571428571428</v>
      </c>
      <c r="I155" s="453">
        <v>58</v>
      </c>
      <c r="J155" s="453">
        <v>42</v>
      </c>
      <c r="K155" s="453">
        <v>2436</v>
      </c>
      <c r="L155" s="453">
        <v>1</v>
      </c>
      <c r="M155" s="453">
        <v>58</v>
      </c>
      <c r="N155" s="453">
        <v>39</v>
      </c>
      <c r="O155" s="453">
        <v>2262</v>
      </c>
      <c r="P155" s="523">
        <v>0.9285714285714286</v>
      </c>
      <c r="Q155" s="454">
        <v>58</v>
      </c>
    </row>
    <row r="156" spans="1:17" ht="14.4" customHeight="1" x14ac:dyDescent="0.3">
      <c r="A156" s="448" t="s">
        <v>915</v>
      </c>
      <c r="B156" s="449" t="s">
        <v>747</v>
      </c>
      <c r="C156" s="449" t="s">
        <v>748</v>
      </c>
      <c r="D156" s="449" t="s">
        <v>753</v>
      </c>
      <c r="E156" s="449" t="s">
        <v>754</v>
      </c>
      <c r="F156" s="453">
        <v>394</v>
      </c>
      <c r="G156" s="453">
        <v>51614</v>
      </c>
      <c r="H156" s="453">
        <v>1.8156682027649769</v>
      </c>
      <c r="I156" s="453">
        <v>131</v>
      </c>
      <c r="J156" s="453">
        <v>217</v>
      </c>
      <c r="K156" s="453">
        <v>28427</v>
      </c>
      <c r="L156" s="453">
        <v>1</v>
      </c>
      <c r="M156" s="453">
        <v>131</v>
      </c>
      <c r="N156" s="453">
        <v>174</v>
      </c>
      <c r="O156" s="453">
        <v>22968</v>
      </c>
      <c r="P156" s="523">
        <v>0.80796425933091776</v>
      </c>
      <c r="Q156" s="454">
        <v>132</v>
      </c>
    </row>
    <row r="157" spans="1:17" ht="14.4" customHeight="1" x14ac:dyDescent="0.3">
      <c r="A157" s="448" t="s">
        <v>915</v>
      </c>
      <c r="B157" s="449" t="s">
        <v>747</v>
      </c>
      <c r="C157" s="449" t="s">
        <v>748</v>
      </c>
      <c r="D157" s="449" t="s">
        <v>755</v>
      </c>
      <c r="E157" s="449" t="s">
        <v>756</v>
      </c>
      <c r="F157" s="453">
        <v>1</v>
      </c>
      <c r="G157" s="453">
        <v>189</v>
      </c>
      <c r="H157" s="453">
        <v>0.14285714285714285</v>
      </c>
      <c r="I157" s="453">
        <v>189</v>
      </c>
      <c r="J157" s="453">
        <v>7</v>
      </c>
      <c r="K157" s="453">
        <v>1323</v>
      </c>
      <c r="L157" s="453">
        <v>1</v>
      </c>
      <c r="M157" s="453">
        <v>189</v>
      </c>
      <c r="N157" s="453">
        <v>4</v>
      </c>
      <c r="O157" s="453">
        <v>760</v>
      </c>
      <c r="P157" s="523">
        <v>0.57445200302343158</v>
      </c>
      <c r="Q157" s="454">
        <v>190</v>
      </c>
    </row>
    <row r="158" spans="1:17" ht="14.4" customHeight="1" x14ac:dyDescent="0.3">
      <c r="A158" s="448" t="s">
        <v>915</v>
      </c>
      <c r="B158" s="449" t="s">
        <v>747</v>
      </c>
      <c r="C158" s="449" t="s">
        <v>748</v>
      </c>
      <c r="D158" s="449" t="s">
        <v>916</v>
      </c>
      <c r="E158" s="449" t="s">
        <v>917</v>
      </c>
      <c r="F158" s="453"/>
      <c r="G158" s="453"/>
      <c r="H158" s="453"/>
      <c r="I158" s="453"/>
      <c r="J158" s="453">
        <v>1</v>
      </c>
      <c r="K158" s="453">
        <v>2131</v>
      </c>
      <c r="L158" s="453">
        <v>1</v>
      </c>
      <c r="M158" s="453">
        <v>2131</v>
      </c>
      <c r="N158" s="453"/>
      <c r="O158" s="453"/>
      <c r="P158" s="523"/>
      <c r="Q158" s="454"/>
    </row>
    <row r="159" spans="1:17" ht="14.4" customHeight="1" x14ac:dyDescent="0.3">
      <c r="A159" s="448" t="s">
        <v>915</v>
      </c>
      <c r="B159" s="449" t="s">
        <v>747</v>
      </c>
      <c r="C159" s="449" t="s">
        <v>748</v>
      </c>
      <c r="D159" s="449" t="s">
        <v>757</v>
      </c>
      <c r="E159" s="449" t="s">
        <v>758</v>
      </c>
      <c r="F159" s="453">
        <v>3</v>
      </c>
      <c r="G159" s="453">
        <v>1221</v>
      </c>
      <c r="H159" s="453">
        <v>2.9926470588235294</v>
      </c>
      <c r="I159" s="453">
        <v>407</v>
      </c>
      <c r="J159" s="453">
        <v>1</v>
      </c>
      <c r="K159" s="453">
        <v>408</v>
      </c>
      <c r="L159" s="453">
        <v>1</v>
      </c>
      <c r="M159" s="453">
        <v>408</v>
      </c>
      <c r="N159" s="453">
        <v>2</v>
      </c>
      <c r="O159" s="453">
        <v>816</v>
      </c>
      <c r="P159" s="523">
        <v>2</v>
      </c>
      <c r="Q159" s="454">
        <v>408</v>
      </c>
    </row>
    <row r="160" spans="1:17" ht="14.4" customHeight="1" x14ac:dyDescent="0.3">
      <c r="A160" s="448" t="s">
        <v>915</v>
      </c>
      <c r="B160" s="449" t="s">
        <v>747</v>
      </c>
      <c r="C160" s="449" t="s">
        <v>748</v>
      </c>
      <c r="D160" s="449" t="s">
        <v>759</v>
      </c>
      <c r="E160" s="449" t="s">
        <v>760</v>
      </c>
      <c r="F160" s="453">
        <v>11</v>
      </c>
      <c r="G160" s="453">
        <v>1969</v>
      </c>
      <c r="H160" s="453">
        <v>0.84145299145299146</v>
      </c>
      <c r="I160" s="453">
        <v>179</v>
      </c>
      <c r="J160" s="453">
        <v>13</v>
      </c>
      <c r="K160" s="453">
        <v>2340</v>
      </c>
      <c r="L160" s="453">
        <v>1</v>
      </c>
      <c r="M160" s="453">
        <v>180</v>
      </c>
      <c r="N160" s="453">
        <v>12</v>
      </c>
      <c r="O160" s="453">
        <v>2160</v>
      </c>
      <c r="P160" s="523">
        <v>0.92307692307692313</v>
      </c>
      <c r="Q160" s="454">
        <v>180</v>
      </c>
    </row>
    <row r="161" spans="1:17" ht="14.4" customHeight="1" x14ac:dyDescent="0.3">
      <c r="A161" s="448" t="s">
        <v>915</v>
      </c>
      <c r="B161" s="449" t="s">
        <v>747</v>
      </c>
      <c r="C161" s="449" t="s">
        <v>748</v>
      </c>
      <c r="D161" s="449" t="s">
        <v>763</v>
      </c>
      <c r="E161" s="449" t="s">
        <v>764</v>
      </c>
      <c r="F161" s="453">
        <v>12</v>
      </c>
      <c r="G161" s="453">
        <v>4020</v>
      </c>
      <c r="H161" s="453">
        <v>1.7091836734693877</v>
      </c>
      <c r="I161" s="453">
        <v>335</v>
      </c>
      <c r="J161" s="453">
        <v>7</v>
      </c>
      <c r="K161" s="453">
        <v>2352</v>
      </c>
      <c r="L161" s="453">
        <v>1</v>
      </c>
      <c r="M161" s="453">
        <v>336</v>
      </c>
      <c r="N161" s="453">
        <v>18</v>
      </c>
      <c r="O161" s="453">
        <v>6066</v>
      </c>
      <c r="P161" s="523">
        <v>2.579081632653061</v>
      </c>
      <c r="Q161" s="454">
        <v>337</v>
      </c>
    </row>
    <row r="162" spans="1:17" ht="14.4" customHeight="1" x14ac:dyDescent="0.3">
      <c r="A162" s="448" t="s">
        <v>915</v>
      </c>
      <c r="B162" s="449" t="s">
        <v>747</v>
      </c>
      <c r="C162" s="449" t="s">
        <v>748</v>
      </c>
      <c r="D162" s="449" t="s">
        <v>767</v>
      </c>
      <c r="E162" s="449" t="s">
        <v>768</v>
      </c>
      <c r="F162" s="453">
        <v>97</v>
      </c>
      <c r="G162" s="453">
        <v>33853</v>
      </c>
      <c r="H162" s="453">
        <v>1.5396825396825398</v>
      </c>
      <c r="I162" s="453">
        <v>349</v>
      </c>
      <c r="J162" s="453">
        <v>63</v>
      </c>
      <c r="K162" s="453">
        <v>21987</v>
      </c>
      <c r="L162" s="453">
        <v>1</v>
      </c>
      <c r="M162" s="453">
        <v>349</v>
      </c>
      <c r="N162" s="453">
        <v>79</v>
      </c>
      <c r="O162" s="453">
        <v>27650</v>
      </c>
      <c r="P162" s="523">
        <v>1.2575612862145813</v>
      </c>
      <c r="Q162" s="454">
        <v>350</v>
      </c>
    </row>
    <row r="163" spans="1:17" ht="14.4" customHeight="1" x14ac:dyDescent="0.3">
      <c r="A163" s="448" t="s">
        <v>915</v>
      </c>
      <c r="B163" s="449" t="s">
        <v>747</v>
      </c>
      <c r="C163" s="449" t="s">
        <v>748</v>
      </c>
      <c r="D163" s="449" t="s">
        <v>773</v>
      </c>
      <c r="E163" s="449" t="s">
        <v>774</v>
      </c>
      <c r="F163" s="453">
        <v>1</v>
      </c>
      <c r="G163" s="453">
        <v>117</v>
      </c>
      <c r="H163" s="453">
        <v>1</v>
      </c>
      <c r="I163" s="453">
        <v>117</v>
      </c>
      <c r="J163" s="453">
        <v>1</v>
      </c>
      <c r="K163" s="453">
        <v>117</v>
      </c>
      <c r="L163" s="453">
        <v>1</v>
      </c>
      <c r="M163" s="453">
        <v>117</v>
      </c>
      <c r="N163" s="453">
        <v>2</v>
      </c>
      <c r="O163" s="453">
        <v>234</v>
      </c>
      <c r="P163" s="523">
        <v>2</v>
      </c>
      <c r="Q163" s="454">
        <v>117</v>
      </c>
    </row>
    <row r="164" spans="1:17" ht="14.4" customHeight="1" x14ac:dyDescent="0.3">
      <c r="A164" s="448" t="s">
        <v>915</v>
      </c>
      <c r="B164" s="449" t="s">
        <v>747</v>
      </c>
      <c r="C164" s="449" t="s">
        <v>748</v>
      </c>
      <c r="D164" s="449" t="s">
        <v>775</v>
      </c>
      <c r="E164" s="449" t="s">
        <v>776</v>
      </c>
      <c r="F164" s="453">
        <v>1</v>
      </c>
      <c r="G164" s="453">
        <v>49</v>
      </c>
      <c r="H164" s="453"/>
      <c r="I164" s="453">
        <v>49</v>
      </c>
      <c r="J164" s="453"/>
      <c r="K164" s="453"/>
      <c r="L164" s="453"/>
      <c r="M164" s="453"/>
      <c r="N164" s="453"/>
      <c r="O164" s="453"/>
      <c r="P164" s="523"/>
      <c r="Q164" s="454"/>
    </row>
    <row r="165" spans="1:17" ht="14.4" customHeight="1" x14ac:dyDescent="0.3">
      <c r="A165" s="448" t="s">
        <v>915</v>
      </c>
      <c r="B165" s="449" t="s">
        <v>747</v>
      </c>
      <c r="C165" s="449" t="s">
        <v>748</v>
      </c>
      <c r="D165" s="449" t="s">
        <v>779</v>
      </c>
      <c r="E165" s="449" t="s">
        <v>780</v>
      </c>
      <c r="F165" s="453">
        <v>1</v>
      </c>
      <c r="G165" s="453">
        <v>38</v>
      </c>
      <c r="H165" s="453">
        <v>1</v>
      </c>
      <c r="I165" s="453">
        <v>38</v>
      </c>
      <c r="J165" s="453">
        <v>1</v>
      </c>
      <c r="K165" s="453">
        <v>38</v>
      </c>
      <c r="L165" s="453">
        <v>1</v>
      </c>
      <c r="M165" s="453">
        <v>38</v>
      </c>
      <c r="N165" s="453">
        <v>2</v>
      </c>
      <c r="O165" s="453">
        <v>76</v>
      </c>
      <c r="P165" s="523">
        <v>2</v>
      </c>
      <c r="Q165" s="454">
        <v>38</v>
      </c>
    </row>
    <row r="166" spans="1:17" ht="14.4" customHeight="1" x14ac:dyDescent="0.3">
      <c r="A166" s="448" t="s">
        <v>915</v>
      </c>
      <c r="B166" s="449" t="s">
        <v>747</v>
      </c>
      <c r="C166" s="449" t="s">
        <v>748</v>
      </c>
      <c r="D166" s="449" t="s">
        <v>787</v>
      </c>
      <c r="E166" s="449" t="s">
        <v>788</v>
      </c>
      <c r="F166" s="453">
        <v>130</v>
      </c>
      <c r="G166" s="453">
        <v>39520</v>
      </c>
      <c r="H166" s="453">
        <v>0.82531064007518007</v>
      </c>
      <c r="I166" s="453">
        <v>304</v>
      </c>
      <c r="J166" s="453">
        <v>157</v>
      </c>
      <c r="K166" s="453">
        <v>47885</v>
      </c>
      <c r="L166" s="453">
        <v>1</v>
      </c>
      <c r="M166" s="453">
        <v>305</v>
      </c>
      <c r="N166" s="453">
        <v>145</v>
      </c>
      <c r="O166" s="453">
        <v>44225</v>
      </c>
      <c r="P166" s="523">
        <v>0.92356687898089174</v>
      </c>
      <c r="Q166" s="454">
        <v>305</v>
      </c>
    </row>
    <row r="167" spans="1:17" ht="14.4" customHeight="1" x14ac:dyDescent="0.3">
      <c r="A167" s="448" t="s">
        <v>915</v>
      </c>
      <c r="B167" s="449" t="s">
        <v>747</v>
      </c>
      <c r="C167" s="449" t="s">
        <v>748</v>
      </c>
      <c r="D167" s="449" t="s">
        <v>789</v>
      </c>
      <c r="E167" s="449" t="s">
        <v>790</v>
      </c>
      <c r="F167" s="453"/>
      <c r="G167" s="453"/>
      <c r="H167" s="453"/>
      <c r="I167" s="453"/>
      <c r="J167" s="453"/>
      <c r="K167" s="453"/>
      <c r="L167" s="453"/>
      <c r="M167" s="453"/>
      <c r="N167" s="453">
        <v>1</v>
      </c>
      <c r="O167" s="453">
        <v>3722</v>
      </c>
      <c r="P167" s="523"/>
      <c r="Q167" s="454">
        <v>3722</v>
      </c>
    </row>
    <row r="168" spans="1:17" ht="14.4" customHeight="1" x14ac:dyDescent="0.3">
      <c r="A168" s="448" t="s">
        <v>915</v>
      </c>
      <c r="B168" s="449" t="s">
        <v>747</v>
      </c>
      <c r="C168" s="449" t="s">
        <v>748</v>
      </c>
      <c r="D168" s="449" t="s">
        <v>791</v>
      </c>
      <c r="E168" s="449" t="s">
        <v>792</v>
      </c>
      <c r="F168" s="453">
        <v>30</v>
      </c>
      <c r="G168" s="453">
        <v>14820</v>
      </c>
      <c r="H168" s="453">
        <v>1.25</v>
      </c>
      <c r="I168" s="453">
        <v>494</v>
      </c>
      <c r="J168" s="453">
        <v>24</v>
      </c>
      <c r="K168" s="453">
        <v>11856</v>
      </c>
      <c r="L168" s="453">
        <v>1</v>
      </c>
      <c r="M168" s="453">
        <v>494</v>
      </c>
      <c r="N168" s="453">
        <v>31</v>
      </c>
      <c r="O168" s="453">
        <v>15345</v>
      </c>
      <c r="P168" s="523">
        <v>1.2942813765182186</v>
      </c>
      <c r="Q168" s="454">
        <v>495</v>
      </c>
    </row>
    <row r="169" spans="1:17" ht="14.4" customHeight="1" x14ac:dyDescent="0.3">
      <c r="A169" s="448" t="s">
        <v>915</v>
      </c>
      <c r="B169" s="449" t="s">
        <v>747</v>
      </c>
      <c r="C169" s="449" t="s">
        <v>748</v>
      </c>
      <c r="D169" s="449" t="s">
        <v>793</v>
      </c>
      <c r="E169" s="449" t="s">
        <v>794</v>
      </c>
      <c r="F169" s="453">
        <v>128</v>
      </c>
      <c r="G169" s="453">
        <v>47360</v>
      </c>
      <c r="H169" s="453">
        <v>0.96240601503759393</v>
      </c>
      <c r="I169" s="453">
        <v>370</v>
      </c>
      <c r="J169" s="453">
        <v>133</v>
      </c>
      <c r="K169" s="453">
        <v>49210</v>
      </c>
      <c r="L169" s="453">
        <v>1</v>
      </c>
      <c r="M169" s="453">
        <v>370</v>
      </c>
      <c r="N169" s="453">
        <v>138</v>
      </c>
      <c r="O169" s="453">
        <v>51198</v>
      </c>
      <c r="P169" s="523">
        <v>1.0403982930298721</v>
      </c>
      <c r="Q169" s="454">
        <v>371</v>
      </c>
    </row>
    <row r="170" spans="1:17" ht="14.4" customHeight="1" x14ac:dyDescent="0.3">
      <c r="A170" s="448" t="s">
        <v>915</v>
      </c>
      <c r="B170" s="449" t="s">
        <v>747</v>
      </c>
      <c r="C170" s="449" t="s">
        <v>748</v>
      </c>
      <c r="D170" s="449" t="s">
        <v>797</v>
      </c>
      <c r="E170" s="449" t="s">
        <v>798</v>
      </c>
      <c r="F170" s="453"/>
      <c r="G170" s="453"/>
      <c r="H170" s="453"/>
      <c r="I170" s="453"/>
      <c r="J170" s="453"/>
      <c r="K170" s="453"/>
      <c r="L170" s="453"/>
      <c r="M170" s="453"/>
      <c r="N170" s="453">
        <v>1</v>
      </c>
      <c r="O170" s="453">
        <v>12</v>
      </c>
      <c r="P170" s="523"/>
      <c r="Q170" s="454">
        <v>12</v>
      </c>
    </row>
    <row r="171" spans="1:17" ht="14.4" customHeight="1" x14ac:dyDescent="0.3">
      <c r="A171" s="448" t="s">
        <v>915</v>
      </c>
      <c r="B171" s="449" t="s">
        <v>747</v>
      </c>
      <c r="C171" s="449" t="s">
        <v>748</v>
      </c>
      <c r="D171" s="449" t="s">
        <v>801</v>
      </c>
      <c r="E171" s="449" t="s">
        <v>802</v>
      </c>
      <c r="F171" s="453">
        <v>4</v>
      </c>
      <c r="G171" s="453">
        <v>444</v>
      </c>
      <c r="H171" s="453"/>
      <c r="I171" s="453">
        <v>111</v>
      </c>
      <c r="J171" s="453"/>
      <c r="K171" s="453"/>
      <c r="L171" s="453"/>
      <c r="M171" s="453"/>
      <c r="N171" s="453"/>
      <c r="O171" s="453"/>
      <c r="P171" s="523"/>
      <c r="Q171" s="454"/>
    </row>
    <row r="172" spans="1:17" ht="14.4" customHeight="1" x14ac:dyDescent="0.3">
      <c r="A172" s="448" t="s">
        <v>915</v>
      </c>
      <c r="B172" s="449" t="s">
        <v>747</v>
      </c>
      <c r="C172" s="449" t="s">
        <v>748</v>
      </c>
      <c r="D172" s="449" t="s">
        <v>803</v>
      </c>
      <c r="E172" s="449" t="s">
        <v>804</v>
      </c>
      <c r="F172" s="453"/>
      <c r="G172" s="453"/>
      <c r="H172" s="453"/>
      <c r="I172" s="453"/>
      <c r="J172" s="453">
        <v>1</v>
      </c>
      <c r="K172" s="453">
        <v>125</v>
      </c>
      <c r="L172" s="453">
        <v>1</v>
      </c>
      <c r="M172" s="453">
        <v>125</v>
      </c>
      <c r="N172" s="453">
        <v>1</v>
      </c>
      <c r="O172" s="453">
        <v>126</v>
      </c>
      <c r="P172" s="523">
        <v>1.008</v>
      </c>
      <c r="Q172" s="454">
        <v>126</v>
      </c>
    </row>
    <row r="173" spans="1:17" ht="14.4" customHeight="1" x14ac:dyDescent="0.3">
      <c r="A173" s="448" t="s">
        <v>915</v>
      </c>
      <c r="B173" s="449" t="s">
        <v>747</v>
      </c>
      <c r="C173" s="449" t="s">
        <v>748</v>
      </c>
      <c r="D173" s="449" t="s">
        <v>805</v>
      </c>
      <c r="E173" s="449" t="s">
        <v>806</v>
      </c>
      <c r="F173" s="453">
        <v>3</v>
      </c>
      <c r="G173" s="453">
        <v>1485</v>
      </c>
      <c r="H173" s="453">
        <v>3</v>
      </c>
      <c r="I173" s="453">
        <v>495</v>
      </c>
      <c r="J173" s="453">
        <v>1</v>
      </c>
      <c r="K173" s="453">
        <v>495</v>
      </c>
      <c r="L173" s="453">
        <v>1</v>
      </c>
      <c r="M173" s="453">
        <v>495</v>
      </c>
      <c r="N173" s="453">
        <v>1</v>
      </c>
      <c r="O173" s="453">
        <v>496</v>
      </c>
      <c r="P173" s="523">
        <v>1.002020202020202</v>
      </c>
      <c r="Q173" s="454">
        <v>496</v>
      </c>
    </row>
    <row r="174" spans="1:17" ht="14.4" customHeight="1" x14ac:dyDescent="0.3">
      <c r="A174" s="448" t="s">
        <v>915</v>
      </c>
      <c r="B174" s="449" t="s">
        <v>747</v>
      </c>
      <c r="C174" s="449" t="s">
        <v>748</v>
      </c>
      <c r="D174" s="449" t="s">
        <v>807</v>
      </c>
      <c r="E174" s="449" t="s">
        <v>808</v>
      </c>
      <c r="F174" s="453">
        <v>2</v>
      </c>
      <c r="G174" s="453">
        <v>2566</v>
      </c>
      <c r="H174" s="453"/>
      <c r="I174" s="453">
        <v>1283</v>
      </c>
      <c r="J174" s="453"/>
      <c r="K174" s="453"/>
      <c r="L174" s="453"/>
      <c r="M174" s="453"/>
      <c r="N174" s="453"/>
      <c r="O174" s="453"/>
      <c r="P174" s="523"/>
      <c r="Q174" s="454"/>
    </row>
    <row r="175" spans="1:17" ht="14.4" customHeight="1" x14ac:dyDescent="0.3">
      <c r="A175" s="448" t="s">
        <v>915</v>
      </c>
      <c r="B175" s="449" t="s">
        <v>747</v>
      </c>
      <c r="C175" s="449" t="s">
        <v>748</v>
      </c>
      <c r="D175" s="449" t="s">
        <v>809</v>
      </c>
      <c r="E175" s="449" t="s">
        <v>810</v>
      </c>
      <c r="F175" s="453">
        <v>2</v>
      </c>
      <c r="G175" s="453">
        <v>912</v>
      </c>
      <c r="H175" s="453">
        <v>2</v>
      </c>
      <c r="I175" s="453">
        <v>456</v>
      </c>
      <c r="J175" s="453">
        <v>1</v>
      </c>
      <c r="K175" s="453">
        <v>456</v>
      </c>
      <c r="L175" s="453">
        <v>1</v>
      </c>
      <c r="M175" s="453">
        <v>456</v>
      </c>
      <c r="N175" s="453">
        <v>6</v>
      </c>
      <c r="O175" s="453">
        <v>2748</v>
      </c>
      <c r="P175" s="523">
        <v>6.0263157894736841</v>
      </c>
      <c r="Q175" s="454">
        <v>458</v>
      </c>
    </row>
    <row r="176" spans="1:17" ht="14.4" customHeight="1" x14ac:dyDescent="0.3">
      <c r="A176" s="448" t="s">
        <v>915</v>
      </c>
      <c r="B176" s="449" t="s">
        <v>747</v>
      </c>
      <c r="C176" s="449" t="s">
        <v>748</v>
      </c>
      <c r="D176" s="449" t="s">
        <v>811</v>
      </c>
      <c r="E176" s="449" t="s">
        <v>812</v>
      </c>
      <c r="F176" s="453">
        <v>12</v>
      </c>
      <c r="G176" s="453">
        <v>696</v>
      </c>
      <c r="H176" s="453">
        <v>6</v>
      </c>
      <c r="I176" s="453">
        <v>58</v>
      </c>
      <c r="J176" s="453">
        <v>2</v>
      </c>
      <c r="K176" s="453">
        <v>116</v>
      </c>
      <c r="L176" s="453">
        <v>1</v>
      </c>
      <c r="M176" s="453">
        <v>58</v>
      </c>
      <c r="N176" s="453">
        <v>5</v>
      </c>
      <c r="O176" s="453">
        <v>290</v>
      </c>
      <c r="P176" s="523">
        <v>2.5</v>
      </c>
      <c r="Q176" s="454">
        <v>58</v>
      </c>
    </row>
    <row r="177" spans="1:17" ht="14.4" customHeight="1" x14ac:dyDescent="0.3">
      <c r="A177" s="448" t="s">
        <v>915</v>
      </c>
      <c r="B177" s="449" t="s">
        <v>747</v>
      </c>
      <c r="C177" s="449" t="s">
        <v>748</v>
      </c>
      <c r="D177" s="449" t="s">
        <v>819</v>
      </c>
      <c r="E177" s="449" t="s">
        <v>820</v>
      </c>
      <c r="F177" s="453">
        <v>756</v>
      </c>
      <c r="G177" s="453">
        <v>132300</v>
      </c>
      <c r="H177" s="453">
        <v>0.88331908984082896</v>
      </c>
      <c r="I177" s="453">
        <v>175</v>
      </c>
      <c r="J177" s="453">
        <v>851</v>
      </c>
      <c r="K177" s="453">
        <v>149776</v>
      </c>
      <c r="L177" s="453">
        <v>1</v>
      </c>
      <c r="M177" s="453">
        <v>176</v>
      </c>
      <c r="N177" s="453">
        <v>848</v>
      </c>
      <c r="O177" s="453">
        <v>149248</v>
      </c>
      <c r="P177" s="523">
        <v>0.99647473560517041</v>
      </c>
      <c r="Q177" s="454">
        <v>176</v>
      </c>
    </row>
    <row r="178" spans="1:17" ht="14.4" customHeight="1" x14ac:dyDescent="0.3">
      <c r="A178" s="448" t="s">
        <v>915</v>
      </c>
      <c r="B178" s="449" t="s">
        <v>747</v>
      </c>
      <c r="C178" s="449" t="s">
        <v>748</v>
      </c>
      <c r="D178" s="449" t="s">
        <v>821</v>
      </c>
      <c r="E178" s="449" t="s">
        <v>822</v>
      </c>
      <c r="F178" s="453">
        <v>4</v>
      </c>
      <c r="G178" s="453">
        <v>340</v>
      </c>
      <c r="H178" s="453"/>
      <c r="I178" s="453">
        <v>85</v>
      </c>
      <c r="J178" s="453"/>
      <c r="K178" s="453"/>
      <c r="L178" s="453"/>
      <c r="M178" s="453"/>
      <c r="N178" s="453"/>
      <c r="O178" s="453"/>
      <c r="P178" s="523"/>
      <c r="Q178" s="454"/>
    </row>
    <row r="179" spans="1:17" ht="14.4" customHeight="1" x14ac:dyDescent="0.3">
      <c r="A179" s="448" t="s">
        <v>915</v>
      </c>
      <c r="B179" s="449" t="s">
        <v>747</v>
      </c>
      <c r="C179" s="449" t="s">
        <v>748</v>
      </c>
      <c r="D179" s="449" t="s">
        <v>825</v>
      </c>
      <c r="E179" s="449" t="s">
        <v>826</v>
      </c>
      <c r="F179" s="453">
        <v>4</v>
      </c>
      <c r="G179" s="453">
        <v>676</v>
      </c>
      <c r="H179" s="453">
        <v>0.79529411764705882</v>
      </c>
      <c r="I179" s="453">
        <v>169</v>
      </c>
      <c r="J179" s="453">
        <v>5</v>
      </c>
      <c r="K179" s="453">
        <v>850</v>
      </c>
      <c r="L179" s="453">
        <v>1</v>
      </c>
      <c r="M179" s="453">
        <v>170</v>
      </c>
      <c r="N179" s="453">
        <v>10</v>
      </c>
      <c r="O179" s="453">
        <v>1700</v>
      </c>
      <c r="P179" s="523">
        <v>2</v>
      </c>
      <c r="Q179" s="454">
        <v>170</v>
      </c>
    </row>
    <row r="180" spans="1:17" ht="14.4" customHeight="1" x14ac:dyDescent="0.3">
      <c r="A180" s="448" t="s">
        <v>915</v>
      </c>
      <c r="B180" s="449" t="s">
        <v>747</v>
      </c>
      <c r="C180" s="449" t="s">
        <v>748</v>
      </c>
      <c r="D180" s="449" t="s">
        <v>829</v>
      </c>
      <c r="E180" s="449" t="s">
        <v>830</v>
      </c>
      <c r="F180" s="453">
        <v>6</v>
      </c>
      <c r="G180" s="453">
        <v>6066</v>
      </c>
      <c r="H180" s="453"/>
      <c r="I180" s="453">
        <v>1011</v>
      </c>
      <c r="J180" s="453"/>
      <c r="K180" s="453"/>
      <c r="L180" s="453"/>
      <c r="M180" s="453"/>
      <c r="N180" s="453"/>
      <c r="O180" s="453"/>
      <c r="P180" s="523"/>
      <c r="Q180" s="454"/>
    </row>
    <row r="181" spans="1:17" ht="14.4" customHeight="1" x14ac:dyDescent="0.3">
      <c r="A181" s="448" t="s">
        <v>915</v>
      </c>
      <c r="B181" s="449" t="s">
        <v>747</v>
      </c>
      <c r="C181" s="449" t="s">
        <v>748</v>
      </c>
      <c r="D181" s="449" t="s">
        <v>831</v>
      </c>
      <c r="E181" s="449" t="s">
        <v>832</v>
      </c>
      <c r="F181" s="453">
        <v>1</v>
      </c>
      <c r="G181" s="453">
        <v>176</v>
      </c>
      <c r="H181" s="453"/>
      <c r="I181" s="453">
        <v>176</v>
      </c>
      <c r="J181" s="453"/>
      <c r="K181" s="453"/>
      <c r="L181" s="453"/>
      <c r="M181" s="453"/>
      <c r="N181" s="453"/>
      <c r="O181" s="453"/>
      <c r="P181" s="523"/>
      <c r="Q181" s="454"/>
    </row>
    <row r="182" spans="1:17" ht="14.4" customHeight="1" x14ac:dyDescent="0.3">
      <c r="A182" s="448" t="s">
        <v>915</v>
      </c>
      <c r="B182" s="449" t="s">
        <v>747</v>
      </c>
      <c r="C182" s="449" t="s">
        <v>748</v>
      </c>
      <c r="D182" s="449" t="s">
        <v>833</v>
      </c>
      <c r="E182" s="449" t="s">
        <v>834</v>
      </c>
      <c r="F182" s="453">
        <v>6</v>
      </c>
      <c r="G182" s="453">
        <v>13764</v>
      </c>
      <c r="H182" s="453"/>
      <c r="I182" s="453">
        <v>2294</v>
      </c>
      <c r="J182" s="453"/>
      <c r="K182" s="453"/>
      <c r="L182" s="453"/>
      <c r="M182" s="453"/>
      <c r="N182" s="453"/>
      <c r="O182" s="453"/>
      <c r="P182" s="523"/>
      <c r="Q182" s="454"/>
    </row>
    <row r="183" spans="1:17" ht="14.4" customHeight="1" x14ac:dyDescent="0.3">
      <c r="A183" s="448" t="s">
        <v>915</v>
      </c>
      <c r="B183" s="449" t="s">
        <v>747</v>
      </c>
      <c r="C183" s="449" t="s">
        <v>748</v>
      </c>
      <c r="D183" s="449" t="s">
        <v>837</v>
      </c>
      <c r="E183" s="449" t="s">
        <v>838</v>
      </c>
      <c r="F183" s="453"/>
      <c r="G183" s="453"/>
      <c r="H183" s="453"/>
      <c r="I183" s="453"/>
      <c r="J183" s="453">
        <v>1</v>
      </c>
      <c r="K183" s="453">
        <v>264</v>
      </c>
      <c r="L183" s="453">
        <v>1</v>
      </c>
      <c r="M183" s="453">
        <v>264</v>
      </c>
      <c r="N183" s="453"/>
      <c r="O183" s="453"/>
      <c r="P183" s="523"/>
      <c r="Q183" s="454"/>
    </row>
    <row r="184" spans="1:17" ht="14.4" customHeight="1" x14ac:dyDescent="0.3">
      <c r="A184" s="448" t="s">
        <v>915</v>
      </c>
      <c r="B184" s="449" t="s">
        <v>747</v>
      </c>
      <c r="C184" s="449" t="s">
        <v>748</v>
      </c>
      <c r="D184" s="449" t="s">
        <v>839</v>
      </c>
      <c r="E184" s="449" t="s">
        <v>840</v>
      </c>
      <c r="F184" s="453">
        <v>2</v>
      </c>
      <c r="G184" s="453">
        <v>4260</v>
      </c>
      <c r="H184" s="453">
        <v>1.9990614734866261</v>
      </c>
      <c r="I184" s="453">
        <v>2130</v>
      </c>
      <c r="J184" s="453">
        <v>1</v>
      </c>
      <c r="K184" s="453">
        <v>2131</v>
      </c>
      <c r="L184" s="453">
        <v>1</v>
      </c>
      <c r="M184" s="453">
        <v>2131</v>
      </c>
      <c r="N184" s="453"/>
      <c r="O184" s="453"/>
      <c r="P184" s="523"/>
      <c r="Q184" s="454"/>
    </row>
    <row r="185" spans="1:17" ht="14.4" customHeight="1" x14ac:dyDescent="0.3">
      <c r="A185" s="448" t="s">
        <v>915</v>
      </c>
      <c r="B185" s="449" t="s">
        <v>747</v>
      </c>
      <c r="C185" s="449" t="s">
        <v>748</v>
      </c>
      <c r="D185" s="449" t="s">
        <v>841</v>
      </c>
      <c r="E185" s="449" t="s">
        <v>842</v>
      </c>
      <c r="F185" s="453">
        <v>1</v>
      </c>
      <c r="G185" s="453">
        <v>242</v>
      </c>
      <c r="H185" s="453">
        <v>1</v>
      </c>
      <c r="I185" s="453">
        <v>242</v>
      </c>
      <c r="J185" s="453">
        <v>1</v>
      </c>
      <c r="K185" s="453">
        <v>242</v>
      </c>
      <c r="L185" s="453">
        <v>1</v>
      </c>
      <c r="M185" s="453">
        <v>242</v>
      </c>
      <c r="N185" s="453">
        <v>2</v>
      </c>
      <c r="O185" s="453">
        <v>486</v>
      </c>
      <c r="P185" s="523">
        <v>2.0082644628099175</v>
      </c>
      <c r="Q185" s="454">
        <v>243</v>
      </c>
    </row>
    <row r="186" spans="1:17" ht="14.4" customHeight="1" x14ac:dyDescent="0.3">
      <c r="A186" s="448" t="s">
        <v>915</v>
      </c>
      <c r="B186" s="449" t="s">
        <v>747</v>
      </c>
      <c r="C186" s="449" t="s">
        <v>748</v>
      </c>
      <c r="D186" s="449" t="s">
        <v>843</v>
      </c>
      <c r="E186" s="449" t="s">
        <v>844</v>
      </c>
      <c r="F186" s="453"/>
      <c r="G186" s="453"/>
      <c r="H186" s="453"/>
      <c r="I186" s="453"/>
      <c r="J186" s="453"/>
      <c r="K186" s="453"/>
      <c r="L186" s="453"/>
      <c r="M186" s="453"/>
      <c r="N186" s="453">
        <v>1</v>
      </c>
      <c r="O186" s="453">
        <v>426</v>
      </c>
      <c r="P186" s="523"/>
      <c r="Q186" s="454">
        <v>426</v>
      </c>
    </row>
    <row r="187" spans="1:17" ht="14.4" customHeight="1" x14ac:dyDescent="0.3">
      <c r="A187" s="448" t="s">
        <v>915</v>
      </c>
      <c r="B187" s="449" t="s">
        <v>747</v>
      </c>
      <c r="C187" s="449" t="s">
        <v>748</v>
      </c>
      <c r="D187" s="449" t="s">
        <v>850</v>
      </c>
      <c r="E187" s="449" t="s">
        <v>851</v>
      </c>
      <c r="F187" s="453"/>
      <c r="G187" s="453"/>
      <c r="H187" s="453"/>
      <c r="I187" s="453"/>
      <c r="J187" s="453"/>
      <c r="K187" s="453"/>
      <c r="L187" s="453"/>
      <c r="M187" s="453"/>
      <c r="N187" s="453">
        <v>2</v>
      </c>
      <c r="O187" s="453">
        <v>2120</v>
      </c>
      <c r="P187" s="523"/>
      <c r="Q187" s="454">
        <v>1060</v>
      </c>
    </row>
    <row r="188" spans="1:17" ht="14.4" customHeight="1" x14ac:dyDescent="0.3">
      <c r="A188" s="448" t="s">
        <v>915</v>
      </c>
      <c r="B188" s="449" t="s">
        <v>747</v>
      </c>
      <c r="C188" s="449" t="s">
        <v>748</v>
      </c>
      <c r="D188" s="449" t="s">
        <v>852</v>
      </c>
      <c r="E188" s="449" t="s">
        <v>853</v>
      </c>
      <c r="F188" s="453"/>
      <c r="G188" s="453"/>
      <c r="H188" s="453"/>
      <c r="I188" s="453"/>
      <c r="J188" s="453">
        <v>1</v>
      </c>
      <c r="K188" s="453">
        <v>289</v>
      </c>
      <c r="L188" s="453">
        <v>1</v>
      </c>
      <c r="M188" s="453">
        <v>289</v>
      </c>
      <c r="N188" s="453">
        <v>1</v>
      </c>
      <c r="O188" s="453">
        <v>289</v>
      </c>
      <c r="P188" s="523">
        <v>1</v>
      </c>
      <c r="Q188" s="454">
        <v>289</v>
      </c>
    </row>
    <row r="189" spans="1:17" ht="14.4" customHeight="1" x14ac:dyDescent="0.3">
      <c r="A189" s="448" t="s">
        <v>915</v>
      </c>
      <c r="B189" s="449" t="s">
        <v>747</v>
      </c>
      <c r="C189" s="449" t="s">
        <v>748</v>
      </c>
      <c r="D189" s="449" t="s">
        <v>854</v>
      </c>
      <c r="E189" s="449" t="s">
        <v>855</v>
      </c>
      <c r="F189" s="453"/>
      <c r="G189" s="453"/>
      <c r="H189" s="453"/>
      <c r="I189" s="453"/>
      <c r="J189" s="453"/>
      <c r="K189" s="453"/>
      <c r="L189" s="453"/>
      <c r="M189" s="453"/>
      <c r="N189" s="453">
        <v>1</v>
      </c>
      <c r="O189" s="453">
        <v>1102</v>
      </c>
      <c r="P189" s="523"/>
      <c r="Q189" s="454">
        <v>1102</v>
      </c>
    </row>
    <row r="190" spans="1:17" ht="14.4" customHeight="1" x14ac:dyDescent="0.3">
      <c r="A190" s="448" t="s">
        <v>915</v>
      </c>
      <c r="B190" s="449" t="s">
        <v>747</v>
      </c>
      <c r="C190" s="449" t="s">
        <v>748</v>
      </c>
      <c r="D190" s="449" t="s">
        <v>864</v>
      </c>
      <c r="E190" s="449" t="s">
        <v>865</v>
      </c>
      <c r="F190" s="453"/>
      <c r="G190" s="453"/>
      <c r="H190" s="453"/>
      <c r="I190" s="453"/>
      <c r="J190" s="453"/>
      <c r="K190" s="453"/>
      <c r="L190" s="453"/>
      <c r="M190" s="453"/>
      <c r="N190" s="453">
        <v>7</v>
      </c>
      <c r="O190" s="453">
        <v>33453</v>
      </c>
      <c r="P190" s="523"/>
      <c r="Q190" s="454">
        <v>4779</v>
      </c>
    </row>
    <row r="191" spans="1:17" ht="14.4" customHeight="1" x14ac:dyDescent="0.3">
      <c r="A191" s="448" t="s">
        <v>915</v>
      </c>
      <c r="B191" s="449" t="s">
        <v>747</v>
      </c>
      <c r="C191" s="449" t="s">
        <v>748</v>
      </c>
      <c r="D191" s="449" t="s">
        <v>866</v>
      </c>
      <c r="E191" s="449" t="s">
        <v>867</v>
      </c>
      <c r="F191" s="453"/>
      <c r="G191" s="453"/>
      <c r="H191" s="453"/>
      <c r="I191" s="453"/>
      <c r="J191" s="453"/>
      <c r="K191" s="453"/>
      <c r="L191" s="453"/>
      <c r="M191" s="453"/>
      <c r="N191" s="453">
        <v>2</v>
      </c>
      <c r="O191" s="453">
        <v>1218</v>
      </c>
      <c r="P191" s="523"/>
      <c r="Q191" s="454">
        <v>609</v>
      </c>
    </row>
    <row r="192" spans="1:17" ht="14.4" customHeight="1" x14ac:dyDescent="0.3">
      <c r="A192" s="448" t="s">
        <v>918</v>
      </c>
      <c r="B192" s="449" t="s">
        <v>747</v>
      </c>
      <c r="C192" s="449" t="s">
        <v>748</v>
      </c>
      <c r="D192" s="449" t="s">
        <v>751</v>
      </c>
      <c r="E192" s="449" t="s">
        <v>752</v>
      </c>
      <c r="F192" s="453">
        <v>50</v>
      </c>
      <c r="G192" s="453">
        <v>2900</v>
      </c>
      <c r="H192" s="453">
        <v>0.8771929824561403</v>
      </c>
      <c r="I192" s="453">
        <v>58</v>
      </c>
      <c r="J192" s="453">
        <v>57</v>
      </c>
      <c r="K192" s="453">
        <v>3306</v>
      </c>
      <c r="L192" s="453">
        <v>1</v>
      </c>
      <c r="M192" s="453">
        <v>58</v>
      </c>
      <c r="N192" s="453">
        <v>35</v>
      </c>
      <c r="O192" s="453">
        <v>2030</v>
      </c>
      <c r="P192" s="523">
        <v>0.61403508771929827</v>
      </c>
      <c r="Q192" s="454">
        <v>58</v>
      </c>
    </row>
    <row r="193" spans="1:17" ht="14.4" customHeight="1" x14ac:dyDescent="0.3">
      <c r="A193" s="448" t="s">
        <v>918</v>
      </c>
      <c r="B193" s="449" t="s">
        <v>747</v>
      </c>
      <c r="C193" s="449" t="s">
        <v>748</v>
      </c>
      <c r="D193" s="449" t="s">
        <v>753</v>
      </c>
      <c r="E193" s="449" t="s">
        <v>754</v>
      </c>
      <c r="F193" s="453">
        <v>6</v>
      </c>
      <c r="G193" s="453">
        <v>786</v>
      </c>
      <c r="H193" s="453">
        <v>0.8571428571428571</v>
      </c>
      <c r="I193" s="453">
        <v>131</v>
      </c>
      <c r="J193" s="453">
        <v>7</v>
      </c>
      <c r="K193" s="453">
        <v>917</v>
      </c>
      <c r="L193" s="453">
        <v>1</v>
      </c>
      <c r="M193" s="453">
        <v>131</v>
      </c>
      <c r="N193" s="453">
        <v>4</v>
      </c>
      <c r="O193" s="453">
        <v>528</v>
      </c>
      <c r="P193" s="523">
        <v>0.57579062159214833</v>
      </c>
      <c r="Q193" s="454">
        <v>132</v>
      </c>
    </row>
    <row r="194" spans="1:17" ht="14.4" customHeight="1" x14ac:dyDescent="0.3">
      <c r="A194" s="448" t="s">
        <v>918</v>
      </c>
      <c r="B194" s="449" t="s">
        <v>747</v>
      </c>
      <c r="C194" s="449" t="s">
        <v>748</v>
      </c>
      <c r="D194" s="449" t="s">
        <v>757</v>
      </c>
      <c r="E194" s="449" t="s">
        <v>758</v>
      </c>
      <c r="F194" s="453">
        <v>1</v>
      </c>
      <c r="G194" s="453">
        <v>407</v>
      </c>
      <c r="H194" s="453"/>
      <c r="I194" s="453">
        <v>407</v>
      </c>
      <c r="J194" s="453"/>
      <c r="K194" s="453"/>
      <c r="L194" s="453"/>
      <c r="M194" s="453"/>
      <c r="N194" s="453"/>
      <c r="O194" s="453"/>
      <c r="P194" s="523"/>
      <c r="Q194" s="454"/>
    </row>
    <row r="195" spans="1:17" ht="14.4" customHeight="1" x14ac:dyDescent="0.3">
      <c r="A195" s="448" t="s">
        <v>918</v>
      </c>
      <c r="B195" s="449" t="s">
        <v>747</v>
      </c>
      <c r="C195" s="449" t="s">
        <v>748</v>
      </c>
      <c r="D195" s="449" t="s">
        <v>759</v>
      </c>
      <c r="E195" s="449" t="s">
        <v>760</v>
      </c>
      <c r="F195" s="453">
        <v>24</v>
      </c>
      <c r="G195" s="453">
        <v>4296</v>
      </c>
      <c r="H195" s="453">
        <v>1.8358974358974358</v>
      </c>
      <c r="I195" s="453">
        <v>179</v>
      </c>
      <c r="J195" s="453">
        <v>13</v>
      </c>
      <c r="K195" s="453">
        <v>2340</v>
      </c>
      <c r="L195" s="453">
        <v>1</v>
      </c>
      <c r="M195" s="453">
        <v>180</v>
      </c>
      <c r="N195" s="453">
        <v>5</v>
      </c>
      <c r="O195" s="453">
        <v>900</v>
      </c>
      <c r="P195" s="523">
        <v>0.38461538461538464</v>
      </c>
      <c r="Q195" s="454">
        <v>180</v>
      </c>
    </row>
    <row r="196" spans="1:17" ht="14.4" customHeight="1" x14ac:dyDescent="0.3">
      <c r="A196" s="448" t="s">
        <v>918</v>
      </c>
      <c r="B196" s="449" t="s">
        <v>747</v>
      </c>
      <c r="C196" s="449" t="s">
        <v>748</v>
      </c>
      <c r="D196" s="449" t="s">
        <v>763</v>
      </c>
      <c r="E196" s="449" t="s">
        <v>764</v>
      </c>
      <c r="F196" s="453">
        <v>11</v>
      </c>
      <c r="G196" s="453">
        <v>3685</v>
      </c>
      <c r="H196" s="453">
        <v>0.91393849206349209</v>
      </c>
      <c r="I196" s="453">
        <v>335</v>
      </c>
      <c r="J196" s="453">
        <v>12</v>
      </c>
      <c r="K196" s="453">
        <v>4032</v>
      </c>
      <c r="L196" s="453">
        <v>1</v>
      </c>
      <c r="M196" s="453">
        <v>336</v>
      </c>
      <c r="N196" s="453">
        <v>25</v>
      </c>
      <c r="O196" s="453">
        <v>8425</v>
      </c>
      <c r="P196" s="523">
        <v>2.0895337301587302</v>
      </c>
      <c r="Q196" s="454">
        <v>337</v>
      </c>
    </row>
    <row r="197" spans="1:17" ht="14.4" customHeight="1" x14ac:dyDescent="0.3">
      <c r="A197" s="448" t="s">
        <v>918</v>
      </c>
      <c r="B197" s="449" t="s">
        <v>747</v>
      </c>
      <c r="C197" s="449" t="s">
        <v>748</v>
      </c>
      <c r="D197" s="449" t="s">
        <v>767</v>
      </c>
      <c r="E197" s="449" t="s">
        <v>768</v>
      </c>
      <c r="F197" s="453">
        <v>305</v>
      </c>
      <c r="G197" s="453">
        <v>106445</v>
      </c>
      <c r="H197" s="453">
        <v>0.84254143646408841</v>
      </c>
      <c r="I197" s="453">
        <v>349</v>
      </c>
      <c r="J197" s="453">
        <v>362</v>
      </c>
      <c r="K197" s="453">
        <v>126338</v>
      </c>
      <c r="L197" s="453">
        <v>1</v>
      </c>
      <c r="M197" s="453">
        <v>349</v>
      </c>
      <c r="N197" s="453">
        <v>385</v>
      </c>
      <c r="O197" s="453">
        <v>134750</v>
      </c>
      <c r="P197" s="523">
        <v>1.0665832924377463</v>
      </c>
      <c r="Q197" s="454">
        <v>350</v>
      </c>
    </row>
    <row r="198" spans="1:17" ht="14.4" customHeight="1" x14ac:dyDescent="0.3">
      <c r="A198" s="448" t="s">
        <v>918</v>
      </c>
      <c r="B198" s="449" t="s">
        <v>747</v>
      </c>
      <c r="C198" s="449" t="s">
        <v>748</v>
      </c>
      <c r="D198" s="449" t="s">
        <v>773</v>
      </c>
      <c r="E198" s="449" t="s">
        <v>774</v>
      </c>
      <c r="F198" s="453">
        <v>1</v>
      </c>
      <c r="G198" s="453">
        <v>117</v>
      </c>
      <c r="H198" s="453"/>
      <c r="I198" s="453">
        <v>117</v>
      </c>
      <c r="J198" s="453"/>
      <c r="K198" s="453"/>
      <c r="L198" s="453"/>
      <c r="M198" s="453"/>
      <c r="N198" s="453"/>
      <c r="O198" s="453"/>
      <c r="P198" s="523"/>
      <c r="Q198" s="454"/>
    </row>
    <row r="199" spans="1:17" ht="14.4" customHeight="1" x14ac:dyDescent="0.3">
      <c r="A199" s="448" t="s">
        <v>918</v>
      </c>
      <c r="B199" s="449" t="s">
        <v>747</v>
      </c>
      <c r="C199" s="449" t="s">
        <v>748</v>
      </c>
      <c r="D199" s="449" t="s">
        <v>777</v>
      </c>
      <c r="E199" s="449" t="s">
        <v>778</v>
      </c>
      <c r="F199" s="453"/>
      <c r="G199" s="453"/>
      <c r="H199" s="453"/>
      <c r="I199" s="453"/>
      <c r="J199" s="453"/>
      <c r="K199" s="453"/>
      <c r="L199" s="453"/>
      <c r="M199" s="453"/>
      <c r="N199" s="453">
        <v>1</v>
      </c>
      <c r="O199" s="453">
        <v>392</v>
      </c>
      <c r="P199" s="523"/>
      <c r="Q199" s="454">
        <v>392</v>
      </c>
    </row>
    <row r="200" spans="1:17" ht="14.4" customHeight="1" x14ac:dyDescent="0.3">
      <c r="A200" s="448" t="s">
        <v>918</v>
      </c>
      <c r="B200" s="449" t="s">
        <v>747</v>
      </c>
      <c r="C200" s="449" t="s">
        <v>748</v>
      </c>
      <c r="D200" s="449" t="s">
        <v>779</v>
      </c>
      <c r="E200" s="449" t="s">
        <v>780</v>
      </c>
      <c r="F200" s="453">
        <v>1</v>
      </c>
      <c r="G200" s="453">
        <v>38</v>
      </c>
      <c r="H200" s="453"/>
      <c r="I200" s="453">
        <v>38</v>
      </c>
      <c r="J200" s="453"/>
      <c r="K200" s="453"/>
      <c r="L200" s="453"/>
      <c r="M200" s="453"/>
      <c r="N200" s="453"/>
      <c r="O200" s="453"/>
      <c r="P200" s="523"/>
      <c r="Q200" s="454"/>
    </row>
    <row r="201" spans="1:17" ht="14.4" customHeight="1" x14ac:dyDescent="0.3">
      <c r="A201" s="448" t="s">
        <v>918</v>
      </c>
      <c r="B201" s="449" t="s">
        <v>747</v>
      </c>
      <c r="C201" s="449" t="s">
        <v>748</v>
      </c>
      <c r="D201" s="449" t="s">
        <v>783</v>
      </c>
      <c r="E201" s="449" t="s">
        <v>784</v>
      </c>
      <c r="F201" s="453"/>
      <c r="G201" s="453"/>
      <c r="H201" s="453"/>
      <c r="I201" s="453"/>
      <c r="J201" s="453"/>
      <c r="K201" s="453"/>
      <c r="L201" s="453"/>
      <c r="M201" s="453"/>
      <c r="N201" s="453">
        <v>1</v>
      </c>
      <c r="O201" s="453">
        <v>707</v>
      </c>
      <c r="P201" s="523"/>
      <c r="Q201" s="454">
        <v>707</v>
      </c>
    </row>
    <row r="202" spans="1:17" ht="14.4" customHeight="1" x14ac:dyDescent="0.3">
      <c r="A202" s="448" t="s">
        <v>918</v>
      </c>
      <c r="B202" s="449" t="s">
        <v>747</v>
      </c>
      <c r="C202" s="449" t="s">
        <v>748</v>
      </c>
      <c r="D202" s="449" t="s">
        <v>785</v>
      </c>
      <c r="E202" s="449" t="s">
        <v>786</v>
      </c>
      <c r="F202" s="453"/>
      <c r="G202" s="453"/>
      <c r="H202" s="453"/>
      <c r="I202" s="453"/>
      <c r="J202" s="453"/>
      <c r="K202" s="453"/>
      <c r="L202" s="453"/>
      <c r="M202" s="453"/>
      <c r="N202" s="453">
        <v>1</v>
      </c>
      <c r="O202" s="453">
        <v>148</v>
      </c>
      <c r="P202" s="523"/>
      <c r="Q202" s="454">
        <v>148</v>
      </c>
    </row>
    <row r="203" spans="1:17" ht="14.4" customHeight="1" x14ac:dyDescent="0.3">
      <c r="A203" s="448" t="s">
        <v>918</v>
      </c>
      <c r="B203" s="449" t="s">
        <v>747</v>
      </c>
      <c r="C203" s="449" t="s">
        <v>748</v>
      </c>
      <c r="D203" s="449" t="s">
        <v>787</v>
      </c>
      <c r="E203" s="449" t="s">
        <v>788</v>
      </c>
      <c r="F203" s="453">
        <v>13</v>
      </c>
      <c r="G203" s="453">
        <v>3952</v>
      </c>
      <c r="H203" s="453">
        <v>0.76219864995178399</v>
      </c>
      <c r="I203" s="453">
        <v>304</v>
      </c>
      <c r="J203" s="453">
        <v>17</v>
      </c>
      <c r="K203" s="453">
        <v>5185</v>
      </c>
      <c r="L203" s="453">
        <v>1</v>
      </c>
      <c r="M203" s="453">
        <v>305</v>
      </c>
      <c r="N203" s="453">
        <v>18</v>
      </c>
      <c r="O203" s="453">
        <v>5490</v>
      </c>
      <c r="P203" s="523">
        <v>1.0588235294117647</v>
      </c>
      <c r="Q203" s="454">
        <v>305</v>
      </c>
    </row>
    <row r="204" spans="1:17" ht="14.4" customHeight="1" x14ac:dyDescent="0.3">
      <c r="A204" s="448" t="s">
        <v>918</v>
      </c>
      <c r="B204" s="449" t="s">
        <v>747</v>
      </c>
      <c r="C204" s="449" t="s">
        <v>748</v>
      </c>
      <c r="D204" s="449" t="s">
        <v>789</v>
      </c>
      <c r="E204" s="449" t="s">
        <v>790</v>
      </c>
      <c r="F204" s="453"/>
      <c r="G204" s="453"/>
      <c r="H204" s="453"/>
      <c r="I204" s="453"/>
      <c r="J204" s="453"/>
      <c r="K204" s="453"/>
      <c r="L204" s="453"/>
      <c r="M204" s="453"/>
      <c r="N204" s="453">
        <v>1</v>
      </c>
      <c r="O204" s="453">
        <v>3722</v>
      </c>
      <c r="P204" s="523"/>
      <c r="Q204" s="454">
        <v>3722</v>
      </c>
    </row>
    <row r="205" spans="1:17" ht="14.4" customHeight="1" x14ac:dyDescent="0.3">
      <c r="A205" s="448" t="s">
        <v>918</v>
      </c>
      <c r="B205" s="449" t="s">
        <v>747</v>
      </c>
      <c r="C205" s="449" t="s">
        <v>748</v>
      </c>
      <c r="D205" s="449" t="s">
        <v>791</v>
      </c>
      <c r="E205" s="449" t="s">
        <v>792</v>
      </c>
      <c r="F205" s="453">
        <v>55</v>
      </c>
      <c r="G205" s="453">
        <v>27170</v>
      </c>
      <c r="H205" s="453">
        <v>0.76388888888888884</v>
      </c>
      <c r="I205" s="453">
        <v>494</v>
      </c>
      <c r="J205" s="453">
        <v>72</v>
      </c>
      <c r="K205" s="453">
        <v>35568</v>
      </c>
      <c r="L205" s="453">
        <v>1</v>
      </c>
      <c r="M205" s="453">
        <v>494</v>
      </c>
      <c r="N205" s="453">
        <v>64</v>
      </c>
      <c r="O205" s="453">
        <v>31680</v>
      </c>
      <c r="P205" s="523">
        <v>0.89068825910931171</v>
      </c>
      <c r="Q205" s="454">
        <v>495</v>
      </c>
    </row>
    <row r="206" spans="1:17" ht="14.4" customHeight="1" x14ac:dyDescent="0.3">
      <c r="A206" s="448" t="s">
        <v>918</v>
      </c>
      <c r="B206" s="449" t="s">
        <v>747</v>
      </c>
      <c r="C206" s="449" t="s">
        <v>748</v>
      </c>
      <c r="D206" s="449" t="s">
        <v>793</v>
      </c>
      <c r="E206" s="449" t="s">
        <v>794</v>
      </c>
      <c r="F206" s="453">
        <v>64</v>
      </c>
      <c r="G206" s="453">
        <v>23680</v>
      </c>
      <c r="H206" s="453">
        <v>0.72727272727272729</v>
      </c>
      <c r="I206" s="453">
        <v>370</v>
      </c>
      <c r="J206" s="453">
        <v>88</v>
      </c>
      <c r="K206" s="453">
        <v>32560</v>
      </c>
      <c r="L206" s="453">
        <v>1</v>
      </c>
      <c r="M206" s="453">
        <v>370</v>
      </c>
      <c r="N206" s="453">
        <v>73</v>
      </c>
      <c r="O206" s="453">
        <v>27083</v>
      </c>
      <c r="P206" s="523">
        <v>0.83178746928746927</v>
      </c>
      <c r="Q206" s="454">
        <v>371</v>
      </c>
    </row>
    <row r="207" spans="1:17" ht="14.4" customHeight="1" x14ac:dyDescent="0.3">
      <c r="A207" s="448" t="s">
        <v>918</v>
      </c>
      <c r="B207" s="449" t="s">
        <v>747</v>
      </c>
      <c r="C207" s="449" t="s">
        <v>748</v>
      </c>
      <c r="D207" s="449" t="s">
        <v>801</v>
      </c>
      <c r="E207" s="449" t="s">
        <v>802</v>
      </c>
      <c r="F207" s="453">
        <v>1</v>
      </c>
      <c r="G207" s="453">
        <v>111</v>
      </c>
      <c r="H207" s="453"/>
      <c r="I207" s="453">
        <v>111</v>
      </c>
      <c r="J207" s="453"/>
      <c r="K207" s="453"/>
      <c r="L207" s="453"/>
      <c r="M207" s="453"/>
      <c r="N207" s="453">
        <v>2</v>
      </c>
      <c r="O207" s="453">
        <v>224</v>
      </c>
      <c r="P207" s="523"/>
      <c r="Q207" s="454">
        <v>112</v>
      </c>
    </row>
    <row r="208" spans="1:17" ht="14.4" customHeight="1" x14ac:dyDescent="0.3">
      <c r="A208" s="448" t="s">
        <v>918</v>
      </c>
      <c r="B208" s="449" t="s">
        <v>747</v>
      </c>
      <c r="C208" s="449" t="s">
        <v>748</v>
      </c>
      <c r="D208" s="449" t="s">
        <v>803</v>
      </c>
      <c r="E208" s="449" t="s">
        <v>804</v>
      </c>
      <c r="F208" s="453"/>
      <c r="G208" s="453"/>
      <c r="H208" s="453"/>
      <c r="I208" s="453"/>
      <c r="J208" s="453"/>
      <c r="K208" s="453"/>
      <c r="L208" s="453"/>
      <c r="M208" s="453"/>
      <c r="N208" s="453">
        <v>1</v>
      </c>
      <c r="O208" s="453">
        <v>126</v>
      </c>
      <c r="P208" s="523"/>
      <c r="Q208" s="454">
        <v>126</v>
      </c>
    </row>
    <row r="209" spans="1:17" ht="14.4" customHeight="1" x14ac:dyDescent="0.3">
      <c r="A209" s="448" t="s">
        <v>918</v>
      </c>
      <c r="B209" s="449" t="s">
        <v>747</v>
      </c>
      <c r="C209" s="449" t="s">
        <v>748</v>
      </c>
      <c r="D209" s="449" t="s">
        <v>805</v>
      </c>
      <c r="E209" s="449" t="s">
        <v>806</v>
      </c>
      <c r="F209" s="453">
        <v>1</v>
      </c>
      <c r="G209" s="453">
        <v>495</v>
      </c>
      <c r="H209" s="453"/>
      <c r="I209" s="453">
        <v>495</v>
      </c>
      <c r="J209" s="453"/>
      <c r="K209" s="453"/>
      <c r="L209" s="453"/>
      <c r="M209" s="453"/>
      <c r="N209" s="453"/>
      <c r="O209" s="453"/>
      <c r="P209" s="523"/>
      <c r="Q209" s="454"/>
    </row>
    <row r="210" spans="1:17" ht="14.4" customHeight="1" x14ac:dyDescent="0.3">
      <c r="A210" s="448" t="s">
        <v>918</v>
      </c>
      <c r="B210" s="449" t="s">
        <v>747</v>
      </c>
      <c r="C210" s="449" t="s">
        <v>748</v>
      </c>
      <c r="D210" s="449" t="s">
        <v>809</v>
      </c>
      <c r="E210" s="449" t="s">
        <v>810</v>
      </c>
      <c r="F210" s="453">
        <v>4</v>
      </c>
      <c r="G210" s="453">
        <v>1824</v>
      </c>
      <c r="H210" s="453">
        <v>0.44444444444444442</v>
      </c>
      <c r="I210" s="453">
        <v>456</v>
      </c>
      <c r="J210" s="453">
        <v>9</v>
      </c>
      <c r="K210" s="453">
        <v>4104</v>
      </c>
      <c r="L210" s="453">
        <v>1</v>
      </c>
      <c r="M210" s="453">
        <v>456</v>
      </c>
      <c r="N210" s="453">
        <v>6</v>
      </c>
      <c r="O210" s="453">
        <v>2748</v>
      </c>
      <c r="P210" s="523">
        <v>0.66959064327485385</v>
      </c>
      <c r="Q210" s="454">
        <v>458</v>
      </c>
    </row>
    <row r="211" spans="1:17" ht="14.4" customHeight="1" x14ac:dyDescent="0.3">
      <c r="A211" s="448" t="s">
        <v>918</v>
      </c>
      <c r="B211" s="449" t="s">
        <v>747</v>
      </c>
      <c r="C211" s="449" t="s">
        <v>748</v>
      </c>
      <c r="D211" s="449" t="s">
        <v>811</v>
      </c>
      <c r="E211" s="449" t="s">
        <v>812</v>
      </c>
      <c r="F211" s="453">
        <v>232</v>
      </c>
      <c r="G211" s="453">
        <v>13456</v>
      </c>
      <c r="H211" s="453">
        <v>1.7575757575757576</v>
      </c>
      <c r="I211" s="453">
        <v>58</v>
      </c>
      <c r="J211" s="453">
        <v>132</v>
      </c>
      <c r="K211" s="453">
        <v>7656</v>
      </c>
      <c r="L211" s="453">
        <v>1</v>
      </c>
      <c r="M211" s="453">
        <v>58</v>
      </c>
      <c r="N211" s="453">
        <v>108</v>
      </c>
      <c r="O211" s="453">
        <v>6264</v>
      </c>
      <c r="P211" s="523">
        <v>0.81818181818181823</v>
      </c>
      <c r="Q211" s="454">
        <v>58</v>
      </c>
    </row>
    <row r="212" spans="1:17" ht="14.4" customHeight="1" x14ac:dyDescent="0.3">
      <c r="A212" s="448" t="s">
        <v>918</v>
      </c>
      <c r="B212" s="449" t="s">
        <v>747</v>
      </c>
      <c r="C212" s="449" t="s">
        <v>748</v>
      </c>
      <c r="D212" s="449" t="s">
        <v>813</v>
      </c>
      <c r="E212" s="449" t="s">
        <v>814</v>
      </c>
      <c r="F212" s="453"/>
      <c r="G212" s="453"/>
      <c r="H212" s="453"/>
      <c r="I212" s="453"/>
      <c r="J212" s="453">
        <v>3</v>
      </c>
      <c r="K212" s="453">
        <v>6519</v>
      </c>
      <c r="L212" s="453">
        <v>1</v>
      </c>
      <c r="M212" s="453">
        <v>2173</v>
      </c>
      <c r="N212" s="453"/>
      <c r="O212" s="453"/>
      <c r="P212" s="523"/>
      <c r="Q212" s="454"/>
    </row>
    <row r="213" spans="1:17" ht="14.4" customHeight="1" x14ac:dyDescent="0.3">
      <c r="A213" s="448" t="s">
        <v>918</v>
      </c>
      <c r="B213" s="449" t="s">
        <v>747</v>
      </c>
      <c r="C213" s="449" t="s">
        <v>748</v>
      </c>
      <c r="D213" s="449" t="s">
        <v>819</v>
      </c>
      <c r="E213" s="449" t="s">
        <v>820</v>
      </c>
      <c r="F213" s="453">
        <v>104</v>
      </c>
      <c r="G213" s="453">
        <v>18200</v>
      </c>
      <c r="H213" s="453">
        <v>0.50940438871473359</v>
      </c>
      <c r="I213" s="453">
        <v>175</v>
      </c>
      <c r="J213" s="453">
        <v>203</v>
      </c>
      <c r="K213" s="453">
        <v>35728</v>
      </c>
      <c r="L213" s="453">
        <v>1</v>
      </c>
      <c r="M213" s="453">
        <v>176</v>
      </c>
      <c r="N213" s="453">
        <v>192</v>
      </c>
      <c r="O213" s="453">
        <v>33792</v>
      </c>
      <c r="P213" s="523">
        <v>0.94581280788177335</v>
      </c>
      <c r="Q213" s="454">
        <v>176</v>
      </c>
    </row>
    <row r="214" spans="1:17" ht="14.4" customHeight="1" x14ac:dyDescent="0.3">
      <c r="A214" s="448" t="s">
        <v>918</v>
      </c>
      <c r="B214" s="449" t="s">
        <v>747</v>
      </c>
      <c r="C214" s="449" t="s">
        <v>748</v>
      </c>
      <c r="D214" s="449" t="s">
        <v>821</v>
      </c>
      <c r="E214" s="449" t="s">
        <v>822</v>
      </c>
      <c r="F214" s="453"/>
      <c r="G214" s="453"/>
      <c r="H214" s="453"/>
      <c r="I214" s="453"/>
      <c r="J214" s="453"/>
      <c r="K214" s="453"/>
      <c r="L214" s="453"/>
      <c r="M214" s="453"/>
      <c r="N214" s="453">
        <v>2</v>
      </c>
      <c r="O214" s="453">
        <v>172</v>
      </c>
      <c r="P214" s="523"/>
      <c r="Q214" s="454">
        <v>86</v>
      </c>
    </row>
    <row r="215" spans="1:17" ht="14.4" customHeight="1" x14ac:dyDescent="0.3">
      <c r="A215" s="448" t="s">
        <v>918</v>
      </c>
      <c r="B215" s="449" t="s">
        <v>747</v>
      </c>
      <c r="C215" s="449" t="s">
        <v>748</v>
      </c>
      <c r="D215" s="449" t="s">
        <v>825</v>
      </c>
      <c r="E215" s="449" t="s">
        <v>826</v>
      </c>
      <c r="F215" s="453">
        <v>4</v>
      </c>
      <c r="G215" s="453">
        <v>676</v>
      </c>
      <c r="H215" s="453">
        <v>0.56806722689075628</v>
      </c>
      <c r="I215" s="453">
        <v>169</v>
      </c>
      <c r="J215" s="453">
        <v>7</v>
      </c>
      <c r="K215" s="453">
        <v>1190</v>
      </c>
      <c r="L215" s="453">
        <v>1</v>
      </c>
      <c r="M215" s="453">
        <v>170</v>
      </c>
      <c r="N215" s="453">
        <v>7</v>
      </c>
      <c r="O215" s="453">
        <v>1190</v>
      </c>
      <c r="P215" s="523">
        <v>1</v>
      </c>
      <c r="Q215" s="454">
        <v>170</v>
      </c>
    </row>
    <row r="216" spans="1:17" ht="14.4" customHeight="1" x14ac:dyDescent="0.3">
      <c r="A216" s="448" t="s">
        <v>918</v>
      </c>
      <c r="B216" s="449" t="s">
        <v>747</v>
      </c>
      <c r="C216" s="449" t="s">
        <v>748</v>
      </c>
      <c r="D216" s="449" t="s">
        <v>839</v>
      </c>
      <c r="E216" s="449" t="s">
        <v>840</v>
      </c>
      <c r="F216" s="453">
        <v>37</v>
      </c>
      <c r="G216" s="453">
        <v>78810</v>
      </c>
      <c r="H216" s="453">
        <v>1.0272954794306273</v>
      </c>
      <c r="I216" s="453">
        <v>2130</v>
      </c>
      <c r="J216" s="453">
        <v>36</v>
      </c>
      <c r="K216" s="453">
        <v>76716</v>
      </c>
      <c r="L216" s="453">
        <v>1</v>
      </c>
      <c r="M216" s="453">
        <v>2131</v>
      </c>
      <c r="N216" s="453">
        <v>1</v>
      </c>
      <c r="O216" s="453">
        <v>2134</v>
      </c>
      <c r="P216" s="523">
        <v>2.7816883049168361E-2</v>
      </c>
      <c r="Q216" s="454">
        <v>2134</v>
      </c>
    </row>
    <row r="217" spans="1:17" ht="14.4" customHeight="1" x14ac:dyDescent="0.3">
      <c r="A217" s="448" t="s">
        <v>918</v>
      </c>
      <c r="B217" s="449" t="s">
        <v>747</v>
      </c>
      <c r="C217" s="449" t="s">
        <v>748</v>
      </c>
      <c r="D217" s="449" t="s">
        <v>841</v>
      </c>
      <c r="E217" s="449" t="s">
        <v>842</v>
      </c>
      <c r="F217" s="453">
        <v>1</v>
      </c>
      <c r="G217" s="453">
        <v>242</v>
      </c>
      <c r="H217" s="453"/>
      <c r="I217" s="453">
        <v>242</v>
      </c>
      <c r="J217" s="453"/>
      <c r="K217" s="453"/>
      <c r="L217" s="453"/>
      <c r="M217" s="453"/>
      <c r="N217" s="453"/>
      <c r="O217" s="453"/>
      <c r="P217" s="523"/>
      <c r="Q217" s="454"/>
    </row>
    <row r="218" spans="1:17" ht="14.4" customHeight="1" x14ac:dyDescent="0.3">
      <c r="A218" s="448" t="s">
        <v>918</v>
      </c>
      <c r="B218" s="449" t="s">
        <v>747</v>
      </c>
      <c r="C218" s="449" t="s">
        <v>748</v>
      </c>
      <c r="D218" s="449" t="s">
        <v>843</v>
      </c>
      <c r="E218" s="449" t="s">
        <v>844</v>
      </c>
      <c r="F218" s="453"/>
      <c r="G218" s="453"/>
      <c r="H218" s="453"/>
      <c r="I218" s="453"/>
      <c r="J218" s="453"/>
      <c r="K218" s="453"/>
      <c r="L218" s="453"/>
      <c r="M218" s="453"/>
      <c r="N218" s="453">
        <v>1</v>
      </c>
      <c r="O218" s="453">
        <v>426</v>
      </c>
      <c r="P218" s="523"/>
      <c r="Q218" s="454">
        <v>426</v>
      </c>
    </row>
    <row r="219" spans="1:17" ht="14.4" customHeight="1" x14ac:dyDescent="0.3">
      <c r="A219" s="448" t="s">
        <v>918</v>
      </c>
      <c r="B219" s="449" t="s">
        <v>747</v>
      </c>
      <c r="C219" s="449" t="s">
        <v>748</v>
      </c>
      <c r="D219" s="449" t="s">
        <v>852</v>
      </c>
      <c r="E219" s="449" t="s">
        <v>853</v>
      </c>
      <c r="F219" s="453"/>
      <c r="G219" s="453"/>
      <c r="H219" s="453"/>
      <c r="I219" s="453"/>
      <c r="J219" s="453">
        <v>2</v>
      </c>
      <c r="K219" s="453">
        <v>578</v>
      </c>
      <c r="L219" s="453">
        <v>1</v>
      </c>
      <c r="M219" s="453">
        <v>289</v>
      </c>
      <c r="N219" s="453"/>
      <c r="O219" s="453"/>
      <c r="P219" s="523"/>
      <c r="Q219" s="454"/>
    </row>
    <row r="220" spans="1:17" ht="14.4" customHeight="1" x14ac:dyDescent="0.3">
      <c r="A220" s="448" t="s">
        <v>918</v>
      </c>
      <c r="B220" s="449" t="s">
        <v>747</v>
      </c>
      <c r="C220" s="449" t="s">
        <v>748</v>
      </c>
      <c r="D220" s="449" t="s">
        <v>854</v>
      </c>
      <c r="E220" s="449" t="s">
        <v>855</v>
      </c>
      <c r="F220" s="453"/>
      <c r="G220" s="453"/>
      <c r="H220" s="453"/>
      <c r="I220" s="453"/>
      <c r="J220" s="453"/>
      <c r="K220" s="453"/>
      <c r="L220" s="453"/>
      <c r="M220" s="453"/>
      <c r="N220" s="453">
        <v>1</v>
      </c>
      <c r="O220" s="453">
        <v>1102</v>
      </c>
      <c r="P220" s="523"/>
      <c r="Q220" s="454">
        <v>1102</v>
      </c>
    </row>
    <row r="221" spans="1:17" ht="14.4" customHeight="1" x14ac:dyDescent="0.3">
      <c r="A221" s="448" t="s">
        <v>918</v>
      </c>
      <c r="B221" s="449" t="s">
        <v>747</v>
      </c>
      <c r="C221" s="449" t="s">
        <v>748</v>
      </c>
      <c r="D221" s="449" t="s">
        <v>860</v>
      </c>
      <c r="E221" s="449" t="s">
        <v>861</v>
      </c>
      <c r="F221" s="453">
        <v>5</v>
      </c>
      <c r="G221" s="453">
        <v>0</v>
      </c>
      <c r="H221" s="453"/>
      <c r="I221" s="453">
        <v>0</v>
      </c>
      <c r="J221" s="453">
        <v>1</v>
      </c>
      <c r="K221" s="453">
        <v>0</v>
      </c>
      <c r="L221" s="453"/>
      <c r="M221" s="453">
        <v>0</v>
      </c>
      <c r="N221" s="453"/>
      <c r="O221" s="453"/>
      <c r="P221" s="523"/>
      <c r="Q221" s="454"/>
    </row>
    <row r="222" spans="1:17" ht="14.4" customHeight="1" x14ac:dyDescent="0.3">
      <c r="A222" s="448" t="s">
        <v>918</v>
      </c>
      <c r="B222" s="449" t="s">
        <v>747</v>
      </c>
      <c r="C222" s="449" t="s">
        <v>748</v>
      </c>
      <c r="D222" s="449" t="s">
        <v>862</v>
      </c>
      <c r="E222" s="449" t="s">
        <v>863</v>
      </c>
      <c r="F222" s="453"/>
      <c r="G222" s="453"/>
      <c r="H222" s="453"/>
      <c r="I222" s="453"/>
      <c r="J222" s="453">
        <v>1</v>
      </c>
      <c r="K222" s="453">
        <v>0</v>
      </c>
      <c r="L222" s="453"/>
      <c r="M222" s="453">
        <v>0</v>
      </c>
      <c r="N222" s="453"/>
      <c r="O222" s="453"/>
      <c r="P222" s="523"/>
      <c r="Q222" s="454"/>
    </row>
    <row r="223" spans="1:17" ht="14.4" customHeight="1" x14ac:dyDescent="0.3">
      <c r="A223" s="448" t="s">
        <v>919</v>
      </c>
      <c r="B223" s="449" t="s">
        <v>747</v>
      </c>
      <c r="C223" s="449" t="s">
        <v>748</v>
      </c>
      <c r="D223" s="449" t="s">
        <v>749</v>
      </c>
      <c r="E223" s="449" t="s">
        <v>750</v>
      </c>
      <c r="F223" s="453">
        <v>4</v>
      </c>
      <c r="G223" s="453">
        <v>8904</v>
      </c>
      <c r="H223" s="453"/>
      <c r="I223" s="453">
        <v>2226</v>
      </c>
      <c r="J223" s="453"/>
      <c r="K223" s="453"/>
      <c r="L223" s="453"/>
      <c r="M223" s="453"/>
      <c r="N223" s="453">
        <v>1</v>
      </c>
      <c r="O223" s="453">
        <v>2235</v>
      </c>
      <c r="P223" s="523"/>
      <c r="Q223" s="454">
        <v>2235</v>
      </c>
    </row>
    <row r="224" spans="1:17" ht="14.4" customHeight="1" x14ac:dyDescent="0.3">
      <c r="A224" s="448" t="s">
        <v>919</v>
      </c>
      <c r="B224" s="449" t="s">
        <v>747</v>
      </c>
      <c r="C224" s="449" t="s">
        <v>748</v>
      </c>
      <c r="D224" s="449" t="s">
        <v>751</v>
      </c>
      <c r="E224" s="449" t="s">
        <v>752</v>
      </c>
      <c r="F224" s="453">
        <v>66</v>
      </c>
      <c r="G224" s="453">
        <v>3828</v>
      </c>
      <c r="H224" s="453">
        <v>4.4000000000000004</v>
      </c>
      <c r="I224" s="453">
        <v>58</v>
      </c>
      <c r="J224" s="453">
        <v>15</v>
      </c>
      <c r="K224" s="453">
        <v>870</v>
      </c>
      <c r="L224" s="453">
        <v>1</v>
      </c>
      <c r="M224" s="453">
        <v>58</v>
      </c>
      <c r="N224" s="453">
        <v>19</v>
      </c>
      <c r="O224" s="453">
        <v>1102</v>
      </c>
      <c r="P224" s="523">
        <v>1.2666666666666666</v>
      </c>
      <c r="Q224" s="454">
        <v>58</v>
      </c>
    </row>
    <row r="225" spans="1:17" ht="14.4" customHeight="1" x14ac:dyDescent="0.3">
      <c r="A225" s="448" t="s">
        <v>919</v>
      </c>
      <c r="B225" s="449" t="s">
        <v>747</v>
      </c>
      <c r="C225" s="449" t="s">
        <v>748</v>
      </c>
      <c r="D225" s="449" t="s">
        <v>753</v>
      </c>
      <c r="E225" s="449" t="s">
        <v>754</v>
      </c>
      <c r="F225" s="453">
        <v>70</v>
      </c>
      <c r="G225" s="453">
        <v>9170</v>
      </c>
      <c r="H225" s="453">
        <v>4.117647058823529</v>
      </c>
      <c r="I225" s="453">
        <v>131</v>
      </c>
      <c r="J225" s="453">
        <v>17</v>
      </c>
      <c r="K225" s="453">
        <v>2227</v>
      </c>
      <c r="L225" s="453">
        <v>1</v>
      </c>
      <c r="M225" s="453">
        <v>131</v>
      </c>
      <c r="N225" s="453">
        <v>11</v>
      </c>
      <c r="O225" s="453">
        <v>1452</v>
      </c>
      <c r="P225" s="523">
        <v>0.65199820386169738</v>
      </c>
      <c r="Q225" s="454">
        <v>132</v>
      </c>
    </row>
    <row r="226" spans="1:17" ht="14.4" customHeight="1" x14ac:dyDescent="0.3">
      <c r="A226" s="448" t="s">
        <v>919</v>
      </c>
      <c r="B226" s="449" t="s">
        <v>747</v>
      </c>
      <c r="C226" s="449" t="s">
        <v>748</v>
      </c>
      <c r="D226" s="449" t="s">
        <v>755</v>
      </c>
      <c r="E226" s="449" t="s">
        <v>756</v>
      </c>
      <c r="F226" s="453">
        <v>5</v>
      </c>
      <c r="G226" s="453">
        <v>945</v>
      </c>
      <c r="H226" s="453">
        <v>2.5</v>
      </c>
      <c r="I226" s="453">
        <v>189</v>
      </c>
      <c r="J226" s="453">
        <v>2</v>
      </c>
      <c r="K226" s="453">
        <v>378</v>
      </c>
      <c r="L226" s="453">
        <v>1</v>
      </c>
      <c r="M226" s="453">
        <v>189</v>
      </c>
      <c r="N226" s="453"/>
      <c r="O226" s="453"/>
      <c r="P226" s="523"/>
      <c r="Q226" s="454"/>
    </row>
    <row r="227" spans="1:17" ht="14.4" customHeight="1" x14ac:dyDescent="0.3">
      <c r="A227" s="448" t="s">
        <v>919</v>
      </c>
      <c r="B227" s="449" t="s">
        <v>747</v>
      </c>
      <c r="C227" s="449" t="s">
        <v>748</v>
      </c>
      <c r="D227" s="449" t="s">
        <v>757</v>
      </c>
      <c r="E227" s="449" t="s">
        <v>758</v>
      </c>
      <c r="F227" s="453">
        <v>12</v>
      </c>
      <c r="G227" s="453">
        <v>4884</v>
      </c>
      <c r="H227" s="453"/>
      <c r="I227" s="453">
        <v>407</v>
      </c>
      <c r="J227" s="453"/>
      <c r="K227" s="453"/>
      <c r="L227" s="453"/>
      <c r="M227" s="453"/>
      <c r="N227" s="453">
        <v>4</v>
      </c>
      <c r="O227" s="453">
        <v>1632</v>
      </c>
      <c r="P227" s="523"/>
      <c r="Q227" s="454">
        <v>408</v>
      </c>
    </row>
    <row r="228" spans="1:17" ht="14.4" customHeight="1" x14ac:dyDescent="0.3">
      <c r="A228" s="448" t="s">
        <v>919</v>
      </c>
      <c r="B228" s="449" t="s">
        <v>747</v>
      </c>
      <c r="C228" s="449" t="s">
        <v>748</v>
      </c>
      <c r="D228" s="449" t="s">
        <v>759</v>
      </c>
      <c r="E228" s="449" t="s">
        <v>760</v>
      </c>
      <c r="F228" s="453">
        <v>23</v>
      </c>
      <c r="G228" s="453">
        <v>4117</v>
      </c>
      <c r="H228" s="453">
        <v>5.7180555555555559</v>
      </c>
      <c r="I228" s="453">
        <v>179</v>
      </c>
      <c r="J228" s="453">
        <v>4</v>
      </c>
      <c r="K228" s="453">
        <v>720</v>
      </c>
      <c r="L228" s="453">
        <v>1</v>
      </c>
      <c r="M228" s="453">
        <v>180</v>
      </c>
      <c r="N228" s="453">
        <v>3</v>
      </c>
      <c r="O228" s="453">
        <v>540</v>
      </c>
      <c r="P228" s="523">
        <v>0.75</v>
      </c>
      <c r="Q228" s="454">
        <v>180</v>
      </c>
    </row>
    <row r="229" spans="1:17" ht="14.4" customHeight="1" x14ac:dyDescent="0.3">
      <c r="A229" s="448" t="s">
        <v>919</v>
      </c>
      <c r="B229" s="449" t="s">
        <v>747</v>
      </c>
      <c r="C229" s="449" t="s">
        <v>748</v>
      </c>
      <c r="D229" s="449" t="s">
        <v>761</v>
      </c>
      <c r="E229" s="449" t="s">
        <v>762</v>
      </c>
      <c r="F229" s="453">
        <v>4</v>
      </c>
      <c r="G229" s="453">
        <v>2276</v>
      </c>
      <c r="H229" s="453">
        <v>4</v>
      </c>
      <c r="I229" s="453">
        <v>569</v>
      </c>
      <c r="J229" s="453">
        <v>1</v>
      </c>
      <c r="K229" s="453">
        <v>569</v>
      </c>
      <c r="L229" s="453">
        <v>1</v>
      </c>
      <c r="M229" s="453">
        <v>569</v>
      </c>
      <c r="N229" s="453">
        <v>7</v>
      </c>
      <c r="O229" s="453">
        <v>3990</v>
      </c>
      <c r="P229" s="523">
        <v>7.0123022847100174</v>
      </c>
      <c r="Q229" s="454">
        <v>570</v>
      </c>
    </row>
    <row r="230" spans="1:17" ht="14.4" customHeight="1" x14ac:dyDescent="0.3">
      <c r="A230" s="448" t="s">
        <v>919</v>
      </c>
      <c r="B230" s="449" t="s">
        <v>747</v>
      </c>
      <c r="C230" s="449" t="s">
        <v>748</v>
      </c>
      <c r="D230" s="449" t="s">
        <v>763</v>
      </c>
      <c r="E230" s="449" t="s">
        <v>764</v>
      </c>
      <c r="F230" s="453">
        <v>17</v>
      </c>
      <c r="G230" s="453">
        <v>5695</v>
      </c>
      <c r="H230" s="453">
        <v>1.6949404761904763</v>
      </c>
      <c r="I230" s="453">
        <v>335</v>
      </c>
      <c r="J230" s="453">
        <v>10</v>
      </c>
      <c r="K230" s="453">
        <v>3360</v>
      </c>
      <c r="L230" s="453">
        <v>1</v>
      </c>
      <c r="M230" s="453">
        <v>336</v>
      </c>
      <c r="N230" s="453">
        <v>18</v>
      </c>
      <c r="O230" s="453">
        <v>6066</v>
      </c>
      <c r="P230" s="523">
        <v>1.8053571428571429</v>
      </c>
      <c r="Q230" s="454">
        <v>337</v>
      </c>
    </row>
    <row r="231" spans="1:17" ht="14.4" customHeight="1" x14ac:dyDescent="0.3">
      <c r="A231" s="448" t="s">
        <v>919</v>
      </c>
      <c r="B231" s="449" t="s">
        <v>747</v>
      </c>
      <c r="C231" s="449" t="s">
        <v>748</v>
      </c>
      <c r="D231" s="449" t="s">
        <v>767</v>
      </c>
      <c r="E231" s="449" t="s">
        <v>768</v>
      </c>
      <c r="F231" s="453">
        <v>3</v>
      </c>
      <c r="G231" s="453">
        <v>1047</v>
      </c>
      <c r="H231" s="453">
        <v>0.6</v>
      </c>
      <c r="I231" s="453">
        <v>349</v>
      </c>
      <c r="J231" s="453">
        <v>5</v>
      </c>
      <c r="K231" s="453">
        <v>1745</v>
      </c>
      <c r="L231" s="453">
        <v>1</v>
      </c>
      <c r="M231" s="453">
        <v>349</v>
      </c>
      <c r="N231" s="453">
        <v>4</v>
      </c>
      <c r="O231" s="453">
        <v>1400</v>
      </c>
      <c r="P231" s="523">
        <v>0.80229226361031514</v>
      </c>
      <c r="Q231" s="454">
        <v>350</v>
      </c>
    </row>
    <row r="232" spans="1:17" ht="14.4" customHeight="1" x14ac:dyDescent="0.3">
      <c r="A232" s="448" t="s">
        <v>919</v>
      </c>
      <c r="B232" s="449" t="s">
        <v>747</v>
      </c>
      <c r="C232" s="449" t="s">
        <v>748</v>
      </c>
      <c r="D232" s="449" t="s">
        <v>773</v>
      </c>
      <c r="E232" s="449" t="s">
        <v>774</v>
      </c>
      <c r="F232" s="453">
        <v>6</v>
      </c>
      <c r="G232" s="453">
        <v>702</v>
      </c>
      <c r="H232" s="453"/>
      <c r="I232" s="453">
        <v>117</v>
      </c>
      <c r="J232" s="453"/>
      <c r="K232" s="453"/>
      <c r="L232" s="453"/>
      <c r="M232" s="453"/>
      <c r="N232" s="453">
        <v>1</v>
      </c>
      <c r="O232" s="453">
        <v>117</v>
      </c>
      <c r="P232" s="523"/>
      <c r="Q232" s="454">
        <v>117</v>
      </c>
    </row>
    <row r="233" spans="1:17" ht="14.4" customHeight="1" x14ac:dyDescent="0.3">
      <c r="A233" s="448" t="s">
        <v>919</v>
      </c>
      <c r="B233" s="449" t="s">
        <v>747</v>
      </c>
      <c r="C233" s="449" t="s">
        <v>748</v>
      </c>
      <c r="D233" s="449" t="s">
        <v>777</v>
      </c>
      <c r="E233" s="449" t="s">
        <v>778</v>
      </c>
      <c r="F233" s="453">
        <v>1</v>
      </c>
      <c r="G233" s="453">
        <v>387</v>
      </c>
      <c r="H233" s="453"/>
      <c r="I233" s="453">
        <v>387</v>
      </c>
      <c r="J233" s="453"/>
      <c r="K233" s="453"/>
      <c r="L233" s="453"/>
      <c r="M233" s="453"/>
      <c r="N233" s="453"/>
      <c r="O233" s="453"/>
      <c r="P233" s="523"/>
      <c r="Q233" s="454"/>
    </row>
    <row r="234" spans="1:17" ht="14.4" customHeight="1" x14ac:dyDescent="0.3">
      <c r="A234" s="448" t="s">
        <v>919</v>
      </c>
      <c r="B234" s="449" t="s">
        <v>747</v>
      </c>
      <c r="C234" s="449" t="s">
        <v>748</v>
      </c>
      <c r="D234" s="449" t="s">
        <v>779</v>
      </c>
      <c r="E234" s="449" t="s">
        <v>780</v>
      </c>
      <c r="F234" s="453">
        <v>3</v>
      </c>
      <c r="G234" s="453">
        <v>114</v>
      </c>
      <c r="H234" s="453"/>
      <c r="I234" s="453">
        <v>38</v>
      </c>
      <c r="J234" s="453"/>
      <c r="K234" s="453"/>
      <c r="L234" s="453"/>
      <c r="M234" s="453"/>
      <c r="N234" s="453">
        <v>1</v>
      </c>
      <c r="O234" s="453">
        <v>38</v>
      </c>
      <c r="P234" s="523"/>
      <c r="Q234" s="454">
        <v>38</v>
      </c>
    </row>
    <row r="235" spans="1:17" ht="14.4" customHeight="1" x14ac:dyDescent="0.3">
      <c r="A235" s="448" t="s">
        <v>919</v>
      </c>
      <c r="B235" s="449" t="s">
        <v>747</v>
      </c>
      <c r="C235" s="449" t="s">
        <v>748</v>
      </c>
      <c r="D235" s="449" t="s">
        <v>783</v>
      </c>
      <c r="E235" s="449" t="s">
        <v>784</v>
      </c>
      <c r="F235" s="453">
        <v>1</v>
      </c>
      <c r="G235" s="453">
        <v>704</v>
      </c>
      <c r="H235" s="453"/>
      <c r="I235" s="453">
        <v>704</v>
      </c>
      <c r="J235" s="453"/>
      <c r="K235" s="453"/>
      <c r="L235" s="453"/>
      <c r="M235" s="453"/>
      <c r="N235" s="453"/>
      <c r="O235" s="453"/>
      <c r="P235" s="523"/>
      <c r="Q235" s="454"/>
    </row>
    <row r="236" spans="1:17" ht="14.4" customHeight="1" x14ac:dyDescent="0.3">
      <c r="A236" s="448" t="s">
        <v>919</v>
      </c>
      <c r="B236" s="449" t="s">
        <v>747</v>
      </c>
      <c r="C236" s="449" t="s">
        <v>748</v>
      </c>
      <c r="D236" s="449" t="s">
        <v>787</v>
      </c>
      <c r="E236" s="449" t="s">
        <v>788</v>
      </c>
      <c r="F236" s="453">
        <v>40</v>
      </c>
      <c r="G236" s="453">
        <v>12160</v>
      </c>
      <c r="H236" s="453">
        <v>3.0668348045397225</v>
      </c>
      <c r="I236" s="453">
        <v>304</v>
      </c>
      <c r="J236" s="453">
        <v>13</v>
      </c>
      <c r="K236" s="453">
        <v>3965</v>
      </c>
      <c r="L236" s="453">
        <v>1</v>
      </c>
      <c r="M236" s="453">
        <v>305</v>
      </c>
      <c r="N236" s="453">
        <v>13</v>
      </c>
      <c r="O236" s="453">
        <v>3965</v>
      </c>
      <c r="P236" s="523">
        <v>1</v>
      </c>
      <c r="Q236" s="454">
        <v>305</v>
      </c>
    </row>
    <row r="237" spans="1:17" ht="14.4" customHeight="1" x14ac:dyDescent="0.3">
      <c r="A237" s="448" t="s">
        <v>919</v>
      </c>
      <c r="B237" s="449" t="s">
        <v>747</v>
      </c>
      <c r="C237" s="449" t="s">
        <v>748</v>
      </c>
      <c r="D237" s="449" t="s">
        <v>789</v>
      </c>
      <c r="E237" s="449" t="s">
        <v>790</v>
      </c>
      <c r="F237" s="453">
        <v>3</v>
      </c>
      <c r="G237" s="453">
        <v>11121</v>
      </c>
      <c r="H237" s="453">
        <v>0.5991918103448276</v>
      </c>
      <c r="I237" s="453">
        <v>3707</v>
      </c>
      <c r="J237" s="453">
        <v>5</v>
      </c>
      <c r="K237" s="453">
        <v>18560</v>
      </c>
      <c r="L237" s="453">
        <v>1</v>
      </c>
      <c r="M237" s="453">
        <v>3712</v>
      </c>
      <c r="N237" s="453">
        <v>3</v>
      </c>
      <c r="O237" s="453">
        <v>11166</v>
      </c>
      <c r="P237" s="523">
        <v>0.60161637931034484</v>
      </c>
      <c r="Q237" s="454">
        <v>3722</v>
      </c>
    </row>
    <row r="238" spans="1:17" ht="14.4" customHeight="1" x14ac:dyDescent="0.3">
      <c r="A238" s="448" t="s">
        <v>919</v>
      </c>
      <c r="B238" s="449" t="s">
        <v>747</v>
      </c>
      <c r="C238" s="449" t="s">
        <v>748</v>
      </c>
      <c r="D238" s="449" t="s">
        <v>791</v>
      </c>
      <c r="E238" s="449" t="s">
        <v>792</v>
      </c>
      <c r="F238" s="453">
        <v>28</v>
      </c>
      <c r="G238" s="453">
        <v>13832</v>
      </c>
      <c r="H238" s="453">
        <v>3.1111111111111112</v>
      </c>
      <c r="I238" s="453">
        <v>494</v>
      </c>
      <c r="J238" s="453">
        <v>9</v>
      </c>
      <c r="K238" s="453">
        <v>4446</v>
      </c>
      <c r="L238" s="453">
        <v>1</v>
      </c>
      <c r="M238" s="453">
        <v>494</v>
      </c>
      <c r="N238" s="453">
        <v>19</v>
      </c>
      <c r="O238" s="453">
        <v>9405</v>
      </c>
      <c r="P238" s="523">
        <v>2.1153846153846154</v>
      </c>
      <c r="Q238" s="454">
        <v>495</v>
      </c>
    </row>
    <row r="239" spans="1:17" ht="14.4" customHeight="1" x14ac:dyDescent="0.3">
      <c r="A239" s="448" t="s">
        <v>919</v>
      </c>
      <c r="B239" s="449" t="s">
        <v>747</v>
      </c>
      <c r="C239" s="449" t="s">
        <v>748</v>
      </c>
      <c r="D239" s="449" t="s">
        <v>793</v>
      </c>
      <c r="E239" s="449" t="s">
        <v>794</v>
      </c>
      <c r="F239" s="453">
        <v>59</v>
      </c>
      <c r="G239" s="453">
        <v>21830</v>
      </c>
      <c r="H239" s="453">
        <v>2.8095238095238093</v>
      </c>
      <c r="I239" s="453">
        <v>370</v>
      </c>
      <c r="J239" s="453">
        <v>21</v>
      </c>
      <c r="K239" s="453">
        <v>7770</v>
      </c>
      <c r="L239" s="453">
        <v>1</v>
      </c>
      <c r="M239" s="453">
        <v>370</v>
      </c>
      <c r="N239" s="453">
        <v>26</v>
      </c>
      <c r="O239" s="453">
        <v>9646</v>
      </c>
      <c r="P239" s="523">
        <v>1.2414414414414414</v>
      </c>
      <c r="Q239" s="454">
        <v>371</v>
      </c>
    </row>
    <row r="240" spans="1:17" ht="14.4" customHeight="1" x14ac:dyDescent="0.3">
      <c r="A240" s="448" t="s">
        <v>919</v>
      </c>
      <c r="B240" s="449" t="s">
        <v>747</v>
      </c>
      <c r="C240" s="449" t="s">
        <v>748</v>
      </c>
      <c r="D240" s="449" t="s">
        <v>801</v>
      </c>
      <c r="E240" s="449" t="s">
        <v>802</v>
      </c>
      <c r="F240" s="453"/>
      <c r="G240" s="453"/>
      <c r="H240" s="453"/>
      <c r="I240" s="453"/>
      <c r="J240" s="453"/>
      <c r="K240" s="453"/>
      <c r="L240" s="453"/>
      <c r="M240" s="453"/>
      <c r="N240" s="453">
        <v>4</v>
      </c>
      <c r="O240" s="453">
        <v>448</v>
      </c>
      <c r="P240" s="523"/>
      <c r="Q240" s="454">
        <v>112</v>
      </c>
    </row>
    <row r="241" spans="1:17" ht="14.4" customHeight="1" x14ac:dyDescent="0.3">
      <c r="A241" s="448" t="s">
        <v>919</v>
      </c>
      <c r="B241" s="449" t="s">
        <v>747</v>
      </c>
      <c r="C241" s="449" t="s">
        <v>748</v>
      </c>
      <c r="D241" s="449" t="s">
        <v>803</v>
      </c>
      <c r="E241" s="449" t="s">
        <v>804</v>
      </c>
      <c r="F241" s="453">
        <v>1</v>
      </c>
      <c r="G241" s="453">
        <v>125</v>
      </c>
      <c r="H241" s="453"/>
      <c r="I241" s="453">
        <v>125</v>
      </c>
      <c r="J241" s="453"/>
      <c r="K241" s="453"/>
      <c r="L241" s="453"/>
      <c r="M241" s="453"/>
      <c r="N241" s="453">
        <v>1</v>
      </c>
      <c r="O241" s="453">
        <v>126</v>
      </c>
      <c r="P241" s="523"/>
      <c r="Q241" s="454">
        <v>126</v>
      </c>
    </row>
    <row r="242" spans="1:17" ht="14.4" customHeight="1" x14ac:dyDescent="0.3">
      <c r="A242" s="448" t="s">
        <v>919</v>
      </c>
      <c r="B242" s="449" t="s">
        <v>747</v>
      </c>
      <c r="C242" s="449" t="s">
        <v>748</v>
      </c>
      <c r="D242" s="449" t="s">
        <v>805</v>
      </c>
      <c r="E242" s="449" t="s">
        <v>806</v>
      </c>
      <c r="F242" s="453">
        <v>8</v>
      </c>
      <c r="G242" s="453">
        <v>3960</v>
      </c>
      <c r="H242" s="453"/>
      <c r="I242" s="453">
        <v>495</v>
      </c>
      <c r="J242" s="453"/>
      <c r="K242" s="453"/>
      <c r="L242" s="453"/>
      <c r="M242" s="453"/>
      <c r="N242" s="453">
        <v>1</v>
      </c>
      <c r="O242" s="453">
        <v>496</v>
      </c>
      <c r="P242" s="523"/>
      <c r="Q242" s="454">
        <v>496</v>
      </c>
    </row>
    <row r="243" spans="1:17" ht="14.4" customHeight="1" x14ac:dyDescent="0.3">
      <c r="A243" s="448" t="s">
        <v>919</v>
      </c>
      <c r="B243" s="449" t="s">
        <v>747</v>
      </c>
      <c r="C243" s="449" t="s">
        <v>748</v>
      </c>
      <c r="D243" s="449" t="s">
        <v>809</v>
      </c>
      <c r="E243" s="449" t="s">
        <v>810</v>
      </c>
      <c r="F243" s="453">
        <v>7</v>
      </c>
      <c r="G243" s="453">
        <v>3192</v>
      </c>
      <c r="H243" s="453">
        <v>1.4</v>
      </c>
      <c r="I243" s="453">
        <v>456</v>
      </c>
      <c r="J243" s="453">
        <v>5</v>
      </c>
      <c r="K243" s="453">
        <v>2280</v>
      </c>
      <c r="L243" s="453">
        <v>1</v>
      </c>
      <c r="M243" s="453">
        <v>456</v>
      </c>
      <c r="N243" s="453">
        <v>12</v>
      </c>
      <c r="O243" s="453">
        <v>5496</v>
      </c>
      <c r="P243" s="523">
        <v>2.4105263157894736</v>
      </c>
      <c r="Q243" s="454">
        <v>458</v>
      </c>
    </row>
    <row r="244" spans="1:17" ht="14.4" customHeight="1" x14ac:dyDescent="0.3">
      <c r="A244" s="448" t="s">
        <v>919</v>
      </c>
      <c r="B244" s="449" t="s">
        <v>747</v>
      </c>
      <c r="C244" s="449" t="s">
        <v>748</v>
      </c>
      <c r="D244" s="449" t="s">
        <v>811</v>
      </c>
      <c r="E244" s="449" t="s">
        <v>812</v>
      </c>
      <c r="F244" s="453">
        <v>6</v>
      </c>
      <c r="G244" s="453">
        <v>348</v>
      </c>
      <c r="H244" s="453">
        <v>2</v>
      </c>
      <c r="I244" s="453">
        <v>58</v>
      </c>
      <c r="J244" s="453">
        <v>3</v>
      </c>
      <c r="K244" s="453">
        <v>174</v>
      </c>
      <c r="L244" s="453">
        <v>1</v>
      </c>
      <c r="M244" s="453">
        <v>58</v>
      </c>
      <c r="N244" s="453">
        <v>2</v>
      </c>
      <c r="O244" s="453">
        <v>116</v>
      </c>
      <c r="P244" s="523">
        <v>0.66666666666666663</v>
      </c>
      <c r="Q244" s="454">
        <v>58</v>
      </c>
    </row>
    <row r="245" spans="1:17" ht="14.4" customHeight="1" x14ac:dyDescent="0.3">
      <c r="A245" s="448" t="s">
        <v>919</v>
      </c>
      <c r="B245" s="449" t="s">
        <v>747</v>
      </c>
      <c r="C245" s="449" t="s">
        <v>748</v>
      </c>
      <c r="D245" s="449" t="s">
        <v>819</v>
      </c>
      <c r="E245" s="449" t="s">
        <v>820</v>
      </c>
      <c r="F245" s="453">
        <v>318</v>
      </c>
      <c r="G245" s="453">
        <v>55650</v>
      </c>
      <c r="H245" s="453">
        <v>1.9280072062084257</v>
      </c>
      <c r="I245" s="453">
        <v>175</v>
      </c>
      <c r="J245" s="453">
        <v>164</v>
      </c>
      <c r="K245" s="453">
        <v>28864</v>
      </c>
      <c r="L245" s="453">
        <v>1</v>
      </c>
      <c r="M245" s="453">
        <v>176</v>
      </c>
      <c r="N245" s="453">
        <v>92</v>
      </c>
      <c r="O245" s="453">
        <v>16192</v>
      </c>
      <c r="P245" s="523">
        <v>0.56097560975609762</v>
      </c>
      <c r="Q245" s="454">
        <v>176</v>
      </c>
    </row>
    <row r="246" spans="1:17" ht="14.4" customHeight="1" x14ac:dyDescent="0.3">
      <c r="A246" s="448" t="s">
        <v>919</v>
      </c>
      <c r="B246" s="449" t="s">
        <v>747</v>
      </c>
      <c r="C246" s="449" t="s">
        <v>748</v>
      </c>
      <c r="D246" s="449" t="s">
        <v>821</v>
      </c>
      <c r="E246" s="449" t="s">
        <v>822</v>
      </c>
      <c r="F246" s="453">
        <v>2</v>
      </c>
      <c r="G246" s="453">
        <v>170</v>
      </c>
      <c r="H246" s="453"/>
      <c r="I246" s="453">
        <v>85</v>
      </c>
      <c r="J246" s="453"/>
      <c r="K246" s="453"/>
      <c r="L246" s="453"/>
      <c r="M246" s="453"/>
      <c r="N246" s="453"/>
      <c r="O246" s="453"/>
      <c r="P246" s="523"/>
      <c r="Q246" s="454"/>
    </row>
    <row r="247" spans="1:17" ht="14.4" customHeight="1" x14ac:dyDescent="0.3">
      <c r="A247" s="448" t="s">
        <v>919</v>
      </c>
      <c r="B247" s="449" t="s">
        <v>747</v>
      </c>
      <c r="C247" s="449" t="s">
        <v>748</v>
      </c>
      <c r="D247" s="449" t="s">
        <v>825</v>
      </c>
      <c r="E247" s="449" t="s">
        <v>826</v>
      </c>
      <c r="F247" s="453">
        <v>3</v>
      </c>
      <c r="G247" s="453">
        <v>507</v>
      </c>
      <c r="H247" s="453">
        <v>1.4911764705882353</v>
      </c>
      <c r="I247" s="453">
        <v>169</v>
      </c>
      <c r="J247" s="453">
        <v>2</v>
      </c>
      <c r="K247" s="453">
        <v>340</v>
      </c>
      <c r="L247" s="453">
        <v>1</v>
      </c>
      <c r="M247" s="453">
        <v>170</v>
      </c>
      <c r="N247" s="453">
        <v>3</v>
      </c>
      <c r="O247" s="453">
        <v>510</v>
      </c>
      <c r="P247" s="523">
        <v>1.5</v>
      </c>
      <c r="Q247" s="454">
        <v>170</v>
      </c>
    </row>
    <row r="248" spans="1:17" ht="14.4" customHeight="1" x14ac:dyDescent="0.3">
      <c r="A248" s="448" t="s">
        <v>919</v>
      </c>
      <c r="B248" s="449" t="s">
        <v>747</v>
      </c>
      <c r="C248" s="449" t="s">
        <v>748</v>
      </c>
      <c r="D248" s="449" t="s">
        <v>837</v>
      </c>
      <c r="E248" s="449" t="s">
        <v>838</v>
      </c>
      <c r="F248" s="453">
        <v>1</v>
      </c>
      <c r="G248" s="453">
        <v>263</v>
      </c>
      <c r="H248" s="453"/>
      <c r="I248" s="453">
        <v>263</v>
      </c>
      <c r="J248" s="453"/>
      <c r="K248" s="453"/>
      <c r="L248" s="453"/>
      <c r="M248" s="453"/>
      <c r="N248" s="453"/>
      <c r="O248" s="453"/>
      <c r="P248" s="523"/>
      <c r="Q248" s="454"/>
    </row>
    <row r="249" spans="1:17" ht="14.4" customHeight="1" x14ac:dyDescent="0.3">
      <c r="A249" s="448" t="s">
        <v>919</v>
      </c>
      <c r="B249" s="449" t="s">
        <v>747</v>
      </c>
      <c r="C249" s="449" t="s">
        <v>748</v>
      </c>
      <c r="D249" s="449" t="s">
        <v>839</v>
      </c>
      <c r="E249" s="449" t="s">
        <v>840</v>
      </c>
      <c r="F249" s="453"/>
      <c r="G249" s="453"/>
      <c r="H249" s="453"/>
      <c r="I249" s="453"/>
      <c r="J249" s="453">
        <v>2</v>
      </c>
      <c r="K249" s="453">
        <v>4262</v>
      </c>
      <c r="L249" s="453">
        <v>1</v>
      </c>
      <c r="M249" s="453">
        <v>2131</v>
      </c>
      <c r="N249" s="453"/>
      <c r="O249" s="453"/>
      <c r="P249" s="523"/>
      <c r="Q249" s="454"/>
    </row>
    <row r="250" spans="1:17" ht="14.4" customHeight="1" x14ac:dyDescent="0.3">
      <c r="A250" s="448" t="s">
        <v>919</v>
      </c>
      <c r="B250" s="449" t="s">
        <v>747</v>
      </c>
      <c r="C250" s="449" t="s">
        <v>748</v>
      </c>
      <c r="D250" s="449" t="s">
        <v>841</v>
      </c>
      <c r="E250" s="449" t="s">
        <v>842</v>
      </c>
      <c r="F250" s="453">
        <v>8</v>
      </c>
      <c r="G250" s="453">
        <v>1936</v>
      </c>
      <c r="H250" s="453"/>
      <c r="I250" s="453">
        <v>242</v>
      </c>
      <c r="J250" s="453"/>
      <c r="K250" s="453"/>
      <c r="L250" s="453"/>
      <c r="M250" s="453"/>
      <c r="N250" s="453">
        <v>1</v>
      </c>
      <c r="O250" s="453">
        <v>243</v>
      </c>
      <c r="P250" s="523"/>
      <c r="Q250" s="454">
        <v>243</v>
      </c>
    </row>
    <row r="251" spans="1:17" ht="14.4" customHeight="1" x14ac:dyDescent="0.3">
      <c r="A251" s="448" t="s">
        <v>919</v>
      </c>
      <c r="B251" s="449" t="s">
        <v>747</v>
      </c>
      <c r="C251" s="449" t="s">
        <v>748</v>
      </c>
      <c r="D251" s="449" t="s">
        <v>843</v>
      </c>
      <c r="E251" s="449" t="s">
        <v>844</v>
      </c>
      <c r="F251" s="453">
        <v>4</v>
      </c>
      <c r="G251" s="453">
        <v>1692</v>
      </c>
      <c r="H251" s="453">
        <v>0.66509433962264153</v>
      </c>
      <c r="I251" s="453">
        <v>423</v>
      </c>
      <c r="J251" s="453">
        <v>6</v>
      </c>
      <c r="K251" s="453">
        <v>2544</v>
      </c>
      <c r="L251" s="453">
        <v>1</v>
      </c>
      <c r="M251" s="453">
        <v>424</v>
      </c>
      <c r="N251" s="453">
        <v>5</v>
      </c>
      <c r="O251" s="453">
        <v>2130</v>
      </c>
      <c r="P251" s="523">
        <v>0.83726415094339623</v>
      </c>
      <c r="Q251" s="454">
        <v>426</v>
      </c>
    </row>
    <row r="252" spans="1:17" ht="14.4" customHeight="1" x14ac:dyDescent="0.3">
      <c r="A252" s="448" t="s">
        <v>919</v>
      </c>
      <c r="B252" s="449" t="s">
        <v>747</v>
      </c>
      <c r="C252" s="449" t="s">
        <v>748</v>
      </c>
      <c r="D252" s="449" t="s">
        <v>845</v>
      </c>
      <c r="E252" s="449" t="s">
        <v>846</v>
      </c>
      <c r="F252" s="453"/>
      <c r="G252" s="453"/>
      <c r="H252" s="453"/>
      <c r="I252" s="453"/>
      <c r="J252" s="453"/>
      <c r="K252" s="453"/>
      <c r="L252" s="453"/>
      <c r="M252" s="453"/>
      <c r="N252" s="453">
        <v>2</v>
      </c>
      <c r="O252" s="453">
        <v>1702</v>
      </c>
      <c r="P252" s="523"/>
      <c r="Q252" s="454">
        <v>851</v>
      </c>
    </row>
    <row r="253" spans="1:17" ht="14.4" customHeight="1" x14ac:dyDescent="0.3">
      <c r="A253" s="448" t="s">
        <v>919</v>
      </c>
      <c r="B253" s="449" t="s">
        <v>747</v>
      </c>
      <c r="C253" s="449" t="s">
        <v>748</v>
      </c>
      <c r="D253" s="449" t="s">
        <v>852</v>
      </c>
      <c r="E253" s="449" t="s">
        <v>853</v>
      </c>
      <c r="F253" s="453">
        <v>1</v>
      </c>
      <c r="G253" s="453">
        <v>288</v>
      </c>
      <c r="H253" s="453"/>
      <c r="I253" s="453">
        <v>288</v>
      </c>
      <c r="J253" s="453"/>
      <c r="K253" s="453"/>
      <c r="L253" s="453"/>
      <c r="M253" s="453"/>
      <c r="N253" s="453"/>
      <c r="O253" s="453"/>
      <c r="P253" s="523"/>
      <c r="Q253" s="454"/>
    </row>
    <row r="254" spans="1:17" ht="14.4" customHeight="1" x14ac:dyDescent="0.3">
      <c r="A254" s="448" t="s">
        <v>919</v>
      </c>
      <c r="B254" s="449" t="s">
        <v>747</v>
      </c>
      <c r="C254" s="449" t="s">
        <v>748</v>
      </c>
      <c r="D254" s="449" t="s">
        <v>854</v>
      </c>
      <c r="E254" s="449" t="s">
        <v>855</v>
      </c>
      <c r="F254" s="453"/>
      <c r="G254" s="453"/>
      <c r="H254" s="453"/>
      <c r="I254" s="453"/>
      <c r="J254" s="453">
        <v>6</v>
      </c>
      <c r="K254" s="453">
        <v>6588</v>
      </c>
      <c r="L254" s="453">
        <v>1</v>
      </c>
      <c r="M254" s="453">
        <v>1098</v>
      </c>
      <c r="N254" s="453">
        <v>4</v>
      </c>
      <c r="O254" s="453">
        <v>4408</v>
      </c>
      <c r="P254" s="523">
        <v>0.6690953248330298</v>
      </c>
      <c r="Q254" s="454">
        <v>1102</v>
      </c>
    </row>
    <row r="255" spans="1:17" ht="14.4" customHeight="1" x14ac:dyDescent="0.3">
      <c r="A255" s="448" t="s">
        <v>920</v>
      </c>
      <c r="B255" s="449" t="s">
        <v>747</v>
      </c>
      <c r="C255" s="449" t="s">
        <v>748</v>
      </c>
      <c r="D255" s="449" t="s">
        <v>749</v>
      </c>
      <c r="E255" s="449" t="s">
        <v>750</v>
      </c>
      <c r="F255" s="453">
        <v>1</v>
      </c>
      <c r="G255" s="453">
        <v>2226</v>
      </c>
      <c r="H255" s="453"/>
      <c r="I255" s="453">
        <v>2226</v>
      </c>
      <c r="J255" s="453"/>
      <c r="K255" s="453"/>
      <c r="L255" s="453"/>
      <c r="M255" s="453"/>
      <c r="N255" s="453"/>
      <c r="O255" s="453"/>
      <c r="P255" s="523"/>
      <c r="Q255" s="454"/>
    </row>
    <row r="256" spans="1:17" ht="14.4" customHeight="1" x14ac:dyDescent="0.3">
      <c r="A256" s="448" t="s">
        <v>920</v>
      </c>
      <c r="B256" s="449" t="s">
        <v>747</v>
      </c>
      <c r="C256" s="449" t="s">
        <v>748</v>
      </c>
      <c r="D256" s="449" t="s">
        <v>751</v>
      </c>
      <c r="E256" s="449" t="s">
        <v>752</v>
      </c>
      <c r="F256" s="453">
        <v>360</v>
      </c>
      <c r="G256" s="453">
        <v>20880</v>
      </c>
      <c r="H256" s="453">
        <v>1.2587412587412588</v>
      </c>
      <c r="I256" s="453">
        <v>58</v>
      </c>
      <c r="J256" s="453">
        <v>286</v>
      </c>
      <c r="K256" s="453">
        <v>16588</v>
      </c>
      <c r="L256" s="453">
        <v>1</v>
      </c>
      <c r="M256" s="453">
        <v>58</v>
      </c>
      <c r="N256" s="453">
        <v>234</v>
      </c>
      <c r="O256" s="453">
        <v>13572</v>
      </c>
      <c r="P256" s="523">
        <v>0.81818181818181823</v>
      </c>
      <c r="Q256" s="454">
        <v>58</v>
      </c>
    </row>
    <row r="257" spans="1:17" ht="14.4" customHeight="1" x14ac:dyDescent="0.3">
      <c r="A257" s="448" t="s">
        <v>920</v>
      </c>
      <c r="B257" s="449" t="s">
        <v>747</v>
      </c>
      <c r="C257" s="449" t="s">
        <v>748</v>
      </c>
      <c r="D257" s="449" t="s">
        <v>753</v>
      </c>
      <c r="E257" s="449" t="s">
        <v>754</v>
      </c>
      <c r="F257" s="453">
        <v>1129</v>
      </c>
      <c r="G257" s="453">
        <v>147899</v>
      </c>
      <c r="H257" s="453">
        <v>1.5702364394993047</v>
      </c>
      <c r="I257" s="453">
        <v>131</v>
      </c>
      <c r="J257" s="453">
        <v>719</v>
      </c>
      <c r="K257" s="453">
        <v>94189</v>
      </c>
      <c r="L257" s="453">
        <v>1</v>
      </c>
      <c r="M257" s="453">
        <v>131</v>
      </c>
      <c r="N257" s="453">
        <v>577</v>
      </c>
      <c r="O257" s="453">
        <v>76164</v>
      </c>
      <c r="P257" s="523">
        <v>0.80862945779231121</v>
      </c>
      <c r="Q257" s="454">
        <v>132</v>
      </c>
    </row>
    <row r="258" spans="1:17" ht="14.4" customHeight="1" x14ac:dyDescent="0.3">
      <c r="A258" s="448" t="s">
        <v>920</v>
      </c>
      <c r="B258" s="449" t="s">
        <v>747</v>
      </c>
      <c r="C258" s="449" t="s">
        <v>748</v>
      </c>
      <c r="D258" s="449" t="s">
        <v>755</v>
      </c>
      <c r="E258" s="449" t="s">
        <v>756</v>
      </c>
      <c r="F258" s="453">
        <v>61</v>
      </c>
      <c r="G258" s="453">
        <v>11529</v>
      </c>
      <c r="H258" s="453">
        <v>0.96825396825396826</v>
      </c>
      <c r="I258" s="453">
        <v>189</v>
      </c>
      <c r="J258" s="453">
        <v>63</v>
      </c>
      <c r="K258" s="453">
        <v>11907</v>
      </c>
      <c r="L258" s="453">
        <v>1</v>
      </c>
      <c r="M258" s="453">
        <v>189</v>
      </c>
      <c r="N258" s="453">
        <v>74</v>
      </c>
      <c r="O258" s="453">
        <v>14060</v>
      </c>
      <c r="P258" s="523">
        <v>1.1808180062148317</v>
      </c>
      <c r="Q258" s="454">
        <v>190</v>
      </c>
    </row>
    <row r="259" spans="1:17" ht="14.4" customHeight="1" x14ac:dyDescent="0.3">
      <c r="A259" s="448" t="s">
        <v>920</v>
      </c>
      <c r="B259" s="449" t="s">
        <v>747</v>
      </c>
      <c r="C259" s="449" t="s">
        <v>748</v>
      </c>
      <c r="D259" s="449" t="s">
        <v>757</v>
      </c>
      <c r="E259" s="449" t="s">
        <v>758</v>
      </c>
      <c r="F259" s="453">
        <v>7</v>
      </c>
      <c r="G259" s="453">
        <v>2849</v>
      </c>
      <c r="H259" s="453">
        <v>0.36751805985552116</v>
      </c>
      <c r="I259" s="453">
        <v>407</v>
      </c>
      <c r="J259" s="453">
        <v>19</v>
      </c>
      <c r="K259" s="453">
        <v>7752</v>
      </c>
      <c r="L259" s="453">
        <v>1</v>
      </c>
      <c r="M259" s="453">
        <v>408</v>
      </c>
      <c r="N259" s="453">
        <v>21</v>
      </c>
      <c r="O259" s="453">
        <v>8568</v>
      </c>
      <c r="P259" s="523">
        <v>1.1052631578947369</v>
      </c>
      <c r="Q259" s="454">
        <v>408</v>
      </c>
    </row>
    <row r="260" spans="1:17" ht="14.4" customHeight="1" x14ac:dyDescent="0.3">
      <c r="A260" s="448" t="s">
        <v>920</v>
      </c>
      <c r="B260" s="449" t="s">
        <v>747</v>
      </c>
      <c r="C260" s="449" t="s">
        <v>748</v>
      </c>
      <c r="D260" s="449" t="s">
        <v>759</v>
      </c>
      <c r="E260" s="449" t="s">
        <v>760</v>
      </c>
      <c r="F260" s="453">
        <v>95</v>
      </c>
      <c r="G260" s="453">
        <v>17005</v>
      </c>
      <c r="H260" s="453">
        <v>1.6012241054613936</v>
      </c>
      <c r="I260" s="453">
        <v>179</v>
      </c>
      <c r="J260" s="453">
        <v>59</v>
      </c>
      <c r="K260" s="453">
        <v>10620</v>
      </c>
      <c r="L260" s="453">
        <v>1</v>
      </c>
      <c r="M260" s="453">
        <v>180</v>
      </c>
      <c r="N260" s="453">
        <v>36</v>
      </c>
      <c r="O260" s="453">
        <v>6480</v>
      </c>
      <c r="P260" s="523">
        <v>0.61016949152542377</v>
      </c>
      <c r="Q260" s="454">
        <v>180</v>
      </c>
    </row>
    <row r="261" spans="1:17" ht="14.4" customHeight="1" x14ac:dyDescent="0.3">
      <c r="A261" s="448" t="s">
        <v>920</v>
      </c>
      <c r="B261" s="449" t="s">
        <v>747</v>
      </c>
      <c r="C261" s="449" t="s">
        <v>748</v>
      </c>
      <c r="D261" s="449" t="s">
        <v>763</v>
      </c>
      <c r="E261" s="449" t="s">
        <v>764</v>
      </c>
      <c r="F261" s="453">
        <v>22</v>
      </c>
      <c r="G261" s="453">
        <v>7370</v>
      </c>
      <c r="H261" s="453">
        <v>0.99702380952380953</v>
      </c>
      <c r="I261" s="453">
        <v>335</v>
      </c>
      <c r="J261" s="453">
        <v>22</v>
      </c>
      <c r="K261" s="453">
        <v>7392</v>
      </c>
      <c r="L261" s="453">
        <v>1</v>
      </c>
      <c r="M261" s="453">
        <v>336</v>
      </c>
      <c r="N261" s="453">
        <v>28</v>
      </c>
      <c r="O261" s="453">
        <v>9436</v>
      </c>
      <c r="P261" s="523">
        <v>1.2765151515151516</v>
      </c>
      <c r="Q261" s="454">
        <v>337</v>
      </c>
    </row>
    <row r="262" spans="1:17" ht="14.4" customHeight="1" x14ac:dyDescent="0.3">
      <c r="A262" s="448" t="s">
        <v>920</v>
      </c>
      <c r="B262" s="449" t="s">
        <v>747</v>
      </c>
      <c r="C262" s="449" t="s">
        <v>748</v>
      </c>
      <c r="D262" s="449" t="s">
        <v>767</v>
      </c>
      <c r="E262" s="449" t="s">
        <v>768</v>
      </c>
      <c r="F262" s="453">
        <v>176</v>
      </c>
      <c r="G262" s="453">
        <v>61424</v>
      </c>
      <c r="H262" s="453">
        <v>0.59060402684563762</v>
      </c>
      <c r="I262" s="453">
        <v>349</v>
      </c>
      <c r="J262" s="453">
        <v>298</v>
      </c>
      <c r="K262" s="453">
        <v>104002</v>
      </c>
      <c r="L262" s="453">
        <v>1</v>
      </c>
      <c r="M262" s="453">
        <v>349</v>
      </c>
      <c r="N262" s="453">
        <v>260</v>
      </c>
      <c r="O262" s="453">
        <v>91000</v>
      </c>
      <c r="P262" s="523">
        <v>0.87498317340051157</v>
      </c>
      <c r="Q262" s="454">
        <v>350</v>
      </c>
    </row>
    <row r="263" spans="1:17" ht="14.4" customHeight="1" x14ac:dyDescent="0.3">
      <c r="A263" s="448" t="s">
        <v>920</v>
      </c>
      <c r="B263" s="449" t="s">
        <v>747</v>
      </c>
      <c r="C263" s="449" t="s">
        <v>748</v>
      </c>
      <c r="D263" s="449" t="s">
        <v>773</v>
      </c>
      <c r="E263" s="449" t="s">
        <v>774</v>
      </c>
      <c r="F263" s="453">
        <v>5</v>
      </c>
      <c r="G263" s="453">
        <v>585</v>
      </c>
      <c r="H263" s="453">
        <v>0.27777777777777779</v>
      </c>
      <c r="I263" s="453">
        <v>117</v>
      </c>
      <c r="J263" s="453">
        <v>18</v>
      </c>
      <c r="K263" s="453">
        <v>2106</v>
      </c>
      <c r="L263" s="453">
        <v>1</v>
      </c>
      <c r="M263" s="453">
        <v>117</v>
      </c>
      <c r="N263" s="453">
        <v>10</v>
      </c>
      <c r="O263" s="453">
        <v>1170</v>
      </c>
      <c r="P263" s="523">
        <v>0.55555555555555558</v>
      </c>
      <c r="Q263" s="454">
        <v>117</v>
      </c>
    </row>
    <row r="264" spans="1:17" ht="14.4" customHeight="1" x14ac:dyDescent="0.3">
      <c r="A264" s="448" t="s">
        <v>920</v>
      </c>
      <c r="B264" s="449" t="s">
        <v>747</v>
      </c>
      <c r="C264" s="449" t="s">
        <v>748</v>
      </c>
      <c r="D264" s="449" t="s">
        <v>777</v>
      </c>
      <c r="E264" s="449" t="s">
        <v>778</v>
      </c>
      <c r="F264" s="453">
        <v>11</v>
      </c>
      <c r="G264" s="453">
        <v>4257</v>
      </c>
      <c r="H264" s="453">
        <v>0.6048593350383632</v>
      </c>
      <c r="I264" s="453">
        <v>387</v>
      </c>
      <c r="J264" s="453">
        <v>18</v>
      </c>
      <c r="K264" s="453">
        <v>7038</v>
      </c>
      <c r="L264" s="453">
        <v>1</v>
      </c>
      <c r="M264" s="453">
        <v>391</v>
      </c>
      <c r="N264" s="453">
        <v>23</v>
      </c>
      <c r="O264" s="453">
        <v>9016</v>
      </c>
      <c r="P264" s="523">
        <v>1.2810457516339868</v>
      </c>
      <c r="Q264" s="454">
        <v>392</v>
      </c>
    </row>
    <row r="265" spans="1:17" ht="14.4" customHeight="1" x14ac:dyDescent="0.3">
      <c r="A265" s="448" t="s">
        <v>920</v>
      </c>
      <c r="B265" s="449" t="s">
        <v>747</v>
      </c>
      <c r="C265" s="449" t="s">
        <v>748</v>
      </c>
      <c r="D265" s="449" t="s">
        <v>779</v>
      </c>
      <c r="E265" s="449" t="s">
        <v>780</v>
      </c>
      <c r="F265" s="453">
        <v>6</v>
      </c>
      <c r="G265" s="453">
        <v>228</v>
      </c>
      <c r="H265" s="453">
        <v>0.46153846153846156</v>
      </c>
      <c r="I265" s="453">
        <v>38</v>
      </c>
      <c r="J265" s="453">
        <v>13</v>
      </c>
      <c r="K265" s="453">
        <v>494</v>
      </c>
      <c r="L265" s="453">
        <v>1</v>
      </c>
      <c r="M265" s="453">
        <v>38</v>
      </c>
      <c r="N265" s="453">
        <v>11</v>
      </c>
      <c r="O265" s="453">
        <v>418</v>
      </c>
      <c r="P265" s="523">
        <v>0.84615384615384615</v>
      </c>
      <c r="Q265" s="454">
        <v>38</v>
      </c>
    </row>
    <row r="266" spans="1:17" ht="14.4" customHeight="1" x14ac:dyDescent="0.3">
      <c r="A266" s="448" t="s">
        <v>920</v>
      </c>
      <c r="B266" s="449" t="s">
        <v>747</v>
      </c>
      <c r="C266" s="449" t="s">
        <v>748</v>
      </c>
      <c r="D266" s="449" t="s">
        <v>783</v>
      </c>
      <c r="E266" s="449" t="s">
        <v>784</v>
      </c>
      <c r="F266" s="453">
        <v>16</v>
      </c>
      <c r="G266" s="453">
        <v>11264</v>
      </c>
      <c r="H266" s="453">
        <v>0.79886524822695038</v>
      </c>
      <c r="I266" s="453">
        <v>704</v>
      </c>
      <c r="J266" s="453">
        <v>20</v>
      </c>
      <c r="K266" s="453">
        <v>14100</v>
      </c>
      <c r="L266" s="453">
        <v>1</v>
      </c>
      <c r="M266" s="453">
        <v>705</v>
      </c>
      <c r="N266" s="453">
        <v>21</v>
      </c>
      <c r="O266" s="453">
        <v>14847</v>
      </c>
      <c r="P266" s="523">
        <v>1.0529787234042554</v>
      </c>
      <c r="Q266" s="454">
        <v>707</v>
      </c>
    </row>
    <row r="267" spans="1:17" ht="14.4" customHeight="1" x14ac:dyDescent="0.3">
      <c r="A267" s="448" t="s">
        <v>920</v>
      </c>
      <c r="B267" s="449" t="s">
        <v>747</v>
      </c>
      <c r="C267" s="449" t="s">
        <v>748</v>
      </c>
      <c r="D267" s="449" t="s">
        <v>787</v>
      </c>
      <c r="E267" s="449" t="s">
        <v>788</v>
      </c>
      <c r="F267" s="453">
        <v>937</v>
      </c>
      <c r="G267" s="453">
        <v>284848</v>
      </c>
      <c r="H267" s="453">
        <v>0.9728415300546448</v>
      </c>
      <c r="I267" s="453">
        <v>304</v>
      </c>
      <c r="J267" s="453">
        <v>960</v>
      </c>
      <c r="K267" s="453">
        <v>292800</v>
      </c>
      <c r="L267" s="453">
        <v>1</v>
      </c>
      <c r="M267" s="453">
        <v>305</v>
      </c>
      <c r="N267" s="453">
        <v>817</v>
      </c>
      <c r="O267" s="453">
        <v>249185</v>
      </c>
      <c r="P267" s="523">
        <v>0.8510416666666667</v>
      </c>
      <c r="Q267" s="454">
        <v>305</v>
      </c>
    </row>
    <row r="268" spans="1:17" ht="14.4" customHeight="1" x14ac:dyDescent="0.3">
      <c r="A268" s="448" t="s">
        <v>920</v>
      </c>
      <c r="B268" s="449" t="s">
        <v>747</v>
      </c>
      <c r="C268" s="449" t="s">
        <v>748</v>
      </c>
      <c r="D268" s="449" t="s">
        <v>789</v>
      </c>
      <c r="E268" s="449" t="s">
        <v>790</v>
      </c>
      <c r="F268" s="453"/>
      <c r="G268" s="453"/>
      <c r="H268" s="453"/>
      <c r="I268" s="453"/>
      <c r="J268" s="453"/>
      <c r="K268" s="453"/>
      <c r="L268" s="453"/>
      <c r="M268" s="453"/>
      <c r="N268" s="453">
        <v>2</v>
      </c>
      <c r="O268" s="453">
        <v>7444</v>
      </c>
      <c r="P268" s="523"/>
      <c r="Q268" s="454">
        <v>3722</v>
      </c>
    </row>
    <row r="269" spans="1:17" ht="14.4" customHeight="1" x14ac:dyDescent="0.3">
      <c r="A269" s="448" t="s">
        <v>920</v>
      </c>
      <c r="B269" s="449" t="s">
        <v>747</v>
      </c>
      <c r="C269" s="449" t="s">
        <v>748</v>
      </c>
      <c r="D269" s="449" t="s">
        <v>791</v>
      </c>
      <c r="E269" s="449" t="s">
        <v>792</v>
      </c>
      <c r="F269" s="453">
        <v>124</v>
      </c>
      <c r="G269" s="453">
        <v>61256</v>
      </c>
      <c r="H269" s="453">
        <v>0.8</v>
      </c>
      <c r="I269" s="453">
        <v>494</v>
      </c>
      <c r="J269" s="453">
        <v>155</v>
      </c>
      <c r="K269" s="453">
        <v>76570</v>
      </c>
      <c r="L269" s="453">
        <v>1</v>
      </c>
      <c r="M269" s="453">
        <v>494</v>
      </c>
      <c r="N269" s="453">
        <v>295</v>
      </c>
      <c r="O269" s="453">
        <v>146025</v>
      </c>
      <c r="P269" s="523">
        <v>1.9070784902703408</v>
      </c>
      <c r="Q269" s="454">
        <v>495</v>
      </c>
    </row>
    <row r="270" spans="1:17" ht="14.4" customHeight="1" x14ac:dyDescent="0.3">
      <c r="A270" s="448" t="s">
        <v>920</v>
      </c>
      <c r="B270" s="449" t="s">
        <v>747</v>
      </c>
      <c r="C270" s="449" t="s">
        <v>748</v>
      </c>
      <c r="D270" s="449" t="s">
        <v>907</v>
      </c>
      <c r="E270" s="449" t="s">
        <v>908</v>
      </c>
      <c r="F270" s="453">
        <v>1</v>
      </c>
      <c r="G270" s="453">
        <v>6571</v>
      </c>
      <c r="H270" s="453"/>
      <c r="I270" s="453">
        <v>6571</v>
      </c>
      <c r="J270" s="453"/>
      <c r="K270" s="453"/>
      <c r="L270" s="453"/>
      <c r="M270" s="453"/>
      <c r="N270" s="453"/>
      <c r="O270" s="453"/>
      <c r="P270" s="523"/>
      <c r="Q270" s="454"/>
    </row>
    <row r="271" spans="1:17" ht="14.4" customHeight="1" x14ac:dyDescent="0.3">
      <c r="A271" s="448" t="s">
        <v>920</v>
      </c>
      <c r="B271" s="449" t="s">
        <v>747</v>
      </c>
      <c r="C271" s="449" t="s">
        <v>748</v>
      </c>
      <c r="D271" s="449" t="s">
        <v>793</v>
      </c>
      <c r="E271" s="449" t="s">
        <v>794</v>
      </c>
      <c r="F271" s="453">
        <v>984</v>
      </c>
      <c r="G271" s="453">
        <v>364080</v>
      </c>
      <c r="H271" s="453">
        <v>1.0175801447776629</v>
      </c>
      <c r="I271" s="453">
        <v>370</v>
      </c>
      <c r="J271" s="453">
        <v>967</v>
      </c>
      <c r="K271" s="453">
        <v>357790</v>
      </c>
      <c r="L271" s="453">
        <v>1</v>
      </c>
      <c r="M271" s="453">
        <v>370</v>
      </c>
      <c r="N271" s="453">
        <v>1002</v>
      </c>
      <c r="O271" s="453">
        <v>371742</v>
      </c>
      <c r="P271" s="523">
        <v>1.0389949411666062</v>
      </c>
      <c r="Q271" s="454">
        <v>371</v>
      </c>
    </row>
    <row r="272" spans="1:17" ht="14.4" customHeight="1" x14ac:dyDescent="0.3">
      <c r="A272" s="448" t="s">
        <v>920</v>
      </c>
      <c r="B272" s="449" t="s">
        <v>747</v>
      </c>
      <c r="C272" s="449" t="s">
        <v>748</v>
      </c>
      <c r="D272" s="449" t="s">
        <v>797</v>
      </c>
      <c r="E272" s="449" t="s">
        <v>798</v>
      </c>
      <c r="F272" s="453"/>
      <c r="G272" s="453"/>
      <c r="H272" s="453"/>
      <c r="I272" s="453"/>
      <c r="J272" s="453"/>
      <c r="K272" s="453"/>
      <c r="L272" s="453"/>
      <c r="M272" s="453"/>
      <c r="N272" s="453">
        <v>1</v>
      </c>
      <c r="O272" s="453">
        <v>12</v>
      </c>
      <c r="P272" s="523"/>
      <c r="Q272" s="454">
        <v>12</v>
      </c>
    </row>
    <row r="273" spans="1:17" ht="14.4" customHeight="1" x14ac:dyDescent="0.3">
      <c r="A273" s="448" t="s">
        <v>920</v>
      </c>
      <c r="B273" s="449" t="s">
        <v>747</v>
      </c>
      <c r="C273" s="449" t="s">
        <v>748</v>
      </c>
      <c r="D273" s="449" t="s">
        <v>801</v>
      </c>
      <c r="E273" s="449" t="s">
        <v>802</v>
      </c>
      <c r="F273" s="453"/>
      <c r="G273" s="453"/>
      <c r="H273" s="453"/>
      <c r="I273" s="453"/>
      <c r="J273" s="453">
        <v>1</v>
      </c>
      <c r="K273" s="453">
        <v>111</v>
      </c>
      <c r="L273" s="453">
        <v>1</v>
      </c>
      <c r="M273" s="453">
        <v>111</v>
      </c>
      <c r="N273" s="453">
        <v>2</v>
      </c>
      <c r="O273" s="453">
        <v>224</v>
      </c>
      <c r="P273" s="523">
        <v>2.0180180180180178</v>
      </c>
      <c r="Q273" s="454">
        <v>112</v>
      </c>
    </row>
    <row r="274" spans="1:17" ht="14.4" customHeight="1" x14ac:dyDescent="0.3">
      <c r="A274" s="448" t="s">
        <v>920</v>
      </c>
      <c r="B274" s="449" t="s">
        <v>747</v>
      </c>
      <c r="C274" s="449" t="s">
        <v>748</v>
      </c>
      <c r="D274" s="449" t="s">
        <v>803</v>
      </c>
      <c r="E274" s="449" t="s">
        <v>804</v>
      </c>
      <c r="F274" s="453">
        <v>82</v>
      </c>
      <c r="G274" s="453">
        <v>10250</v>
      </c>
      <c r="H274" s="453">
        <v>2.0499999999999998</v>
      </c>
      <c r="I274" s="453">
        <v>125</v>
      </c>
      <c r="J274" s="453">
        <v>40</v>
      </c>
      <c r="K274" s="453">
        <v>5000</v>
      </c>
      <c r="L274" s="453">
        <v>1</v>
      </c>
      <c r="M274" s="453">
        <v>125</v>
      </c>
      <c r="N274" s="453">
        <v>35</v>
      </c>
      <c r="O274" s="453">
        <v>4410</v>
      </c>
      <c r="P274" s="523">
        <v>0.88200000000000001</v>
      </c>
      <c r="Q274" s="454">
        <v>126</v>
      </c>
    </row>
    <row r="275" spans="1:17" ht="14.4" customHeight="1" x14ac:dyDescent="0.3">
      <c r="A275" s="448" t="s">
        <v>920</v>
      </c>
      <c r="B275" s="449" t="s">
        <v>747</v>
      </c>
      <c r="C275" s="449" t="s">
        <v>748</v>
      </c>
      <c r="D275" s="449" t="s">
        <v>805</v>
      </c>
      <c r="E275" s="449" t="s">
        <v>806</v>
      </c>
      <c r="F275" s="453">
        <v>6</v>
      </c>
      <c r="G275" s="453">
        <v>2970</v>
      </c>
      <c r="H275" s="453">
        <v>0.20689655172413793</v>
      </c>
      <c r="I275" s="453">
        <v>495</v>
      </c>
      <c r="J275" s="453">
        <v>29</v>
      </c>
      <c r="K275" s="453">
        <v>14355</v>
      </c>
      <c r="L275" s="453">
        <v>1</v>
      </c>
      <c r="M275" s="453">
        <v>495</v>
      </c>
      <c r="N275" s="453">
        <v>27</v>
      </c>
      <c r="O275" s="453">
        <v>13392</v>
      </c>
      <c r="P275" s="523">
        <v>0.93291536050156743</v>
      </c>
      <c r="Q275" s="454">
        <v>496</v>
      </c>
    </row>
    <row r="276" spans="1:17" ht="14.4" customHeight="1" x14ac:dyDescent="0.3">
      <c r="A276" s="448" t="s">
        <v>920</v>
      </c>
      <c r="B276" s="449" t="s">
        <v>747</v>
      </c>
      <c r="C276" s="449" t="s">
        <v>748</v>
      </c>
      <c r="D276" s="449" t="s">
        <v>807</v>
      </c>
      <c r="E276" s="449" t="s">
        <v>808</v>
      </c>
      <c r="F276" s="453"/>
      <c r="G276" s="453"/>
      <c r="H276" s="453"/>
      <c r="I276" s="453"/>
      <c r="J276" s="453">
        <v>2</v>
      </c>
      <c r="K276" s="453">
        <v>2570</v>
      </c>
      <c r="L276" s="453">
        <v>1</v>
      </c>
      <c r="M276" s="453">
        <v>1285</v>
      </c>
      <c r="N276" s="453"/>
      <c r="O276" s="453"/>
      <c r="P276" s="523"/>
      <c r="Q276" s="454"/>
    </row>
    <row r="277" spans="1:17" ht="14.4" customHeight="1" x14ac:dyDescent="0.3">
      <c r="A277" s="448" t="s">
        <v>920</v>
      </c>
      <c r="B277" s="449" t="s">
        <v>747</v>
      </c>
      <c r="C277" s="449" t="s">
        <v>748</v>
      </c>
      <c r="D277" s="449" t="s">
        <v>809</v>
      </c>
      <c r="E277" s="449" t="s">
        <v>810</v>
      </c>
      <c r="F277" s="453">
        <v>3</v>
      </c>
      <c r="G277" s="453">
        <v>1368</v>
      </c>
      <c r="H277" s="453">
        <v>0.75</v>
      </c>
      <c r="I277" s="453">
        <v>456</v>
      </c>
      <c r="J277" s="453">
        <v>4</v>
      </c>
      <c r="K277" s="453">
        <v>1824</v>
      </c>
      <c r="L277" s="453">
        <v>1</v>
      </c>
      <c r="M277" s="453">
        <v>456</v>
      </c>
      <c r="N277" s="453"/>
      <c r="O277" s="453"/>
      <c r="P277" s="523"/>
      <c r="Q277" s="454"/>
    </row>
    <row r="278" spans="1:17" ht="14.4" customHeight="1" x14ac:dyDescent="0.3">
      <c r="A278" s="448" t="s">
        <v>920</v>
      </c>
      <c r="B278" s="449" t="s">
        <v>747</v>
      </c>
      <c r="C278" s="449" t="s">
        <v>748</v>
      </c>
      <c r="D278" s="449" t="s">
        <v>811</v>
      </c>
      <c r="E278" s="449" t="s">
        <v>812</v>
      </c>
      <c r="F278" s="453">
        <v>754</v>
      </c>
      <c r="G278" s="453">
        <v>43732</v>
      </c>
      <c r="H278" s="453">
        <v>1.6981981981981982</v>
      </c>
      <c r="I278" s="453">
        <v>58</v>
      </c>
      <c r="J278" s="453">
        <v>444</v>
      </c>
      <c r="K278" s="453">
        <v>25752</v>
      </c>
      <c r="L278" s="453">
        <v>1</v>
      </c>
      <c r="M278" s="453">
        <v>58</v>
      </c>
      <c r="N278" s="453">
        <v>383</v>
      </c>
      <c r="O278" s="453">
        <v>22214</v>
      </c>
      <c r="P278" s="523">
        <v>0.86261261261261257</v>
      </c>
      <c r="Q278" s="454">
        <v>58</v>
      </c>
    </row>
    <row r="279" spans="1:17" ht="14.4" customHeight="1" x14ac:dyDescent="0.3">
      <c r="A279" s="448" t="s">
        <v>920</v>
      </c>
      <c r="B279" s="449" t="s">
        <v>747</v>
      </c>
      <c r="C279" s="449" t="s">
        <v>748</v>
      </c>
      <c r="D279" s="449" t="s">
        <v>815</v>
      </c>
      <c r="E279" s="449" t="s">
        <v>816</v>
      </c>
      <c r="F279" s="453"/>
      <c r="G279" s="453"/>
      <c r="H279" s="453"/>
      <c r="I279" s="453"/>
      <c r="J279" s="453">
        <v>4</v>
      </c>
      <c r="K279" s="453">
        <v>39048</v>
      </c>
      <c r="L279" s="453">
        <v>1</v>
      </c>
      <c r="M279" s="453">
        <v>9762</v>
      </c>
      <c r="N279" s="453"/>
      <c r="O279" s="453"/>
      <c r="P279" s="523"/>
      <c r="Q279" s="454"/>
    </row>
    <row r="280" spans="1:17" ht="14.4" customHeight="1" x14ac:dyDescent="0.3">
      <c r="A280" s="448" t="s">
        <v>920</v>
      </c>
      <c r="B280" s="449" t="s">
        <v>747</v>
      </c>
      <c r="C280" s="449" t="s">
        <v>748</v>
      </c>
      <c r="D280" s="449" t="s">
        <v>819</v>
      </c>
      <c r="E280" s="449" t="s">
        <v>820</v>
      </c>
      <c r="F280" s="453">
        <v>3647</v>
      </c>
      <c r="G280" s="453">
        <v>638225</v>
      </c>
      <c r="H280" s="453">
        <v>1.1303860377465427</v>
      </c>
      <c r="I280" s="453">
        <v>175</v>
      </c>
      <c r="J280" s="453">
        <v>3208</v>
      </c>
      <c r="K280" s="453">
        <v>564608</v>
      </c>
      <c r="L280" s="453">
        <v>1</v>
      </c>
      <c r="M280" s="453">
        <v>176</v>
      </c>
      <c r="N280" s="453">
        <v>3151</v>
      </c>
      <c r="O280" s="453">
        <v>554576</v>
      </c>
      <c r="P280" s="523">
        <v>0.98223192019950123</v>
      </c>
      <c r="Q280" s="454">
        <v>176</v>
      </c>
    </row>
    <row r="281" spans="1:17" ht="14.4" customHeight="1" x14ac:dyDescent="0.3">
      <c r="A281" s="448" t="s">
        <v>920</v>
      </c>
      <c r="B281" s="449" t="s">
        <v>747</v>
      </c>
      <c r="C281" s="449" t="s">
        <v>748</v>
      </c>
      <c r="D281" s="449" t="s">
        <v>821</v>
      </c>
      <c r="E281" s="449" t="s">
        <v>822</v>
      </c>
      <c r="F281" s="453">
        <v>33</v>
      </c>
      <c r="G281" s="453">
        <v>2805</v>
      </c>
      <c r="H281" s="453">
        <v>0.86842105263157898</v>
      </c>
      <c r="I281" s="453">
        <v>85</v>
      </c>
      <c r="J281" s="453">
        <v>38</v>
      </c>
      <c r="K281" s="453">
        <v>3230</v>
      </c>
      <c r="L281" s="453">
        <v>1</v>
      </c>
      <c r="M281" s="453">
        <v>85</v>
      </c>
      <c r="N281" s="453">
        <v>44</v>
      </c>
      <c r="O281" s="453">
        <v>3784</v>
      </c>
      <c r="P281" s="523">
        <v>1.171517027863777</v>
      </c>
      <c r="Q281" s="454">
        <v>86</v>
      </c>
    </row>
    <row r="282" spans="1:17" ht="14.4" customHeight="1" x14ac:dyDescent="0.3">
      <c r="A282" s="448" t="s">
        <v>920</v>
      </c>
      <c r="B282" s="449" t="s">
        <v>747</v>
      </c>
      <c r="C282" s="449" t="s">
        <v>748</v>
      </c>
      <c r="D282" s="449" t="s">
        <v>823</v>
      </c>
      <c r="E282" s="449" t="s">
        <v>824</v>
      </c>
      <c r="F282" s="453"/>
      <c r="G282" s="453"/>
      <c r="H282" s="453"/>
      <c r="I282" s="453"/>
      <c r="J282" s="453">
        <v>1</v>
      </c>
      <c r="K282" s="453">
        <v>178</v>
      </c>
      <c r="L282" s="453">
        <v>1</v>
      </c>
      <c r="M282" s="453">
        <v>178</v>
      </c>
      <c r="N282" s="453"/>
      <c r="O282" s="453"/>
      <c r="P282" s="523"/>
      <c r="Q282" s="454"/>
    </row>
    <row r="283" spans="1:17" ht="14.4" customHeight="1" x14ac:dyDescent="0.3">
      <c r="A283" s="448" t="s">
        <v>920</v>
      </c>
      <c r="B283" s="449" t="s">
        <v>747</v>
      </c>
      <c r="C283" s="449" t="s">
        <v>748</v>
      </c>
      <c r="D283" s="449" t="s">
        <v>825</v>
      </c>
      <c r="E283" s="449" t="s">
        <v>826</v>
      </c>
      <c r="F283" s="453">
        <v>3</v>
      </c>
      <c r="G283" s="453">
        <v>507</v>
      </c>
      <c r="H283" s="453">
        <v>0.99411764705882355</v>
      </c>
      <c r="I283" s="453">
        <v>169</v>
      </c>
      <c r="J283" s="453">
        <v>3</v>
      </c>
      <c r="K283" s="453">
        <v>510</v>
      </c>
      <c r="L283" s="453">
        <v>1</v>
      </c>
      <c r="M283" s="453">
        <v>170</v>
      </c>
      <c r="N283" s="453">
        <v>3</v>
      </c>
      <c r="O283" s="453">
        <v>510</v>
      </c>
      <c r="P283" s="523">
        <v>1</v>
      </c>
      <c r="Q283" s="454">
        <v>170</v>
      </c>
    </row>
    <row r="284" spans="1:17" ht="14.4" customHeight="1" x14ac:dyDescent="0.3">
      <c r="A284" s="448" t="s">
        <v>920</v>
      </c>
      <c r="B284" s="449" t="s">
        <v>747</v>
      </c>
      <c r="C284" s="449" t="s">
        <v>748</v>
      </c>
      <c r="D284" s="449" t="s">
        <v>827</v>
      </c>
      <c r="E284" s="449" t="s">
        <v>828</v>
      </c>
      <c r="F284" s="453">
        <v>1</v>
      </c>
      <c r="G284" s="453">
        <v>29</v>
      </c>
      <c r="H284" s="453"/>
      <c r="I284" s="453">
        <v>29</v>
      </c>
      <c r="J284" s="453"/>
      <c r="K284" s="453"/>
      <c r="L284" s="453"/>
      <c r="M284" s="453"/>
      <c r="N284" s="453"/>
      <c r="O284" s="453"/>
      <c r="P284" s="523"/>
      <c r="Q284" s="454"/>
    </row>
    <row r="285" spans="1:17" ht="14.4" customHeight="1" x14ac:dyDescent="0.3">
      <c r="A285" s="448" t="s">
        <v>920</v>
      </c>
      <c r="B285" s="449" t="s">
        <v>747</v>
      </c>
      <c r="C285" s="449" t="s">
        <v>748</v>
      </c>
      <c r="D285" s="449" t="s">
        <v>829</v>
      </c>
      <c r="E285" s="449" t="s">
        <v>830</v>
      </c>
      <c r="F285" s="453"/>
      <c r="G285" s="453"/>
      <c r="H285" s="453"/>
      <c r="I285" s="453"/>
      <c r="J285" s="453">
        <v>8</v>
      </c>
      <c r="K285" s="453">
        <v>8096</v>
      </c>
      <c r="L285" s="453">
        <v>1</v>
      </c>
      <c r="M285" s="453">
        <v>1012</v>
      </c>
      <c r="N285" s="453"/>
      <c r="O285" s="453"/>
      <c r="P285" s="523"/>
      <c r="Q285" s="454"/>
    </row>
    <row r="286" spans="1:17" ht="14.4" customHeight="1" x14ac:dyDescent="0.3">
      <c r="A286" s="448" t="s">
        <v>920</v>
      </c>
      <c r="B286" s="449" t="s">
        <v>747</v>
      </c>
      <c r="C286" s="449" t="s">
        <v>748</v>
      </c>
      <c r="D286" s="449" t="s">
        <v>831</v>
      </c>
      <c r="E286" s="449" t="s">
        <v>832</v>
      </c>
      <c r="F286" s="453"/>
      <c r="G286" s="453"/>
      <c r="H286" s="453"/>
      <c r="I286" s="453"/>
      <c r="J286" s="453">
        <v>1</v>
      </c>
      <c r="K286" s="453">
        <v>176</v>
      </c>
      <c r="L286" s="453">
        <v>1</v>
      </c>
      <c r="M286" s="453">
        <v>176</v>
      </c>
      <c r="N286" s="453"/>
      <c r="O286" s="453"/>
      <c r="P286" s="523"/>
      <c r="Q286" s="454"/>
    </row>
    <row r="287" spans="1:17" ht="14.4" customHeight="1" x14ac:dyDescent="0.3">
      <c r="A287" s="448" t="s">
        <v>920</v>
      </c>
      <c r="B287" s="449" t="s">
        <v>747</v>
      </c>
      <c r="C287" s="449" t="s">
        <v>748</v>
      </c>
      <c r="D287" s="449" t="s">
        <v>833</v>
      </c>
      <c r="E287" s="449" t="s">
        <v>834</v>
      </c>
      <c r="F287" s="453"/>
      <c r="G287" s="453"/>
      <c r="H287" s="453"/>
      <c r="I287" s="453"/>
      <c r="J287" s="453">
        <v>8</v>
      </c>
      <c r="K287" s="453">
        <v>18376</v>
      </c>
      <c r="L287" s="453">
        <v>1</v>
      </c>
      <c r="M287" s="453">
        <v>2297</v>
      </c>
      <c r="N287" s="453"/>
      <c r="O287" s="453"/>
      <c r="P287" s="523"/>
      <c r="Q287" s="454"/>
    </row>
    <row r="288" spans="1:17" ht="14.4" customHeight="1" x14ac:dyDescent="0.3">
      <c r="A288" s="448" t="s">
        <v>920</v>
      </c>
      <c r="B288" s="449" t="s">
        <v>747</v>
      </c>
      <c r="C288" s="449" t="s">
        <v>748</v>
      </c>
      <c r="D288" s="449" t="s">
        <v>837</v>
      </c>
      <c r="E288" s="449" t="s">
        <v>838</v>
      </c>
      <c r="F288" s="453">
        <v>17</v>
      </c>
      <c r="G288" s="453">
        <v>4471</v>
      </c>
      <c r="H288" s="453">
        <v>1.3027389277389276</v>
      </c>
      <c r="I288" s="453">
        <v>263</v>
      </c>
      <c r="J288" s="453">
        <v>13</v>
      </c>
      <c r="K288" s="453">
        <v>3432</v>
      </c>
      <c r="L288" s="453">
        <v>1</v>
      </c>
      <c r="M288" s="453">
        <v>264</v>
      </c>
      <c r="N288" s="453">
        <v>13</v>
      </c>
      <c r="O288" s="453">
        <v>3432</v>
      </c>
      <c r="P288" s="523">
        <v>1</v>
      </c>
      <c r="Q288" s="454">
        <v>264</v>
      </c>
    </row>
    <row r="289" spans="1:17" ht="14.4" customHeight="1" x14ac:dyDescent="0.3">
      <c r="A289" s="448" t="s">
        <v>920</v>
      </c>
      <c r="B289" s="449" t="s">
        <v>747</v>
      </c>
      <c r="C289" s="449" t="s">
        <v>748</v>
      </c>
      <c r="D289" s="449" t="s">
        <v>839</v>
      </c>
      <c r="E289" s="449" t="s">
        <v>840</v>
      </c>
      <c r="F289" s="453">
        <v>16</v>
      </c>
      <c r="G289" s="453">
        <v>34080</v>
      </c>
      <c r="H289" s="453">
        <v>1.7769435319881119</v>
      </c>
      <c r="I289" s="453">
        <v>2130</v>
      </c>
      <c r="J289" s="453">
        <v>9</v>
      </c>
      <c r="K289" s="453">
        <v>19179</v>
      </c>
      <c r="L289" s="453">
        <v>1</v>
      </c>
      <c r="M289" s="453">
        <v>2131</v>
      </c>
      <c r="N289" s="453"/>
      <c r="O289" s="453"/>
      <c r="P289" s="523"/>
      <c r="Q289" s="454"/>
    </row>
    <row r="290" spans="1:17" ht="14.4" customHeight="1" x14ac:dyDescent="0.3">
      <c r="A290" s="448" t="s">
        <v>920</v>
      </c>
      <c r="B290" s="449" t="s">
        <v>747</v>
      </c>
      <c r="C290" s="449" t="s">
        <v>748</v>
      </c>
      <c r="D290" s="449" t="s">
        <v>841</v>
      </c>
      <c r="E290" s="449" t="s">
        <v>842</v>
      </c>
      <c r="F290" s="453">
        <v>7</v>
      </c>
      <c r="G290" s="453">
        <v>1694</v>
      </c>
      <c r="H290" s="453">
        <v>0.22580645161290322</v>
      </c>
      <c r="I290" s="453">
        <v>242</v>
      </c>
      <c r="J290" s="453">
        <v>31</v>
      </c>
      <c r="K290" s="453">
        <v>7502</v>
      </c>
      <c r="L290" s="453">
        <v>1</v>
      </c>
      <c r="M290" s="453">
        <v>242</v>
      </c>
      <c r="N290" s="453">
        <v>19</v>
      </c>
      <c r="O290" s="453">
        <v>4617</v>
      </c>
      <c r="P290" s="523">
        <v>0.61543588376432956</v>
      </c>
      <c r="Q290" s="454">
        <v>243</v>
      </c>
    </row>
    <row r="291" spans="1:17" ht="14.4" customHeight="1" x14ac:dyDescent="0.3">
      <c r="A291" s="448" t="s">
        <v>920</v>
      </c>
      <c r="B291" s="449" t="s">
        <v>747</v>
      </c>
      <c r="C291" s="449" t="s">
        <v>748</v>
      </c>
      <c r="D291" s="449" t="s">
        <v>843</v>
      </c>
      <c r="E291" s="449" t="s">
        <v>844</v>
      </c>
      <c r="F291" s="453">
        <v>1</v>
      </c>
      <c r="G291" s="453">
        <v>423</v>
      </c>
      <c r="H291" s="453"/>
      <c r="I291" s="453">
        <v>423</v>
      </c>
      <c r="J291" s="453"/>
      <c r="K291" s="453"/>
      <c r="L291" s="453"/>
      <c r="M291" s="453"/>
      <c r="N291" s="453">
        <v>2</v>
      </c>
      <c r="O291" s="453">
        <v>852</v>
      </c>
      <c r="P291" s="523"/>
      <c r="Q291" s="454">
        <v>426</v>
      </c>
    </row>
    <row r="292" spans="1:17" ht="14.4" customHeight="1" x14ac:dyDescent="0.3">
      <c r="A292" s="448" t="s">
        <v>920</v>
      </c>
      <c r="B292" s="449" t="s">
        <v>747</v>
      </c>
      <c r="C292" s="449" t="s">
        <v>748</v>
      </c>
      <c r="D292" s="449" t="s">
        <v>847</v>
      </c>
      <c r="E292" s="449" t="s">
        <v>752</v>
      </c>
      <c r="F292" s="453"/>
      <c r="G292" s="453"/>
      <c r="H292" s="453"/>
      <c r="I292" s="453"/>
      <c r="J292" s="453">
        <v>1</v>
      </c>
      <c r="K292" s="453">
        <v>37</v>
      </c>
      <c r="L292" s="453">
        <v>1</v>
      </c>
      <c r="M292" s="453">
        <v>37</v>
      </c>
      <c r="N292" s="453"/>
      <c r="O292" s="453"/>
      <c r="P292" s="523"/>
      <c r="Q292" s="454"/>
    </row>
    <row r="293" spans="1:17" ht="14.4" customHeight="1" x14ac:dyDescent="0.3">
      <c r="A293" s="448" t="s">
        <v>920</v>
      </c>
      <c r="B293" s="449" t="s">
        <v>747</v>
      </c>
      <c r="C293" s="449" t="s">
        <v>748</v>
      </c>
      <c r="D293" s="449" t="s">
        <v>850</v>
      </c>
      <c r="E293" s="449" t="s">
        <v>851</v>
      </c>
      <c r="F293" s="453">
        <v>2</v>
      </c>
      <c r="G293" s="453">
        <v>2110</v>
      </c>
      <c r="H293" s="453">
        <v>0.13308104698833176</v>
      </c>
      <c r="I293" s="453">
        <v>1055</v>
      </c>
      <c r="J293" s="453">
        <v>15</v>
      </c>
      <c r="K293" s="453">
        <v>15855</v>
      </c>
      <c r="L293" s="453">
        <v>1</v>
      </c>
      <c r="M293" s="453">
        <v>1057</v>
      </c>
      <c r="N293" s="453">
        <v>14</v>
      </c>
      <c r="O293" s="453">
        <v>14840</v>
      </c>
      <c r="P293" s="523">
        <v>0.9359823399558499</v>
      </c>
      <c r="Q293" s="454">
        <v>1060</v>
      </c>
    </row>
    <row r="294" spans="1:17" ht="14.4" customHeight="1" x14ac:dyDescent="0.3">
      <c r="A294" s="448" t="s">
        <v>920</v>
      </c>
      <c r="B294" s="449" t="s">
        <v>747</v>
      </c>
      <c r="C294" s="449" t="s">
        <v>748</v>
      </c>
      <c r="D294" s="449" t="s">
        <v>852</v>
      </c>
      <c r="E294" s="449" t="s">
        <v>853</v>
      </c>
      <c r="F294" s="453"/>
      <c r="G294" s="453"/>
      <c r="H294" s="453"/>
      <c r="I294" s="453"/>
      <c r="J294" s="453">
        <v>2</v>
      </c>
      <c r="K294" s="453">
        <v>578</v>
      </c>
      <c r="L294" s="453">
        <v>1</v>
      </c>
      <c r="M294" s="453">
        <v>289</v>
      </c>
      <c r="N294" s="453"/>
      <c r="O294" s="453"/>
      <c r="P294" s="523"/>
      <c r="Q294" s="454"/>
    </row>
    <row r="295" spans="1:17" ht="14.4" customHeight="1" x14ac:dyDescent="0.3">
      <c r="A295" s="448" t="s">
        <v>920</v>
      </c>
      <c r="B295" s="449" t="s">
        <v>747</v>
      </c>
      <c r="C295" s="449" t="s">
        <v>748</v>
      </c>
      <c r="D295" s="449" t="s">
        <v>854</v>
      </c>
      <c r="E295" s="449" t="s">
        <v>855</v>
      </c>
      <c r="F295" s="453"/>
      <c r="G295" s="453"/>
      <c r="H295" s="453"/>
      <c r="I295" s="453"/>
      <c r="J295" s="453"/>
      <c r="K295" s="453"/>
      <c r="L295" s="453"/>
      <c r="M295" s="453"/>
      <c r="N295" s="453">
        <v>2</v>
      </c>
      <c r="O295" s="453">
        <v>2204</v>
      </c>
      <c r="P295" s="523"/>
      <c r="Q295" s="454">
        <v>1102</v>
      </c>
    </row>
    <row r="296" spans="1:17" ht="14.4" customHeight="1" x14ac:dyDescent="0.3">
      <c r="A296" s="448" t="s">
        <v>920</v>
      </c>
      <c r="B296" s="449" t="s">
        <v>747</v>
      </c>
      <c r="C296" s="449" t="s">
        <v>748</v>
      </c>
      <c r="D296" s="449" t="s">
        <v>864</v>
      </c>
      <c r="E296" s="449" t="s">
        <v>865</v>
      </c>
      <c r="F296" s="453"/>
      <c r="G296" s="453"/>
      <c r="H296" s="453"/>
      <c r="I296" s="453"/>
      <c r="J296" s="453"/>
      <c r="K296" s="453"/>
      <c r="L296" s="453"/>
      <c r="M296" s="453"/>
      <c r="N296" s="453">
        <v>4</v>
      </c>
      <c r="O296" s="453">
        <v>19116</v>
      </c>
      <c r="P296" s="523"/>
      <c r="Q296" s="454">
        <v>4779</v>
      </c>
    </row>
    <row r="297" spans="1:17" ht="14.4" customHeight="1" x14ac:dyDescent="0.3">
      <c r="A297" s="448" t="s">
        <v>920</v>
      </c>
      <c r="B297" s="449" t="s">
        <v>747</v>
      </c>
      <c r="C297" s="449" t="s">
        <v>748</v>
      </c>
      <c r="D297" s="449" t="s">
        <v>866</v>
      </c>
      <c r="E297" s="449" t="s">
        <v>867</v>
      </c>
      <c r="F297" s="453"/>
      <c r="G297" s="453"/>
      <c r="H297" s="453"/>
      <c r="I297" s="453"/>
      <c r="J297" s="453"/>
      <c r="K297" s="453"/>
      <c r="L297" s="453"/>
      <c r="M297" s="453"/>
      <c r="N297" s="453">
        <v>1</v>
      </c>
      <c r="O297" s="453">
        <v>609</v>
      </c>
      <c r="P297" s="523"/>
      <c r="Q297" s="454">
        <v>609</v>
      </c>
    </row>
    <row r="298" spans="1:17" ht="14.4" customHeight="1" x14ac:dyDescent="0.3">
      <c r="A298" s="448" t="s">
        <v>746</v>
      </c>
      <c r="B298" s="449" t="s">
        <v>747</v>
      </c>
      <c r="C298" s="449" t="s">
        <v>748</v>
      </c>
      <c r="D298" s="449" t="s">
        <v>749</v>
      </c>
      <c r="E298" s="449" t="s">
        <v>750</v>
      </c>
      <c r="F298" s="453">
        <v>3</v>
      </c>
      <c r="G298" s="453">
        <v>6678</v>
      </c>
      <c r="H298" s="453"/>
      <c r="I298" s="453">
        <v>2226</v>
      </c>
      <c r="J298" s="453"/>
      <c r="K298" s="453"/>
      <c r="L298" s="453"/>
      <c r="M298" s="453"/>
      <c r="N298" s="453"/>
      <c r="O298" s="453"/>
      <c r="P298" s="523"/>
      <c r="Q298" s="454"/>
    </row>
    <row r="299" spans="1:17" ht="14.4" customHeight="1" x14ac:dyDescent="0.3">
      <c r="A299" s="448" t="s">
        <v>746</v>
      </c>
      <c r="B299" s="449" t="s">
        <v>747</v>
      </c>
      <c r="C299" s="449" t="s">
        <v>748</v>
      </c>
      <c r="D299" s="449" t="s">
        <v>751</v>
      </c>
      <c r="E299" s="449" t="s">
        <v>752</v>
      </c>
      <c r="F299" s="453">
        <v>12</v>
      </c>
      <c r="G299" s="453">
        <v>696</v>
      </c>
      <c r="H299" s="453"/>
      <c r="I299" s="453">
        <v>58</v>
      </c>
      <c r="J299" s="453"/>
      <c r="K299" s="453"/>
      <c r="L299" s="453"/>
      <c r="M299" s="453"/>
      <c r="N299" s="453"/>
      <c r="O299" s="453"/>
      <c r="P299" s="523"/>
      <c r="Q299" s="454"/>
    </row>
    <row r="300" spans="1:17" ht="14.4" customHeight="1" x14ac:dyDescent="0.3">
      <c r="A300" s="448" t="s">
        <v>746</v>
      </c>
      <c r="B300" s="449" t="s">
        <v>747</v>
      </c>
      <c r="C300" s="449" t="s">
        <v>748</v>
      </c>
      <c r="D300" s="449" t="s">
        <v>753</v>
      </c>
      <c r="E300" s="449" t="s">
        <v>754</v>
      </c>
      <c r="F300" s="453">
        <v>20</v>
      </c>
      <c r="G300" s="453">
        <v>2620</v>
      </c>
      <c r="H300" s="453">
        <v>5</v>
      </c>
      <c r="I300" s="453">
        <v>131</v>
      </c>
      <c r="J300" s="453">
        <v>4</v>
      </c>
      <c r="K300" s="453">
        <v>524</v>
      </c>
      <c r="L300" s="453">
        <v>1</v>
      </c>
      <c r="M300" s="453">
        <v>131</v>
      </c>
      <c r="N300" s="453">
        <v>5</v>
      </c>
      <c r="O300" s="453">
        <v>660</v>
      </c>
      <c r="P300" s="523">
        <v>1.2595419847328244</v>
      </c>
      <c r="Q300" s="454">
        <v>132</v>
      </c>
    </row>
    <row r="301" spans="1:17" ht="14.4" customHeight="1" x14ac:dyDescent="0.3">
      <c r="A301" s="448" t="s">
        <v>746</v>
      </c>
      <c r="B301" s="449" t="s">
        <v>747</v>
      </c>
      <c r="C301" s="449" t="s">
        <v>748</v>
      </c>
      <c r="D301" s="449" t="s">
        <v>755</v>
      </c>
      <c r="E301" s="449" t="s">
        <v>756</v>
      </c>
      <c r="F301" s="453">
        <v>1</v>
      </c>
      <c r="G301" s="453">
        <v>189</v>
      </c>
      <c r="H301" s="453"/>
      <c r="I301" s="453">
        <v>189</v>
      </c>
      <c r="J301" s="453"/>
      <c r="K301" s="453"/>
      <c r="L301" s="453"/>
      <c r="M301" s="453"/>
      <c r="N301" s="453"/>
      <c r="O301" s="453"/>
      <c r="P301" s="523"/>
      <c r="Q301" s="454"/>
    </row>
    <row r="302" spans="1:17" ht="14.4" customHeight="1" x14ac:dyDescent="0.3">
      <c r="A302" s="448" t="s">
        <v>746</v>
      </c>
      <c r="B302" s="449" t="s">
        <v>747</v>
      </c>
      <c r="C302" s="449" t="s">
        <v>748</v>
      </c>
      <c r="D302" s="449" t="s">
        <v>757</v>
      </c>
      <c r="E302" s="449" t="s">
        <v>758</v>
      </c>
      <c r="F302" s="453">
        <v>1</v>
      </c>
      <c r="G302" s="453">
        <v>407</v>
      </c>
      <c r="H302" s="453"/>
      <c r="I302" s="453">
        <v>407</v>
      </c>
      <c r="J302" s="453"/>
      <c r="K302" s="453"/>
      <c r="L302" s="453"/>
      <c r="M302" s="453"/>
      <c r="N302" s="453"/>
      <c r="O302" s="453"/>
      <c r="P302" s="523"/>
      <c r="Q302" s="454"/>
    </row>
    <row r="303" spans="1:17" ht="14.4" customHeight="1" x14ac:dyDescent="0.3">
      <c r="A303" s="448" t="s">
        <v>746</v>
      </c>
      <c r="B303" s="449" t="s">
        <v>747</v>
      </c>
      <c r="C303" s="449" t="s">
        <v>748</v>
      </c>
      <c r="D303" s="449" t="s">
        <v>767</v>
      </c>
      <c r="E303" s="449" t="s">
        <v>768</v>
      </c>
      <c r="F303" s="453">
        <v>20</v>
      </c>
      <c r="G303" s="453">
        <v>6980</v>
      </c>
      <c r="H303" s="453">
        <v>2.5</v>
      </c>
      <c r="I303" s="453">
        <v>349</v>
      </c>
      <c r="J303" s="453">
        <v>8</v>
      </c>
      <c r="K303" s="453">
        <v>2792</v>
      </c>
      <c r="L303" s="453">
        <v>1</v>
      </c>
      <c r="M303" s="453">
        <v>349</v>
      </c>
      <c r="N303" s="453">
        <v>8</v>
      </c>
      <c r="O303" s="453">
        <v>2800</v>
      </c>
      <c r="P303" s="523">
        <v>1.002865329512894</v>
      </c>
      <c r="Q303" s="454">
        <v>350</v>
      </c>
    </row>
    <row r="304" spans="1:17" ht="14.4" customHeight="1" x14ac:dyDescent="0.3">
      <c r="A304" s="448" t="s">
        <v>746</v>
      </c>
      <c r="B304" s="449" t="s">
        <v>747</v>
      </c>
      <c r="C304" s="449" t="s">
        <v>748</v>
      </c>
      <c r="D304" s="449" t="s">
        <v>773</v>
      </c>
      <c r="E304" s="449" t="s">
        <v>774</v>
      </c>
      <c r="F304" s="453">
        <v>1</v>
      </c>
      <c r="G304" s="453">
        <v>117</v>
      </c>
      <c r="H304" s="453"/>
      <c r="I304" s="453">
        <v>117</v>
      </c>
      <c r="J304" s="453"/>
      <c r="K304" s="453"/>
      <c r="L304" s="453"/>
      <c r="M304" s="453"/>
      <c r="N304" s="453"/>
      <c r="O304" s="453"/>
      <c r="P304" s="523"/>
      <c r="Q304" s="454"/>
    </row>
    <row r="305" spans="1:17" ht="14.4" customHeight="1" x14ac:dyDescent="0.3">
      <c r="A305" s="448" t="s">
        <v>746</v>
      </c>
      <c r="B305" s="449" t="s">
        <v>747</v>
      </c>
      <c r="C305" s="449" t="s">
        <v>748</v>
      </c>
      <c r="D305" s="449" t="s">
        <v>779</v>
      </c>
      <c r="E305" s="449" t="s">
        <v>780</v>
      </c>
      <c r="F305" s="453">
        <v>1</v>
      </c>
      <c r="G305" s="453">
        <v>38</v>
      </c>
      <c r="H305" s="453"/>
      <c r="I305" s="453">
        <v>38</v>
      </c>
      <c r="J305" s="453"/>
      <c r="K305" s="453"/>
      <c r="L305" s="453"/>
      <c r="M305" s="453"/>
      <c r="N305" s="453"/>
      <c r="O305" s="453"/>
      <c r="P305" s="523"/>
      <c r="Q305" s="454"/>
    </row>
    <row r="306" spans="1:17" ht="14.4" customHeight="1" x14ac:dyDescent="0.3">
      <c r="A306" s="448" t="s">
        <v>746</v>
      </c>
      <c r="B306" s="449" t="s">
        <v>747</v>
      </c>
      <c r="C306" s="449" t="s">
        <v>748</v>
      </c>
      <c r="D306" s="449" t="s">
        <v>787</v>
      </c>
      <c r="E306" s="449" t="s">
        <v>788</v>
      </c>
      <c r="F306" s="453">
        <v>13</v>
      </c>
      <c r="G306" s="453">
        <v>3952</v>
      </c>
      <c r="H306" s="453">
        <v>4.3191256830601095</v>
      </c>
      <c r="I306" s="453">
        <v>304</v>
      </c>
      <c r="J306" s="453">
        <v>3</v>
      </c>
      <c r="K306" s="453">
        <v>915</v>
      </c>
      <c r="L306" s="453">
        <v>1</v>
      </c>
      <c r="M306" s="453">
        <v>305</v>
      </c>
      <c r="N306" s="453">
        <v>5</v>
      </c>
      <c r="O306" s="453">
        <v>1525</v>
      </c>
      <c r="P306" s="523">
        <v>1.6666666666666667</v>
      </c>
      <c r="Q306" s="454">
        <v>305</v>
      </c>
    </row>
    <row r="307" spans="1:17" ht="14.4" customHeight="1" x14ac:dyDescent="0.3">
      <c r="A307" s="448" t="s">
        <v>746</v>
      </c>
      <c r="B307" s="449" t="s">
        <v>747</v>
      </c>
      <c r="C307" s="449" t="s">
        <v>748</v>
      </c>
      <c r="D307" s="449" t="s">
        <v>789</v>
      </c>
      <c r="E307" s="449" t="s">
        <v>790</v>
      </c>
      <c r="F307" s="453">
        <v>3</v>
      </c>
      <c r="G307" s="453">
        <v>11121</v>
      </c>
      <c r="H307" s="453">
        <v>0.99865301724137934</v>
      </c>
      <c r="I307" s="453">
        <v>3707</v>
      </c>
      <c r="J307" s="453">
        <v>3</v>
      </c>
      <c r="K307" s="453">
        <v>11136</v>
      </c>
      <c r="L307" s="453">
        <v>1</v>
      </c>
      <c r="M307" s="453">
        <v>3712</v>
      </c>
      <c r="N307" s="453">
        <v>1</v>
      </c>
      <c r="O307" s="453">
        <v>3722</v>
      </c>
      <c r="P307" s="523">
        <v>0.33423132183908044</v>
      </c>
      <c r="Q307" s="454">
        <v>3722</v>
      </c>
    </row>
    <row r="308" spans="1:17" ht="14.4" customHeight="1" x14ac:dyDescent="0.3">
      <c r="A308" s="448" t="s">
        <v>746</v>
      </c>
      <c r="B308" s="449" t="s">
        <v>747</v>
      </c>
      <c r="C308" s="449" t="s">
        <v>748</v>
      </c>
      <c r="D308" s="449" t="s">
        <v>791</v>
      </c>
      <c r="E308" s="449" t="s">
        <v>792</v>
      </c>
      <c r="F308" s="453">
        <v>4</v>
      </c>
      <c r="G308" s="453">
        <v>1976</v>
      </c>
      <c r="H308" s="453"/>
      <c r="I308" s="453">
        <v>494</v>
      </c>
      <c r="J308" s="453"/>
      <c r="K308" s="453"/>
      <c r="L308" s="453"/>
      <c r="M308" s="453"/>
      <c r="N308" s="453"/>
      <c r="O308" s="453"/>
      <c r="P308" s="523"/>
      <c r="Q308" s="454"/>
    </row>
    <row r="309" spans="1:17" ht="14.4" customHeight="1" x14ac:dyDescent="0.3">
      <c r="A309" s="448" t="s">
        <v>746</v>
      </c>
      <c r="B309" s="449" t="s">
        <v>747</v>
      </c>
      <c r="C309" s="449" t="s">
        <v>748</v>
      </c>
      <c r="D309" s="449" t="s">
        <v>793</v>
      </c>
      <c r="E309" s="449" t="s">
        <v>794</v>
      </c>
      <c r="F309" s="453">
        <v>17</v>
      </c>
      <c r="G309" s="453">
        <v>6290</v>
      </c>
      <c r="H309" s="453">
        <v>3.4</v>
      </c>
      <c r="I309" s="453">
        <v>370</v>
      </c>
      <c r="J309" s="453">
        <v>5</v>
      </c>
      <c r="K309" s="453">
        <v>1850</v>
      </c>
      <c r="L309" s="453">
        <v>1</v>
      </c>
      <c r="M309" s="453">
        <v>370</v>
      </c>
      <c r="N309" s="453">
        <v>5</v>
      </c>
      <c r="O309" s="453">
        <v>1855</v>
      </c>
      <c r="P309" s="523">
        <v>1.0027027027027027</v>
      </c>
      <c r="Q309" s="454">
        <v>371</v>
      </c>
    </row>
    <row r="310" spans="1:17" ht="14.4" customHeight="1" x14ac:dyDescent="0.3">
      <c r="A310" s="448" t="s">
        <v>746</v>
      </c>
      <c r="B310" s="449" t="s">
        <v>747</v>
      </c>
      <c r="C310" s="449" t="s">
        <v>748</v>
      </c>
      <c r="D310" s="449" t="s">
        <v>805</v>
      </c>
      <c r="E310" s="449" t="s">
        <v>806</v>
      </c>
      <c r="F310" s="453">
        <v>1</v>
      </c>
      <c r="G310" s="453">
        <v>495</v>
      </c>
      <c r="H310" s="453"/>
      <c r="I310" s="453">
        <v>495</v>
      </c>
      <c r="J310" s="453"/>
      <c r="K310" s="453"/>
      <c r="L310" s="453"/>
      <c r="M310" s="453"/>
      <c r="N310" s="453"/>
      <c r="O310" s="453"/>
      <c r="P310" s="523"/>
      <c r="Q310" s="454"/>
    </row>
    <row r="311" spans="1:17" ht="14.4" customHeight="1" x14ac:dyDescent="0.3">
      <c r="A311" s="448" t="s">
        <v>746</v>
      </c>
      <c r="B311" s="449" t="s">
        <v>747</v>
      </c>
      <c r="C311" s="449" t="s">
        <v>748</v>
      </c>
      <c r="D311" s="449" t="s">
        <v>811</v>
      </c>
      <c r="E311" s="449" t="s">
        <v>812</v>
      </c>
      <c r="F311" s="453"/>
      <c r="G311" s="453"/>
      <c r="H311" s="453"/>
      <c r="I311" s="453"/>
      <c r="J311" s="453">
        <v>4</v>
      </c>
      <c r="K311" s="453">
        <v>232</v>
      </c>
      <c r="L311" s="453">
        <v>1</v>
      </c>
      <c r="M311" s="453">
        <v>58</v>
      </c>
      <c r="N311" s="453"/>
      <c r="O311" s="453"/>
      <c r="P311" s="523"/>
      <c r="Q311" s="454"/>
    </row>
    <row r="312" spans="1:17" ht="14.4" customHeight="1" x14ac:dyDescent="0.3">
      <c r="A312" s="448" t="s">
        <v>746</v>
      </c>
      <c r="B312" s="449" t="s">
        <v>747</v>
      </c>
      <c r="C312" s="449" t="s">
        <v>748</v>
      </c>
      <c r="D312" s="449" t="s">
        <v>819</v>
      </c>
      <c r="E312" s="449" t="s">
        <v>820</v>
      </c>
      <c r="F312" s="453">
        <v>172</v>
      </c>
      <c r="G312" s="453">
        <v>30100</v>
      </c>
      <c r="H312" s="453">
        <v>2.9486677115987461</v>
      </c>
      <c r="I312" s="453">
        <v>175</v>
      </c>
      <c r="J312" s="453">
        <v>58</v>
      </c>
      <c r="K312" s="453">
        <v>10208</v>
      </c>
      <c r="L312" s="453">
        <v>1</v>
      </c>
      <c r="M312" s="453">
        <v>176</v>
      </c>
      <c r="N312" s="453">
        <v>31</v>
      </c>
      <c r="O312" s="453">
        <v>5456</v>
      </c>
      <c r="P312" s="523">
        <v>0.53448275862068961</v>
      </c>
      <c r="Q312" s="454">
        <v>176</v>
      </c>
    </row>
    <row r="313" spans="1:17" ht="14.4" customHeight="1" x14ac:dyDescent="0.3">
      <c r="A313" s="448" t="s">
        <v>746</v>
      </c>
      <c r="B313" s="449" t="s">
        <v>747</v>
      </c>
      <c r="C313" s="449" t="s">
        <v>748</v>
      </c>
      <c r="D313" s="449" t="s">
        <v>825</v>
      </c>
      <c r="E313" s="449" t="s">
        <v>826</v>
      </c>
      <c r="F313" s="453">
        <v>1</v>
      </c>
      <c r="G313" s="453">
        <v>169</v>
      </c>
      <c r="H313" s="453"/>
      <c r="I313" s="453">
        <v>169</v>
      </c>
      <c r="J313" s="453"/>
      <c r="K313" s="453"/>
      <c r="L313" s="453"/>
      <c r="M313" s="453"/>
      <c r="N313" s="453"/>
      <c r="O313" s="453"/>
      <c r="P313" s="523"/>
      <c r="Q313" s="454"/>
    </row>
    <row r="314" spans="1:17" ht="14.4" customHeight="1" x14ac:dyDescent="0.3">
      <c r="A314" s="448" t="s">
        <v>746</v>
      </c>
      <c r="B314" s="449" t="s">
        <v>747</v>
      </c>
      <c r="C314" s="449" t="s">
        <v>748</v>
      </c>
      <c r="D314" s="449" t="s">
        <v>841</v>
      </c>
      <c r="E314" s="449" t="s">
        <v>842</v>
      </c>
      <c r="F314" s="453">
        <v>1</v>
      </c>
      <c r="G314" s="453">
        <v>242</v>
      </c>
      <c r="H314" s="453"/>
      <c r="I314" s="453">
        <v>242</v>
      </c>
      <c r="J314" s="453"/>
      <c r="K314" s="453"/>
      <c r="L314" s="453"/>
      <c r="M314" s="453"/>
      <c r="N314" s="453"/>
      <c r="O314" s="453"/>
      <c r="P314" s="523"/>
      <c r="Q314" s="454"/>
    </row>
    <row r="315" spans="1:17" ht="14.4" customHeight="1" x14ac:dyDescent="0.3">
      <c r="A315" s="448" t="s">
        <v>746</v>
      </c>
      <c r="B315" s="449" t="s">
        <v>747</v>
      </c>
      <c r="C315" s="449" t="s">
        <v>748</v>
      </c>
      <c r="D315" s="449" t="s">
        <v>843</v>
      </c>
      <c r="E315" s="449" t="s">
        <v>844</v>
      </c>
      <c r="F315" s="453">
        <v>3</v>
      </c>
      <c r="G315" s="453">
        <v>1269</v>
      </c>
      <c r="H315" s="453">
        <v>0.74823113207547165</v>
      </c>
      <c r="I315" s="453">
        <v>423</v>
      </c>
      <c r="J315" s="453">
        <v>4</v>
      </c>
      <c r="K315" s="453">
        <v>1696</v>
      </c>
      <c r="L315" s="453">
        <v>1</v>
      </c>
      <c r="M315" s="453">
        <v>424</v>
      </c>
      <c r="N315" s="453">
        <v>1</v>
      </c>
      <c r="O315" s="453">
        <v>426</v>
      </c>
      <c r="P315" s="523">
        <v>0.25117924528301888</v>
      </c>
      <c r="Q315" s="454">
        <v>426</v>
      </c>
    </row>
    <row r="316" spans="1:17" ht="14.4" customHeight="1" x14ac:dyDescent="0.3">
      <c r="A316" s="448" t="s">
        <v>746</v>
      </c>
      <c r="B316" s="449" t="s">
        <v>747</v>
      </c>
      <c r="C316" s="449" t="s">
        <v>748</v>
      </c>
      <c r="D316" s="449" t="s">
        <v>845</v>
      </c>
      <c r="E316" s="449" t="s">
        <v>846</v>
      </c>
      <c r="F316" s="453"/>
      <c r="G316" s="453"/>
      <c r="H316" s="453"/>
      <c r="I316" s="453"/>
      <c r="J316" s="453">
        <v>1</v>
      </c>
      <c r="K316" s="453">
        <v>848</v>
      </c>
      <c r="L316" s="453">
        <v>1</v>
      </c>
      <c r="M316" s="453">
        <v>848</v>
      </c>
      <c r="N316" s="453"/>
      <c r="O316" s="453"/>
      <c r="P316" s="523"/>
      <c r="Q316" s="454"/>
    </row>
    <row r="317" spans="1:17" ht="14.4" customHeight="1" x14ac:dyDescent="0.3">
      <c r="A317" s="448" t="s">
        <v>746</v>
      </c>
      <c r="B317" s="449" t="s">
        <v>747</v>
      </c>
      <c r="C317" s="449" t="s">
        <v>748</v>
      </c>
      <c r="D317" s="449" t="s">
        <v>854</v>
      </c>
      <c r="E317" s="449" t="s">
        <v>855</v>
      </c>
      <c r="F317" s="453"/>
      <c r="G317" s="453"/>
      <c r="H317" s="453"/>
      <c r="I317" s="453"/>
      <c r="J317" s="453">
        <v>4</v>
      </c>
      <c r="K317" s="453">
        <v>4392</v>
      </c>
      <c r="L317" s="453">
        <v>1</v>
      </c>
      <c r="M317" s="453">
        <v>1098</v>
      </c>
      <c r="N317" s="453">
        <v>1</v>
      </c>
      <c r="O317" s="453">
        <v>1102</v>
      </c>
      <c r="P317" s="523">
        <v>0.25091074681238618</v>
      </c>
      <c r="Q317" s="454">
        <v>1102</v>
      </c>
    </row>
    <row r="318" spans="1:17" ht="14.4" customHeight="1" x14ac:dyDescent="0.3">
      <c r="A318" s="448" t="s">
        <v>921</v>
      </c>
      <c r="B318" s="449" t="s">
        <v>747</v>
      </c>
      <c r="C318" s="449" t="s">
        <v>748</v>
      </c>
      <c r="D318" s="449" t="s">
        <v>751</v>
      </c>
      <c r="E318" s="449" t="s">
        <v>752</v>
      </c>
      <c r="F318" s="453">
        <v>200</v>
      </c>
      <c r="G318" s="453">
        <v>11600</v>
      </c>
      <c r="H318" s="453">
        <v>2.1052631578947367</v>
      </c>
      <c r="I318" s="453">
        <v>58</v>
      </c>
      <c r="J318" s="453">
        <v>95</v>
      </c>
      <c r="K318" s="453">
        <v>5510</v>
      </c>
      <c r="L318" s="453">
        <v>1</v>
      </c>
      <c r="M318" s="453">
        <v>58</v>
      </c>
      <c r="N318" s="453">
        <v>85</v>
      </c>
      <c r="O318" s="453">
        <v>4930</v>
      </c>
      <c r="P318" s="523">
        <v>0.89473684210526316</v>
      </c>
      <c r="Q318" s="454">
        <v>58</v>
      </c>
    </row>
    <row r="319" spans="1:17" ht="14.4" customHeight="1" x14ac:dyDescent="0.3">
      <c r="A319" s="448" t="s">
        <v>921</v>
      </c>
      <c r="B319" s="449" t="s">
        <v>747</v>
      </c>
      <c r="C319" s="449" t="s">
        <v>748</v>
      </c>
      <c r="D319" s="449" t="s">
        <v>753</v>
      </c>
      <c r="E319" s="449" t="s">
        <v>754</v>
      </c>
      <c r="F319" s="453">
        <v>178</v>
      </c>
      <c r="G319" s="453">
        <v>23318</v>
      </c>
      <c r="H319" s="453">
        <v>2.4722222222222223</v>
      </c>
      <c r="I319" s="453">
        <v>131</v>
      </c>
      <c r="J319" s="453">
        <v>72</v>
      </c>
      <c r="K319" s="453">
        <v>9432</v>
      </c>
      <c r="L319" s="453">
        <v>1</v>
      </c>
      <c r="M319" s="453">
        <v>131</v>
      </c>
      <c r="N319" s="453">
        <v>69</v>
      </c>
      <c r="O319" s="453">
        <v>9108</v>
      </c>
      <c r="P319" s="523">
        <v>0.96564885496183206</v>
      </c>
      <c r="Q319" s="454">
        <v>132</v>
      </c>
    </row>
    <row r="320" spans="1:17" ht="14.4" customHeight="1" x14ac:dyDescent="0.3">
      <c r="A320" s="448" t="s">
        <v>921</v>
      </c>
      <c r="B320" s="449" t="s">
        <v>747</v>
      </c>
      <c r="C320" s="449" t="s">
        <v>748</v>
      </c>
      <c r="D320" s="449" t="s">
        <v>755</v>
      </c>
      <c r="E320" s="449" t="s">
        <v>756</v>
      </c>
      <c r="F320" s="453">
        <v>4</v>
      </c>
      <c r="G320" s="453">
        <v>756</v>
      </c>
      <c r="H320" s="453">
        <v>2</v>
      </c>
      <c r="I320" s="453">
        <v>189</v>
      </c>
      <c r="J320" s="453">
        <v>2</v>
      </c>
      <c r="K320" s="453">
        <v>378</v>
      </c>
      <c r="L320" s="453">
        <v>1</v>
      </c>
      <c r="M320" s="453">
        <v>189</v>
      </c>
      <c r="N320" s="453">
        <v>1</v>
      </c>
      <c r="O320" s="453">
        <v>190</v>
      </c>
      <c r="P320" s="523">
        <v>0.50264550264550267</v>
      </c>
      <c r="Q320" s="454">
        <v>190</v>
      </c>
    </row>
    <row r="321" spans="1:17" ht="14.4" customHeight="1" x14ac:dyDescent="0.3">
      <c r="A321" s="448" t="s">
        <v>921</v>
      </c>
      <c r="B321" s="449" t="s">
        <v>747</v>
      </c>
      <c r="C321" s="449" t="s">
        <v>748</v>
      </c>
      <c r="D321" s="449" t="s">
        <v>757</v>
      </c>
      <c r="E321" s="449" t="s">
        <v>758</v>
      </c>
      <c r="F321" s="453">
        <v>12</v>
      </c>
      <c r="G321" s="453">
        <v>4884</v>
      </c>
      <c r="H321" s="453">
        <v>1.9950980392156863</v>
      </c>
      <c r="I321" s="453">
        <v>407</v>
      </c>
      <c r="J321" s="453">
        <v>6</v>
      </c>
      <c r="K321" s="453">
        <v>2448</v>
      </c>
      <c r="L321" s="453">
        <v>1</v>
      </c>
      <c r="M321" s="453">
        <v>408</v>
      </c>
      <c r="N321" s="453"/>
      <c r="O321" s="453"/>
      <c r="P321" s="523"/>
      <c r="Q321" s="454"/>
    </row>
    <row r="322" spans="1:17" ht="14.4" customHeight="1" x14ac:dyDescent="0.3">
      <c r="A322" s="448" t="s">
        <v>921</v>
      </c>
      <c r="B322" s="449" t="s">
        <v>747</v>
      </c>
      <c r="C322" s="449" t="s">
        <v>748</v>
      </c>
      <c r="D322" s="449" t="s">
        <v>759</v>
      </c>
      <c r="E322" s="449" t="s">
        <v>760</v>
      </c>
      <c r="F322" s="453">
        <v>54</v>
      </c>
      <c r="G322" s="453">
        <v>9666</v>
      </c>
      <c r="H322" s="453">
        <v>1.6272727272727272</v>
      </c>
      <c r="I322" s="453">
        <v>179</v>
      </c>
      <c r="J322" s="453">
        <v>33</v>
      </c>
      <c r="K322" s="453">
        <v>5940</v>
      </c>
      <c r="L322" s="453">
        <v>1</v>
      </c>
      <c r="M322" s="453">
        <v>180</v>
      </c>
      <c r="N322" s="453">
        <v>47</v>
      </c>
      <c r="O322" s="453">
        <v>8460</v>
      </c>
      <c r="P322" s="523">
        <v>1.4242424242424243</v>
      </c>
      <c r="Q322" s="454">
        <v>180</v>
      </c>
    </row>
    <row r="323" spans="1:17" ht="14.4" customHeight="1" x14ac:dyDescent="0.3">
      <c r="A323" s="448" t="s">
        <v>921</v>
      </c>
      <c r="B323" s="449" t="s">
        <v>747</v>
      </c>
      <c r="C323" s="449" t="s">
        <v>748</v>
      </c>
      <c r="D323" s="449" t="s">
        <v>761</v>
      </c>
      <c r="E323" s="449" t="s">
        <v>762</v>
      </c>
      <c r="F323" s="453">
        <v>2</v>
      </c>
      <c r="G323" s="453">
        <v>1138</v>
      </c>
      <c r="H323" s="453">
        <v>0.66666666666666663</v>
      </c>
      <c r="I323" s="453">
        <v>569</v>
      </c>
      <c r="J323" s="453">
        <v>3</v>
      </c>
      <c r="K323" s="453">
        <v>1707</v>
      </c>
      <c r="L323" s="453">
        <v>1</v>
      </c>
      <c r="M323" s="453">
        <v>569</v>
      </c>
      <c r="N323" s="453">
        <v>3</v>
      </c>
      <c r="O323" s="453">
        <v>1710</v>
      </c>
      <c r="P323" s="523">
        <v>1.0017574692442883</v>
      </c>
      <c r="Q323" s="454">
        <v>570</v>
      </c>
    </row>
    <row r="324" spans="1:17" ht="14.4" customHeight="1" x14ac:dyDescent="0.3">
      <c r="A324" s="448" t="s">
        <v>921</v>
      </c>
      <c r="B324" s="449" t="s">
        <v>747</v>
      </c>
      <c r="C324" s="449" t="s">
        <v>748</v>
      </c>
      <c r="D324" s="449" t="s">
        <v>763</v>
      </c>
      <c r="E324" s="449" t="s">
        <v>764</v>
      </c>
      <c r="F324" s="453">
        <v>57</v>
      </c>
      <c r="G324" s="453">
        <v>19095</v>
      </c>
      <c r="H324" s="453">
        <v>1.1598032069970845</v>
      </c>
      <c r="I324" s="453">
        <v>335</v>
      </c>
      <c r="J324" s="453">
        <v>49</v>
      </c>
      <c r="K324" s="453">
        <v>16464</v>
      </c>
      <c r="L324" s="453">
        <v>1</v>
      </c>
      <c r="M324" s="453">
        <v>336</v>
      </c>
      <c r="N324" s="453">
        <v>34</v>
      </c>
      <c r="O324" s="453">
        <v>11458</v>
      </c>
      <c r="P324" s="523">
        <v>0.69594266277939743</v>
      </c>
      <c r="Q324" s="454">
        <v>337</v>
      </c>
    </row>
    <row r="325" spans="1:17" ht="14.4" customHeight="1" x14ac:dyDescent="0.3">
      <c r="A325" s="448" t="s">
        <v>921</v>
      </c>
      <c r="B325" s="449" t="s">
        <v>747</v>
      </c>
      <c r="C325" s="449" t="s">
        <v>748</v>
      </c>
      <c r="D325" s="449" t="s">
        <v>765</v>
      </c>
      <c r="E325" s="449" t="s">
        <v>766</v>
      </c>
      <c r="F325" s="453">
        <v>13</v>
      </c>
      <c r="G325" s="453">
        <v>5954</v>
      </c>
      <c r="H325" s="453">
        <v>3.2429193899782134</v>
      </c>
      <c r="I325" s="453">
        <v>458</v>
      </c>
      <c r="J325" s="453">
        <v>4</v>
      </c>
      <c r="K325" s="453">
        <v>1836</v>
      </c>
      <c r="L325" s="453">
        <v>1</v>
      </c>
      <c r="M325" s="453">
        <v>459</v>
      </c>
      <c r="N325" s="453">
        <v>6</v>
      </c>
      <c r="O325" s="453">
        <v>2754</v>
      </c>
      <c r="P325" s="523">
        <v>1.5</v>
      </c>
      <c r="Q325" s="454">
        <v>459</v>
      </c>
    </row>
    <row r="326" spans="1:17" ht="14.4" customHeight="1" x14ac:dyDescent="0.3">
      <c r="A326" s="448" t="s">
        <v>921</v>
      </c>
      <c r="B326" s="449" t="s">
        <v>747</v>
      </c>
      <c r="C326" s="449" t="s">
        <v>748</v>
      </c>
      <c r="D326" s="449" t="s">
        <v>767</v>
      </c>
      <c r="E326" s="449" t="s">
        <v>768</v>
      </c>
      <c r="F326" s="453">
        <v>284</v>
      </c>
      <c r="G326" s="453">
        <v>99116</v>
      </c>
      <c r="H326" s="453">
        <v>1.2622222222222221</v>
      </c>
      <c r="I326" s="453">
        <v>349</v>
      </c>
      <c r="J326" s="453">
        <v>225</v>
      </c>
      <c r="K326" s="453">
        <v>78525</v>
      </c>
      <c r="L326" s="453">
        <v>1</v>
      </c>
      <c r="M326" s="453">
        <v>349</v>
      </c>
      <c r="N326" s="453">
        <v>165</v>
      </c>
      <c r="O326" s="453">
        <v>57750</v>
      </c>
      <c r="P326" s="523">
        <v>0.7354345749761223</v>
      </c>
      <c r="Q326" s="454">
        <v>350</v>
      </c>
    </row>
    <row r="327" spans="1:17" ht="14.4" customHeight="1" x14ac:dyDescent="0.3">
      <c r="A327" s="448" t="s">
        <v>921</v>
      </c>
      <c r="B327" s="449" t="s">
        <v>747</v>
      </c>
      <c r="C327" s="449" t="s">
        <v>748</v>
      </c>
      <c r="D327" s="449" t="s">
        <v>769</v>
      </c>
      <c r="E327" s="449" t="s">
        <v>770</v>
      </c>
      <c r="F327" s="453">
        <v>1</v>
      </c>
      <c r="G327" s="453">
        <v>1653</v>
      </c>
      <c r="H327" s="453">
        <v>0.5</v>
      </c>
      <c r="I327" s="453">
        <v>1653</v>
      </c>
      <c r="J327" s="453">
        <v>2</v>
      </c>
      <c r="K327" s="453">
        <v>3306</v>
      </c>
      <c r="L327" s="453">
        <v>1</v>
      </c>
      <c r="M327" s="453">
        <v>1653</v>
      </c>
      <c r="N327" s="453">
        <v>3</v>
      </c>
      <c r="O327" s="453">
        <v>4965</v>
      </c>
      <c r="P327" s="523">
        <v>1.5018148820326678</v>
      </c>
      <c r="Q327" s="454">
        <v>1655</v>
      </c>
    </row>
    <row r="328" spans="1:17" ht="14.4" customHeight="1" x14ac:dyDescent="0.3">
      <c r="A328" s="448" t="s">
        <v>921</v>
      </c>
      <c r="B328" s="449" t="s">
        <v>747</v>
      </c>
      <c r="C328" s="449" t="s">
        <v>748</v>
      </c>
      <c r="D328" s="449" t="s">
        <v>771</v>
      </c>
      <c r="E328" s="449" t="s">
        <v>772</v>
      </c>
      <c r="F328" s="453">
        <v>3</v>
      </c>
      <c r="G328" s="453">
        <v>18678</v>
      </c>
      <c r="H328" s="453">
        <v>1.4987963408762639</v>
      </c>
      <c r="I328" s="453">
        <v>6226</v>
      </c>
      <c r="J328" s="453">
        <v>2</v>
      </c>
      <c r="K328" s="453">
        <v>12462</v>
      </c>
      <c r="L328" s="453">
        <v>1</v>
      </c>
      <c r="M328" s="453">
        <v>6231</v>
      </c>
      <c r="N328" s="453">
        <v>3</v>
      </c>
      <c r="O328" s="453">
        <v>18726</v>
      </c>
      <c r="P328" s="523">
        <v>1.5026480500722195</v>
      </c>
      <c r="Q328" s="454">
        <v>6242</v>
      </c>
    </row>
    <row r="329" spans="1:17" ht="14.4" customHeight="1" x14ac:dyDescent="0.3">
      <c r="A329" s="448" t="s">
        <v>921</v>
      </c>
      <c r="B329" s="449" t="s">
        <v>747</v>
      </c>
      <c r="C329" s="449" t="s">
        <v>748</v>
      </c>
      <c r="D329" s="449" t="s">
        <v>773</v>
      </c>
      <c r="E329" s="449" t="s">
        <v>774</v>
      </c>
      <c r="F329" s="453">
        <v>7</v>
      </c>
      <c r="G329" s="453">
        <v>819</v>
      </c>
      <c r="H329" s="453">
        <v>7</v>
      </c>
      <c r="I329" s="453">
        <v>117</v>
      </c>
      <c r="J329" s="453">
        <v>1</v>
      </c>
      <c r="K329" s="453">
        <v>117</v>
      </c>
      <c r="L329" s="453">
        <v>1</v>
      </c>
      <c r="M329" s="453">
        <v>117</v>
      </c>
      <c r="N329" s="453">
        <v>1</v>
      </c>
      <c r="O329" s="453">
        <v>117</v>
      </c>
      <c r="P329" s="523">
        <v>1</v>
      </c>
      <c r="Q329" s="454">
        <v>117</v>
      </c>
    </row>
    <row r="330" spans="1:17" ht="14.4" customHeight="1" x14ac:dyDescent="0.3">
      <c r="A330" s="448" t="s">
        <v>921</v>
      </c>
      <c r="B330" s="449" t="s">
        <v>747</v>
      </c>
      <c r="C330" s="449" t="s">
        <v>748</v>
      </c>
      <c r="D330" s="449" t="s">
        <v>775</v>
      </c>
      <c r="E330" s="449" t="s">
        <v>776</v>
      </c>
      <c r="F330" s="453">
        <v>1</v>
      </c>
      <c r="G330" s="453">
        <v>49</v>
      </c>
      <c r="H330" s="453">
        <v>0.5</v>
      </c>
      <c r="I330" s="453">
        <v>49</v>
      </c>
      <c r="J330" s="453">
        <v>2</v>
      </c>
      <c r="K330" s="453">
        <v>98</v>
      </c>
      <c r="L330" s="453">
        <v>1</v>
      </c>
      <c r="M330" s="453">
        <v>49</v>
      </c>
      <c r="N330" s="453">
        <v>1</v>
      </c>
      <c r="O330" s="453">
        <v>49</v>
      </c>
      <c r="P330" s="523">
        <v>0.5</v>
      </c>
      <c r="Q330" s="454">
        <v>49</v>
      </c>
    </row>
    <row r="331" spans="1:17" ht="14.4" customHeight="1" x14ac:dyDescent="0.3">
      <c r="A331" s="448" t="s">
        <v>921</v>
      </c>
      <c r="B331" s="449" t="s">
        <v>747</v>
      </c>
      <c r="C331" s="449" t="s">
        <v>748</v>
      </c>
      <c r="D331" s="449" t="s">
        <v>777</v>
      </c>
      <c r="E331" s="449" t="s">
        <v>778</v>
      </c>
      <c r="F331" s="453">
        <v>2</v>
      </c>
      <c r="G331" s="453">
        <v>774</v>
      </c>
      <c r="H331" s="453">
        <v>0.49488491048593353</v>
      </c>
      <c r="I331" s="453">
        <v>387</v>
      </c>
      <c r="J331" s="453">
        <v>4</v>
      </c>
      <c r="K331" s="453">
        <v>1564</v>
      </c>
      <c r="L331" s="453">
        <v>1</v>
      </c>
      <c r="M331" s="453">
        <v>391</v>
      </c>
      <c r="N331" s="453">
        <v>4</v>
      </c>
      <c r="O331" s="453">
        <v>1568</v>
      </c>
      <c r="P331" s="523">
        <v>1.0025575447570332</v>
      </c>
      <c r="Q331" s="454">
        <v>392</v>
      </c>
    </row>
    <row r="332" spans="1:17" ht="14.4" customHeight="1" x14ac:dyDescent="0.3">
      <c r="A332" s="448" t="s">
        <v>921</v>
      </c>
      <c r="B332" s="449" t="s">
        <v>747</v>
      </c>
      <c r="C332" s="449" t="s">
        <v>748</v>
      </c>
      <c r="D332" s="449" t="s">
        <v>779</v>
      </c>
      <c r="E332" s="449" t="s">
        <v>780</v>
      </c>
      <c r="F332" s="453">
        <v>3</v>
      </c>
      <c r="G332" s="453">
        <v>114</v>
      </c>
      <c r="H332" s="453">
        <v>1.5</v>
      </c>
      <c r="I332" s="453">
        <v>38</v>
      </c>
      <c r="J332" s="453">
        <v>2</v>
      </c>
      <c r="K332" s="453">
        <v>76</v>
      </c>
      <c r="L332" s="453">
        <v>1</v>
      </c>
      <c r="M332" s="453">
        <v>38</v>
      </c>
      <c r="N332" s="453">
        <v>2</v>
      </c>
      <c r="O332" s="453">
        <v>76</v>
      </c>
      <c r="P332" s="523">
        <v>1</v>
      </c>
      <c r="Q332" s="454">
        <v>38</v>
      </c>
    </row>
    <row r="333" spans="1:17" ht="14.4" customHeight="1" x14ac:dyDescent="0.3">
      <c r="A333" s="448" t="s">
        <v>921</v>
      </c>
      <c r="B333" s="449" t="s">
        <v>747</v>
      </c>
      <c r="C333" s="449" t="s">
        <v>748</v>
      </c>
      <c r="D333" s="449" t="s">
        <v>783</v>
      </c>
      <c r="E333" s="449" t="s">
        <v>784</v>
      </c>
      <c r="F333" s="453">
        <v>4</v>
      </c>
      <c r="G333" s="453">
        <v>2816</v>
      </c>
      <c r="H333" s="453">
        <v>0.99858156028368794</v>
      </c>
      <c r="I333" s="453">
        <v>704</v>
      </c>
      <c r="J333" s="453">
        <v>4</v>
      </c>
      <c r="K333" s="453">
        <v>2820</v>
      </c>
      <c r="L333" s="453">
        <v>1</v>
      </c>
      <c r="M333" s="453">
        <v>705</v>
      </c>
      <c r="N333" s="453">
        <v>4</v>
      </c>
      <c r="O333" s="453">
        <v>2828</v>
      </c>
      <c r="P333" s="523">
        <v>1.0028368794326241</v>
      </c>
      <c r="Q333" s="454">
        <v>707</v>
      </c>
    </row>
    <row r="334" spans="1:17" ht="14.4" customHeight="1" x14ac:dyDescent="0.3">
      <c r="A334" s="448" t="s">
        <v>921</v>
      </c>
      <c r="B334" s="449" t="s">
        <v>747</v>
      </c>
      <c r="C334" s="449" t="s">
        <v>748</v>
      </c>
      <c r="D334" s="449" t="s">
        <v>785</v>
      </c>
      <c r="E334" s="449" t="s">
        <v>786</v>
      </c>
      <c r="F334" s="453">
        <v>1</v>
      </c>
      <c r="G334" s="453">
        <v>147</v>
      </c>
      <c r="H334" s="453"/>
      <c r="I334" s="453">
        <v>147</v>
      </c>
      <c r="J334" s="453"/>
      <c r="K334" s="453"/>
      <c r="L334" s="453"/>
      <c r="M334" s="453"/>
      <c r="N334" s="453"/>
      <c r="O334" s="453"/>
      <c r="P334" s="523"/>
      <c r="Q334" s="454"/>
    </row>
    <row r="335" spans="1:17" ht="14.4" customHeight="1" x14ac:dyDescent="0.3">
      <c r="A335" s="448" t="s">
        <v>921</v>
      </c>
      <c r="B335" s="449" t="s">
        <v>747</v>
      </c>
      <c r="C335" s="449" t="s">
        <v>748</v>
      </c>
      <c r="D335" s="449" t="s">
        <v>787</v>
      </c>
      <c r="E335" s="449" t="s">
        <v>788</v>
      </c>
      <c r="F335" s="453">
        <v>142</v>
      </c>
      <c r="G335" s="453">
        <v>43168</v>
      </c>
      <c r="H335" s="453">
        <v>1.160118247782854</v>
      </c>
      <c r="I335" s="453">
        <v>304</v>
      </c>
      <c r="J335" s="453">
        <v>122</v>
      </c>
      <c r="K335" s="453">
        <v>37210</v>
      </c>
      <c r="L335" s="453">
        <v>1</v>
      </c>
      <c r="M335" s="453">
        <v>305</v>
      </c>
      <c r="N335" s="453">
        <v>133</v>
      </c>
      <c r="O335" s="453">
        <v>40565</v>
      </c>
      <c r="P335" s="523">
        <v>1.0901639344262295</v>
      </c>
      <c r="Q335" s="454">
        <v>305</v>
      </c>
    </row>
    <row r="336" spans="1:17" ht="14.4" customHeight="1" x14ac:dyDescent="0.3">
      <c r="A336" s="448" t="s">
        <v>921</v>
      </c>
      <c r="B336" s="449" t="s">
        <v>747</v>
      </c>
      <c r="C336" s="449" t="s">
        <v>748</v>
      </c>
      <c r="D336" s="449" t="s">
        <v>789</v>
      </c>
      <c r="E336" s="449" t="s">
        <v>790</v>
      </c>
      <c r="F336" s="453"/>
      <c r="G336" s="453"/>
      <c r="H336" s="453"/>
      <c r="I336" s="453"/>
      <c r="J336" s="453">
        <v>1</v>
      </c>
      <c r="K336" s="453">
        <v>3712</v>
      </c>
      <c r="L336" s="453">
        <v>1</v>
      </c>
      <c r="M336" s="453">
        <v>3712</v>
      </c>
      <c r="N336" s="453"/>
      <c r="O336" s="453"/>
      <c r="P336" s="523"/>
      <c r="Q336" s="454"/>
    </row>
    <row r="337" spans="1:17" ht="14.4" customHeight="1" x14ac:dyDescent="0.3">
      <c r="A337" s="448" t="s">
        <v>921</v>
      </c>
      <c r="B337" s="449" t="s">
        <v>747</v>
      </c>
      <c r="C337" s="449" t="s">
        <v>748</v>
      </c>
      <c r="D337" s="449" t="s">
        <v>791</v>
      </c>
      <c r="E337" s="449" t="s">
        <v>792</v>
      </c>
      <c r="F337" s="453">
        <v>109</v>
      </c>
      <c r="G337" s="453">
        <v>53846</v>
      </c>
      <c r="H337" s="453">
        <v>0.72185430463576161</v>
      </c>
      <c r="I337" s="453">
        <v>494</v>
      </c>
      <c r="J337" s="453">
        <v>151</v>
      </c>
      <c r="K337" s="453">
        <v>74594</v>
      </c>
      <c r="L337" s="453">
        <v>1</v>
      </c>
      <c r="M337" s="453">
        <v>494</v>
      </c>
      <c r="N337" s="453">
        <v>158</v>
      </c>
      <c r="O337" s="453">
        <v>78210</v>
      </c>
      <c r="P337" s="523">
        <v>1.0484757487197363</v>
      </c>
      <c r="Q337" s="454">
        <v>495</v>
      </c>
    </row>
    <row r="338" spans="1:17" ht="14.4" customHeight="1" x14ac:dyDescent="0.3">
      <c r="A338" s="448" t="s">
        <v>921</v>
      </c>
      <c r="B338" s="449" t="s">
        <v>747</v>
      </c>
      <c r="C338" s="449" t="s">
        <v>748</v>
      </c>
      <c r="D338" s="449" t="s">
        <v>793</v>
      </c>
      <c r="E338" s="449" t="s">
        <v>794</v>
      </c>
      <c r="F338" s="453">
        <v>212</v>
      </c>
      <c r="G338" s="453">
        <v>78440</v>
      </c>
      <c r="H338" s="453">
        <v>0.95927601809954754</v>
      </c>
      <c r="I338" s="453">
        <v>370</v>
      </c>
      <c r="J338" s="453">
        <v>221</v>
      </c>
      <c r="K338" s="453">
        <v>81770</v>
      </c>
      <c r="L338" s="453">
        <v>1</v>
      </c>
      <c r="M338" s="453">
        <v>370</v>
      </c>
      <c r="N338" s="453">
        <v>230</v>
      </c>
      <c r="O338" s="453">
        <v>85330</v>
      </c>
      <c r="P338" s="523">
        <v>1.0435367494191023</v>
      </c>
      <c r="Q338" s="454">
        <v>371</v>
      </c>
    </row>
    <row r="339" spans="1:17" ht="14.4" customHeight="1" x14ac:dyDescent="0.3">
      <c r="A339" s="448" t="s">
        <v>921</v>
      </c>
      <c r="B339" s="449" t="s">
        <v>747</v>
      </c>
      <c r="C339" s="449" t="s">
        <v>748</v>
      </c>
      <c r="D339" s="449" t="s">
        <v>801</v>
      </c>
      <c r="E339" s="449" t="s">
        <v>802</v>
      </c>
      <c r="F339" s="453">
        <v>27</v>
      </c>
      <c r="G339" s="453">
        <v>2997</v>
      </c>
      <c r="H339" s="453">
        <v>0.9</v>
      </c>
      <c r="I339" s="453">
        <v>111</v>
      </c>
      <c r="J339" s="453">
        <v>30</v>
      </c>
      <c r="K339" s="453">
        <v>3330</v>
      </c>
      <c r="L339" s="453">
        <v>1</v>
      </c>
      <c r="M339" s="453">
        <v>111</v>
      </c>
      <c r="N339" s="453">
        <v>35</v>
      </c>
      <c r="O339" s="453">
        <v>3920</v>
      </c>
      <c r="P339" s="523">
        <v>1.1771771771771771</v>
      </c>
      <c r="Q339" s="454">
        <v>112</v>
      </c>
    </row>
    <row r="340" spans="1:17" ht="14.4" customHeight="1" x14ac:dyDescent="0.3">
      <c r="A340" s="448" t="s">
        <v>921</v>
      </c>
      <c r="B340" s="449" t="s">
        <v>747</v>
      </c>
      <c r="C340" s="449" t="s">
        <v>748</v>
      </c>
      <c r="D340" s="449" t="s">
        <v>803</v>
      </c>
      <c r="E340" s="449" t="s">
        <v>804</v>
      </c>
      <c r="F340" s="453">
        <v>9</v>
      </c>
      <c r="G340" s="453">
        <v>1125</v>
      </c>
      <c r="H340" s="453">
        <v>0.6</v>
      </c>
      <c r="I340" s="453">
        <v>125</v>
      </c>
      <c r="J340" s="453">
        <v>15</v>
      </c>
      <c r="K340" s="453">
        <v>1875</v>
      </c>
      <c r="L340" s="453">
        <v>1</v>
      </c>
      <c r="M340" s="453">
        <v>125</v>
      </c>
      <c r="N340" s="453">
        <v>6</v>
      </c>
      <c r="O340" s="453">
        <v>756</v>
      </c>
      <c r="P340" s="523">
        <v>0.4032</v>
      </c>
      <c r="Q340" s="454">
        <v>126</v>
      </c>
    </row>
    <row r="341" spans="1:17" ht="14.4" customHeight="1" x14ac:dyDescent="0.3">
      <c r="A341" s="448" t="s">
        <v>921</v>
      </c>
      <c r="B341" s="449" t="s">
        <v>747</v>
      </c>
      <c r="C341" s="449" t="s">
        <v>748</v>
      </c>
      <c r="D341" s="449" t="s">
        <v>805</v>
      </c>
      <c r="E341" s="449" t="s">
        <v>806</v>
      </c>
      <c r="F341" s="453">
        <v>15</v>
      </c>
      <c r="G341" s="453">
        <v>7425</v>
      </c>
      <c r="H341" s="453">
        <v>2.5</v>
      </c>
      <c r="I341" s="453">
        <v>495</v>
      </c>
      <c r="J341" s="453">
        <v>6</v>
      </c>
      <c r="K341" s="453">
        <v>2970</v>
      </c>
      <c r="L341" s="453">
        <v>1</v>
      </c>
      <c r="M341" s="453">
        <v>495</v>
      </c>
      <c r="N341" s="453">
        <v>3</v>
      </c>
      <c r="O341" s="453">
        <v>1488</v>
      </c>
      <c r="P341" s="523">
        <v>0.50101010101010102</v>
      </c>
      <c r="Q341" s="454">
        <v>496</v>
      </c>
    </row>
    <row r="342" spans="1:17" ht="14.4" customHeight="1" x14ac:dyDescent="0.3">
      <c r="A342" s="448" t="s">
        <v>921</v>
      </c>
      <c r="B342" s="449" t="s">
        <v>747</v>
      </c>
      <c r="C342" s="449" t="s">
        <v>748</v>
      </c>
      <c r="D342" s="449" t="s">
        <v>807</v>
      </c>
      <c r="E342" s="449" t="s">
        <v>808</v>
      </c>
      <c r="F342" s="453">
        <v>1</v>
      </c>
      <c r="G342" s="453">
        <v>1283</v>
      </c>
      <c r="H342" s="453">
        <v>0.99844357976653697</v>
      </c>
      <c r="I342" s="453">
        <v>1283</v>
      </c>
      <c r="J342" s="453">
        <v>1</v>
      </c>
      <c r="K342" s="453">
        <v>1285</v>
      </c>
      <c r="L342" s="453">
        <v>1</v>
      </c>
      <c r="M342" s="453">
        <v>1285</v>
      </c>
      <c r="N342" s="453"/>
      <c r="O342" s="453"/>
      <c r="P342" s="523"/>
      <c r="Q342" s="454"/>
    </row>
    <row r="343" spans="1:17" ht="14.4" customHeight="1" x14ac:dyDescent="0.3">
      <c r="A343" s="448" t="s">
        <v>921</v>
      </c>
      <c r="B343" s="449" t="s">
        <v>747</v>
      </c>
      <c r="C343" s="449" t="s">
        <v>748</v>
      </c>
      <c r="D343" s="449" t="s">
        <v>809</v>
      </c>
      <c r="E343" s="449" t="s">
        <v>810</v>
      </c>
      <c r="F343" s="453">
        <v>72</v>
      </c>
      <c r="G343" s="453">
        <v>32832</v>
      </c>
      <c r="H343" s="453">
        <v>1.1612903225806452</v>
      </c>
      <c r="I343" s="453">
        <v>456</v>
      </c>
      <c r="J343" s="453">
        <v>62</v>
      </c>
      <c r="K343" s="453">
        <v>28272</v>
      </c>
      <c r="L343" s="453">
        <v>1</v>
      </c>
      <c r="M343" s="453">
        <v>456</v>
      </c>
      <c r="N343" s="453">
        <v>57</v>
      </c>
      <c r="O343" s="453">
        <v>26106</v>
      </c>
      <c r="P343" s="523">
        <v>0.92338709677419351</v>
      </c>
      <c r="Q343" s="454">
        <v>458</v>
      </c>
    </row>
    <row r="344" spans="1:17" ht="14.4" customHeight="1" x14ac:dyDescent="0.3">
      <c r="A344" s="448" t="s">
        <v>921</v>
      </c>
      <c r="B344" s="449" t="s">
        <v>747</v>
      </c>
      <c r="C344" s="449" t="s">
        <v>748</v>
      </c>
      <c r="D344" s="449" t="s">
        <v>811</v>
      </c>
      <c r="E344" s="449" t="s">
        <v>812</v>
      </c>
      <c r="F344" s="453">
        <v>204</v>
      </c>
      <c r="G344" s="453">
        <v>11832</v>
      </c>
      <c r="H344" s="453">
        <v>0.97607655502392343</v>
      </c>
      <c r="I344" s="453">
        <v>58</v>
      </c>
      <c r="J344" s="453">
        <v>209</v>
      </c>
      <c r="K344" s="453">
        <v>12122</v>
      </c>
      <c r="L344" s="453">
        <v>1</v>
      </c>
      <c r="M344" s="453">
        <v>58</v>
      </c>
      <c r="N344" s="453">
        <v>175</v>
      </c>
      <c r="O344" s="453">
        <v>10150</v>
      </c>
      <c r="P344" s="523">
        <v>0.83732057416267947</v>
      </c>
      <c r="Q344" s="454">
        <v>58</v>
      </c>
    </row>
    <row r="345" spans="1:17" ht="14.4" customHeight="1" x14ac:dyDescent="0.3">
      <c r="A345" s="448" t="s">
        <v>921</v>
      </c>
      <c r="B345" s="449" t="s">
        <v>747</v>
      </c>
      <c r="C345" s="449" t="s">
        <v>748</v>
      </c>
      <c r="D345" s="449" t="s">
        <v>815</v>
      </c>
      <c r="E345" s="449" t="s">
        <v>816</v>
      </c>
      <c r="F345" s="453"/>
      <c r="G345" s="453"/>
      <c r="H345" s="453"/>
      <c r="I345" s="453"/>
      <c r="J345" s="453">
        <v>0</v>
      </c>
      <c r="K345" s="453">
        <v>0</v>
      </c>
      <c r="L345" s="453"/>
      <c r="M345" s="453"/>
      <c r="N345" s="453"/>
      <c r="O345" s="453"/>
      <c r="P345" s="523"/>
      <c r="Q345" s="454"/>
    </row>
    <row r="346" spans="1:17" ht="14.4" customHeight="1" x14ac:dyDescent="0.3">
      <c r="A346" s="448" t="s">
        <v>921</v>
      </c>
      <c r="B346" s="449" t="s">
        <v>747</v>
      </c>
      <c r="C346" s="449" t="s">
        <v>748</v>
      </c>
      <c r="D346" s="449" t="s">
        <v>819</v>
      </c>
      <c r="E346" s="449" t="s">
        <v>820</v>
      </c>
      <c r="F346" s="453">
        <v>406</v>
      </c>
      <c r="G346" s="453">
        <v>71050</v>
      </c>
      <c r="H346" s="453">
        <v>1.1803894205209995</v>
      </c>
      <c r="I346" s="453">
        <v>175</v>
      </c>
      <c r="J346" s="453">
        <v>342</v>
      </c>
      <c r="K346" s="453">
        <v>60192</v>
      </c>
      <c r="L346" s="453">
        <v>1</v>
      </c>
      <c r="M346" s="453">
        <v>176</v>
      </c>
      <c r="N346" s="453">
        <v>317</v>
      </c>
      <c r="O346" s="453">
        <v>55792</v>
      </c>
      <c r="P346" s="523">
        <v>0.92690058479532167</v>
      </c>
      <c r="Q346" s="454">
        <v>176</v>
      </c>
    </row>
    <row r="347" spans="1:17" ht="14.4" customHeight="1" x14ac:dyDescent="0.3">
      <c r="A347" s="448" t="s">
        <v>921</v>
      </c>
      <c r="B347" s="449" t="s">
        <v>747</v>
      </c>
      <c r="C347" s="449" t="s">
        <v>748</v>
      </c>
      <c r="D347" s="449" t="s">
        <v>821</v>
      </c>
      <c r="E347" s="449" t="s">
        <v>822</v>
      </c>
      <c r="F347" s="453">
        <v>12</v>
      </c>
      <c r="G347" s="453">
        <v>1020</v>
      </c>
      <c r="H347" s="453">
        <v>1</v>
      </c>
      <c r="I347" s="453">
        <v>85</v>
      </c>
      <c r="J347" s="453">
        <v>12</v>
      </c>
      <c r="K347" s="453">
        <v>1020</v>
      </c>
      <c r="L347" s="453">
        <v>1</v>
      </c>
      <c r="M347" s="453">
        <v>85</v>
      </c>
      <c r="N347" s="453">
        <v>10</v>
      </c>
      <c r="O347" s="453">
        <v>860</v>
      </c>
      <c r="P347" s="523">
        <v>0.84313725490196079</v>
      </c>
      <c r="Q347" s="454">
        <v>86</v>
      </c>
    </row>
    <row r="348" spans="1:17" ht="14.4" customHeight="1" x14ac:dyDescent="0.3">
      <c r="A348" s="448" t="s">
        <v>921</v>
      </c>
      <c r="B348" s="449" t="s">
        <v>747</v>
      </c>
      <c r="C348" s="449" t="s">
        <v>748</v>
      </c>
      <c r="D348" s="449" t="s">
        <v>823</v>
      </c>
      <c r="E348" s="449" t="s">
        <v>824</v>
      </c>
      <c r="F348" s="453">
        <v>1</v>
      </c>
      <c r="G348" s="453">
        <v>178</v>
      </c>
      <c r="H348" s="453"/>
      <c r="I348" s="453">
        <v>178</v>
      </c>
      <c r="J348" s="453"/>
      <c r="K348" s="453"/>
      <c r="L348" s="453"/>
      <c r="M348" s="453"/>
      <c r="N348" s="453"/>
      <c r="O348" s="453"/>
      <c r="P348" s="523"/>
      <c r="Q348" s="454"/>
    </row>
    <row r="349" spans="1:17" ht="14.4" customHeight="1" x14ac:dyDescent="0.3">
      <c r="A349" s="448" t="s">
        <v>921</v>
      </c>
      <c r="B349" s="449" t="s">
        <v>747</v>
      </c>
      <c r="C349" s="449" t="s">
        <v>748</v>
      </c>
      <c r="D349" s="449" t="s">
        <v>825</v>
      </c>
      <c r="E349" s="449" t="s">
        <v>826</v>
      </c>
      <c r="F349" s="453">
        <v>12</v>
      </c>
      <c r="G349" s="453">
        <v>2028</v>
      </c>
      <c r="H349" s="453">
        <v>1.9882352941176471</v>
      </c>
      <c r="I349" s="453">
        <v>169</v>
      </c>
      <c r="J349" s="453">
        <v>6</v>
      </c>
      <c r="K349" s="453">
        <v>1020</v>
      </c>
      <c r="L349" s="453">
        <v>1</v>
      </c>
      <c r="M349" s="453">
        <v>170</v>
      </c>
      <c r="N349" s="453">
        <v>14</v>
      </c>
      <c r="O349" s="453">
        <v>2380</v>
      </c>
      <c r="P349" s="523">
        <v>2.3333333333333335</v>
      </c>
      <c r="Q349" s="454">
        <v>170</v>
      </c>
    </row>
    <row r="350" spans="1:17" ht="14.4" customHeight="1" x14ac:dyDescent="0.3">
      <c r="A350" s="448" t="s">
        <v>921</v>
      </c>
      <c r="B350" s="449" t="s">
        <v>747</v>
      </c>
      <c r="C350" s="449" t="s">
        <v>748</v>
      </c>
      <c r="D350" s="449" t="s">
        <v>829</v>
      </c>
      <c r="E350" s="449" t="s">
        <v>830</v>
      </c>
      <c r="F350" s="453">
        <v>1</v>
      </c>
      <c r="G350" s="453">
        <v>1011</v>
      </c>
      <c r="H350" s="453">
        <v>0.33300395256916998</v>
      </c>
      <c r="I350" s="453">
        <v>1011</v>
      </c>
      <c r="J350" s="453">
        <v>3</v>
      </c>
      <c r="K350" s="453">
        <v>3036</v>
      </c>
      <c r="L350" s="453">
        <v>1</v>
      </c>
      <c r="M350" s="453">
        <v>1012</v>
      </c>
      <c r="N350" s="453"/>
      <c r="O350" s="453"/>
      <c r="P350" s="523"/>
      <c r="Q350" s="454"/>
    </row>
    <row r="351" spans="1:17" ht="14.4" customHeight="1" x14ac:dyDescent="0.3">
      <c r="A351" s="448" t="s">
        <v>921</v>
      </c>
      <c r="B351" s="449" t="s">
        <v>747</v>
      </c>
      <c r="C351" s="449" t="s">
        <v>748</v>
      </c>
      <c r="D351" s="449" t="s">
        <v>831</v>
      </c>
      <c r="E351" s="449" t="s">
        <v>832</v>
      </c>
      <c r="F351" s="453">
        <v>1</v>
      </c>
      <c r="G351" s="453">
        <v>176</v>
      </c>
      <c r="H351" s="453">
        <v>1</v>
      </c>
      <c r="I351" s="453">
        <v>176</v>
      </c>
      <c r="J351" s="453">
        <v>1</v>
      </c>
      <c r="K351" s="453">
        <v>176</v>
      </c>
      <c r="L351" s="453">
        <v>1</v>
      </c>
      <c r="M351" s="453">
        <v>176</v>
      </c>
      <c r="N351" s="453"/>
      <c r="O351" s="453"/>
      <c r="P351" s="523"/>
      <c r="Q351" s="454"/>
    </row>
    <row r="352" spans="1:17" ht="14.4" customHeight="1" x14ac:dyDescent="0.3">
      <c r="A352" s="448" t="s">
        <v>921</v>
      </c>
      <c r="B352" s="449" t="s">
        <v>747</v>
      </c>
      <c r="C352" s="449" t="s">
        <v>748</v>
      </c>
      <c r="D352" s="449" t="s">
        <v>833</v>
      </c>
      <c r="E352" s="449" t="s">
        <v>834</v>
      </c>
      <c r="F352" s="453">
        <v>2</v>
      </c>
      <c r="G352" s="453">
        <v>4588</v>
      </c>
      <c r="H352" s="453">
        <v>0.49934697431432301</v>
      </c>
      <c r="I352" s="453">
        <v>2294</v>
      </c>
      <c r="J352" s="453">
        <v>4</v>
      </c>
      <c r="K352" s="453">
        <v>9188</v>
      </c>
      <c r="L352" s="453">
        <v>1</v>
      </c>
      <c r="M352" s="453">
        <v>2297</v>
      </c>
      <c r="N352" s="453"/>
      <c r="O352" s="453"/>
      <c r="P352" s="523"/>
      <c r="Q352" s="454"/>
    </row>
    <row r="353" spans="1:17" ht="14.4" customHeight="1" x14ac:dyDescent="0.3">
      <c r="A353" s="448" t="s">
        <v>921</v>
      </c>
      <c r="B353" s="449" t="s">
        <v>747</v>
      </c>
      <c r="C353" s="449" t="s">
        <v>748</v>
      </c>
      <c r="D353" s="449" t="s">
        <v>837</v>
      </c>
      <c r="E353" s="449" t="s">
        <v>838</v>
      </c>
      <c r="F353" s="453">
        <v>4</v>
      </c>
      <c r="G353" s="453">
        <v>1052</v>
      </c>
      <c r="H353" s="453">
        <v>0.99621212121212122</v>
      </c>
      <c r="I353" s="453">
        <v>263</v>
      </c>
      <c r="J353" s="453">
        <v>4</v>
      </c>
      <c r="K353" s="453">
        <v>1056</v>
      </c>
      <c r="L353" s="453">
        <v>1</v>
      </c>
      <c r="M353" s="453">
        <v>264</v>
      </c>
      <c r="N353" s="453">
        <v>5</v>
      </c>
      <c r="O353" s="453">
        <v>1320</v>
      </c>
      <c r="P353" s="523">
        <v>1.25</v>
      </c>
      <c r="Q353" s="454">
        <v>264</v>
      </c>
    </row>
    <row r="354" spans="1:17" ht="14.4" customHeight="1" x14ac:dyDescent="0.3">
      <c r="A354" s="448" t="s">
        <v>921</v>
      </c>
      <c r="B354" s="449" t="s">
        <v>747</v>
      </c>
      <c r="C354" s="449" t="s">
        <v>748</v>
      </c>
      <c r="D354" s="449" t="s">
        <v>839</v>
      </c>
      <c r="E354" s="449" t="s">
        <v>840</v>
      </c>
      <c r="F354" s="453">
        <v>13</v>
      </c>
      <c r="G354" s="453">
        <v>27690</v>
      </c>
      <c r="H354" s="453">
        <v>1.0828249648052557</v>
      </c>
      <c r="I354" s="453">
        <v>2130</v>
      </c>
      <c r="J354" s="453">
        <v>12</v>
      </c>
      <c r="K354" s="453">
        <v>25572</v>
      </c>
      <c r="L354" s="453">
        <v>1</v>
      </c>
      <c r="M354" s="453">
        <v>2131</v>
      </c>
      <c r="N354" s="453">
        <v>6</v>
      </c>
      <c r="O354" s="453">
        <v>12804</v>
      </c>
      <c r="P354" s="523">
        <v>0.50070389488503053</v>
      </c>
      <c r="Q354" s="454">
        <v>2134</v>
      </c>
    </row>
    <row r="355" spans="1:17" ht="14.4" customHeight="1" x14ac:dyDescent="0.3">
      <c r="A355" s="448" t="s">
        <v>921</v>
      </c>
      <c r="B355" s="449" t="s">
        <v>747</v>
      </c>
      <c r="C355" s="449" t="s">
        <v>748</v>
      </c>
      <c r="D355" s="449" t="s">
        <v>841</v>
      </c>
      <c r="E355" s="449" t="s">
        <v>842</v>
      </c>
      <c r="F355" s="453">
        <v>12</v>
      </c>
      <c r="G355" s="453">
        <v>2904</v>
      </c>
      <c r="H355" s="453">
        <v>2</v>
      </c>
      <c r="I355" s="453">
        <v>242</v>
      </c>
      <c r="J355" s="453">
        <v>6</v>
      </c>
      <c r="K355" s="453">
        <v>1452</v>
      </c>
      <c r="L355" s="453">
        <v>1</v>
      </c>
      <c r="M355" s="453">
        <v>242</v>
      </c>
      <c r="N355" s="453">
        <v>5</v>
      </c>
      <c r="O355" s="453">
        <v>1215</v>
      </c>
      <c r="P355" s="523">
        <v>0.83677685950413228</v>
      </c>
      <c r="Q355" s="454">
        <v>243</v>
      </c>
    </row>
    <row r="356" spans="1:17" ht="14.4" customHeight="1" x14ac:dyDescent="0.3">
      <c r="A356" s="448" t="s">
        <v>921</v>
      </c>
      <c r="B356" s="449" t="s">
        <v>747</v>
      </c>
      <c r="C356" s="449" t="s">
        <v>748</v>
      </c>
      <c r="D356" s="449" t="s">
        <v>843</v>
      </c>
      <c r="E356" s="449" t="s">
        <v>844</v>
      </c>
      <c r="F356" s="453"/>
      <c r="G356" s="453"/>
      <c r="H356" s="453"/>
      <c r="I356" s="453"/>
      <c r="J356" s="453">
        <v>1</v>
      </c>
      <c r="K356" s="453">
        <v>424</v>
      </c>
      <c r="L356" s="453">
        <v>1</v>
      </c>
      <c r="M356" s="453">
        <v>424</v>
      </c>
      <c r="N356" s="453"/>
      <c r="O356" s="453"/>
      <c r="P356" s="523"/>
      <c r="Q356" s="454"/>
    </row>
    <row r="357" spans="1:17" ht="14.4" customHeight="1" x14ac:dyDescent="0.3">
      <c r="A357" s="448" t="s">
        <v>921</v>
      </c>
      <c r="B357" s="449" t="s">
        <v>747</v>
      </c>
      <c r="C357" s="449" t="s">
        <v>748</v>
      </c>
      <c r="D357" s="449" t="s">
        <v>848</v>
      </c>
      <c r="E357" s="449" t="s">
        <v>849</v>
      </c>
      <c r="F357" s="453">
        <v>3</v>
      </c>
      <c r="G357" s="453">
        <v>15648</v>
      </c>
      <c r="H357" s="453">
        <v>0.74942528735632186</v>
      </c>
      <c r="I357" s="453">
        <v>5216</v>
      </c>
      <c r="J357" s="453">
        <v>4</v>
      </c>
      <c r="K357" s="453">
        <v>20880</v>
      </c>
      <c r="L357" s="453">
        <v>1</v>
      </c>
      <c r="M357" s="453">
        <v>5220</v>
      </c>
      <c r="N357" s="453">
        <v>3</v>
      </c>
      <c r="O357" s="453">
        <v>15687</v>
      </c>
      <c r="P357" s="523">
        <v>0.75129310344827582</v>
      </c>
      <c r="Q357" s="454">
        <v>5229</v>
      </c>
    </row>
    <row r="358" spans="1:17" ht="14.4" customHeight="1" x14ac:dyDescent="0.3">
      <c r="A358" s="448" t="s">
        <v>921</v>
      </c>
      <c r="B358" s="449" t="s">
        <v>747</v>
      </c>
      <c r="C358" s="449" t="s">
        <v>748</v>
      </c>
      <c r="D358" s="449" t="s">
        <v>852</v>
      </c>
      <c r="E358" s="449" t="s">
        <v>853</v>
      </c>
      <c r="F358" s="453"/>
      <c r="G358" s="453"/>
      <c r="H358" s="453"/>
      <c r="I358" s="453"/>
      <c r="J358" s="453"/>
      <c r="K358" s="453"/>
      <c r="L358" s="453"/>
      <c r="M358" s="453"/>
      <c r="N358" s="453">
        <v>2</v>
      </c>
      <c r="O358" s="453">
        <v>578</v>
      </c>
      <c r="P358" s="523"/>
      <c r="Q358" s="454">
        <v>289</v>
      </c>
    </row>
    <row r="359" spans="1:17" ht="14.4" customHeight="1" x14ac:dyDescent="0.3">
      <c r="A359" s="448" t="s">
        <v>921</v>
      </c>
      <c r="B359" s="449" t="s">
        <v>747</v>
      </c>
      <c r="C359" s="449" t="s">
        <v>748</v>
      </c>
      <c r="D359" s="449" t="s">
        <v>854</v>
      </c>
      <c r="E359" s="449" t="s">
        <v>855</v>
      </c>
      <c r="F359" s="453"/>
      <c r="G359" s="453"/>
      <c r="H359" s="453"/>
      <c r="I359" s="453"/>
      <c r="J359" s="453">
        <v>1</v>
      </c>
      <c r="K359" s="453">
        <v>1098</v>
      </c>
      <c r="L359" s="453">
        <v>1</v>
      </c>
      <c r="M359" s="453">
        <v>1098</v>
      </c>
      <c r="N359" s="453"/>
      <c r="O359" s="453"/>
      <c r="P359" s="523"/>
      <c r="Q359" s="454"/>
    </row>
    <row r="360" spans="1:17" ht="14.4" customHeight="1" x14ac:dyDescent="0.3">
      <c r="A360" s="448" t="s">
        <v>922</v>
      </c>
      <c r="B360" s="449" t="s">
        <v>747</v>
      </c>
      <c r="C360" s="449" t="s">
        <v>748</v>
      </c>
      <c r="D360" s="449" t="s">
        <v>751</v>
      </c>
      <c r="E360" s="449" t="s">
        <v>752</v>
      </c>
      <c r="F360" s="453">
        <v>100</v>
      </c>
      <c r="G360" s="453">
        <v>5800</v>
      </c>
      <c r="H360" s="453">
        <v>2.5</v>
      </c>
      <c r="I360" s="453">
        <v>58</v>
      </c>
      <c r="J360" s="453">
        <v>40</v>
      </c>
      <c r="K360" s="453">
        <v>2320</v>
      </c>
      <c r="L360" s="453">
        <v>1</v>
      </c>
      <c r="M360" s="453">
        <v>58</v>
      </c>
      <c r="N360" s="453">
        <v>40</v>
      </c>
      <c r="O360" s="453">
        <v>2320</v>
      </c>
      <c r="P360" s="523">
        <v>1</v>
      </c>
      <c r="Q360" s="454">
        <v>58</v>
      </c>
    </row>
    <row r="361" spans="1:17" ht="14.4" customHeight="1" x14ac:dyDescent="0.3">
      <c r="A361" s="448" t="s">
        <v>922</v>
      </c>
      <c r="B361" s="449" t="s">
        <v>747</v>
      </c>
      <c r="C361" s="449" t="s">
        <v>748</v>
      </c>
      <c r="D361" s="449" t="s">
        <v>753</v>
      </c>
      <c r="E361" s="449" t="s">
        <v>754</v>
      </c>
      <c r="F361" s="453">
        <v>12</v>
      </c>
      <c r="G361" s="453">
        <v>1572</v>
      </c>
      <c r="H361" s="453">
        <v>1.2</v>
      </c>
      <c r="I361" s="453">
        <v>131</v>
      </c>
      <c r="J361" s="453">
        <v>10</v>
      </c>
      <c r="K361" s="453">
        <v>1310</v>
      </c>
      <c r="L361" s="453">
        <v>1</v>
      </c>
      <c r="M361" s="453">
        <v>131</v>
      </c>
      <c r="N361" s="453">
        <v>5</v>
      </c>
      <c r="O361" s="453">
        <v>660</v>
      </c>
      <c r="P361" s="523">
        <v>0.50381679389312972</v>
      </c>
      <c r="Q361" s="454">
        <v>132</v>
      </c>
    </row>
    <row r="362" spans="1:17" ht="14.4" customHeight="1" x14ac:dyDescent="0.3">
      <c r="A362" s="448" t="s">
        <v>922</v>
      </c>
      <c r="B362" s="449" t="s">
        <v>747</v>
      </c>
      <c r="C362" s="449" t="s">
        <v>748</v>
      </c>
      <c r="D362" s="449" t="s">
        <v>757</v>
      </c>
      <c r="E362" s="449" t="s">
        <v>758</v>
      </c>
      <c r="F362" s="453">
        <v>3</v>
      </c>
      <c r="G362" s="453">
        <v>1221</v>
      </c>
      <c r="H362" s="453">
        <v>0.74816176470588236</v>
      </c>
      <c r="I362" s="453">
        <v>407</v>
      </c>
      <c r="J362" s="453">
        <v>4</v>
      </c>
      <c r="K362" s="453">
        <v>1632</v>
      </c>
      <c r="L362" s="453">
        <v>1</v>
      </c>
      <c r="M362" s="453">
        <v>408</v>
      </c>
      <c r="N362" s="453">
        <v>5</v>
      </c>
      <c r="O362" s="453">
        <v>2040</v>
      </c>
      <c r="P362" s="523">
        <v>1.25</v>
      </c>
      <c r="Q362" s="454">
        <v>408</v>
      </c>
    </row>
    <row r="363" spans="1:17" ht="14.4" customHeight="1" x14ac:dyDescent="0.3">
      <c r="A363" s="448" t="s">
        <v>922</v>
      </c>
      <c r="B363" s="449" t="s">
        <v>747</v>
      </c>
      <c r="C363" s="449" t="s">
        <v>748</v>
      </c>
      <c r="D363" s="449" t="s">
        <v>759</v>
      </c>
      <c r="E363" s="449" t="s">
        <v>760</v>
      </c>
      <c r="F363" s="453">
        <v>2</v>
      </c>
      <c r="G363" s="453">
        <v>358</v>
      </c>
      <c r="H363" s="453">
        <v>0.39777777777777779</v>
      </c>
      <c r="I363" s="453">
        <v>179</v>
      </c>
      <c r="J363" s="453">
        <v>5</v>
      </c>
      <c r="K363" s="453">
        <v>900</v>
      </c>
      <c r="L363" s="453">
        <v>1</v>
      </c>
      <c r="M363" s="453">
        <v>180</v>
      </c>
      <c r="N363" s="453">
        <v>10</v>
      </c>
      <c r="O363" s="453">
        <v>1800</v>
      </c>
      <c r="P363" s="523">
        <v>2</v>
      </c>
      <c r="Q363" s="454">
        <v>180</v>
      </c>
    </row>
    <row r="364" spans="1:17" ht="14.4" customHeight="1" x14ac:dyDescent="0.3">
      <c r="A364" s="448" t="s">
        <v>922</v>
      </c>
      <c r="B364" s="449" t="s">
        <v>747</v>
      </c>
      <c r="C364" s="449" t="s">
        <v>748</v>
      </c>
      <c r="D364" s="449" t="s">
        <v>763</v>
      </c>
      <c r="E364" s="449" t="s">
        <v>764</v>
      </c>
      <c r="F364" s="453">
        <v>15</v>
      </c>
      <c r="G364" s="453">
        <v>5025</v>
      </c>
      <c r="H364" s="453">
        <v>1.6617063492063493</v>
      </c>
      <c r="I364" s="453">
        <v>335</v>
      </c>
      <c r="J364" s="453">
        <v>9</v>
      </c>
      <c r="K364" s="453">
        <v>3024</v>
      </c>
      <c r="L364" s="453">
        <v>1</v>
      </c>
      <c r="M364" s="453">
        <v>336</v>
      </c>
      <c r="N364" s="453">
        <v>12</v>
      </c>
      <c r="O364" s="453">
        <v>4044</v>
      </c>
      <c r="P364" s="523">
        <v>1.3373015873015872</v>
      </c>
      <c r="Q364" s="454">
        <v>337</v>
      </c>
    </row>
    <row r="365" spans="1:17" ht="14.4" customHeight="1" x14ac:dyDescent="0.3">
      <c r="A365" s="448" t="s">
        <v>922</v>
      </c>
      <c r="B365" s="449" t="s">
        <v>747</v>
      </c>
      <c r="C365" s="449" t="s">
        <v>748</v>
      </c>
      <c r="D365" s="449" t="s">
        <v>765</v>
      </c>
      <c r="E365" s="449" t="s">
        <v>766</v>
      </c>
      <c r="F365" s="453">
        <v>10</v>
      </c>
      <c r="G365" s="453">
        <v>4580</v>
      </c>
      <c r="H365" s="453">
        <v>1.1086903897361413</v>
      </c>
      <c r="I365" s="453">
        <v>458</v>
      </c>
      <c r="J365" s="453">
        <v>9</v>
      </c>
      <c r="K365" s="453">
        <v>4131</v>
      </c>
      <c r="L365" s="453">
        <v>1</v>
      </c>
      <c r="M365" s="453">
        <v>459</v>
      </c>
      <c r="N365" s="453">
        <v>14</v>
      </c>
      <c r="O365" s="453">
        <v>6426</v>
      </c>
      <c r="P365" s="523">
        <v>1.5555555555555556</v>
      </c>
      <c r="Q365" s="454">
        <v>459</v>
      </c>
    </row>
    <row r="366" spans="1:17" ht="14.4" customHeight="1" x14ac:dyDescent="0.3">
      <c r="A366" s="448" t="s">
        <v>922</v>
      </c>
      <c r="B366" s="449" t="s">
        <v>747</v>
      </c>
      <c r="C366" s="449" t="s">
        <v>748</v>
      </c>
      <c r="D366" s="449" t="s">
        <v>767</v>
      </c>
      <c r="E366" s="449" t="s">
        <v>768</v>
      </c>
      <c r="F366" s="453">
        <v>63</v>
      </c>
      <c r="G366" s="453">
        <v>21987</v>
      </c>
      <c r="H366" s="453">
        <v>0.58333333333333337</v>
      </c>
      <c r="I366" s="453">
        <v>349</v>
      </c>
      <c r="J366" s="453">
        <v>108</v>
      </c>
      <c r="K366" s="453">
        <v>37692</v>
      </c>
      <c r="L366" s="453">
        <v>1</v>
      </c>
      <c r="M366" s="453">
        <v>349</v>
      </c>
      <c r="N366" s="453">
        <v>135</v>
      </c>
      <c r="O366" s="453">
        <v>47250</v>
      </c>
      <c r="P366" s="523">
        <v>1.2535816618911175</v>
      </c>
      <c r="Q366" s="454">
        <v>350</v>
      </c>
    </row>
    <row r="367" spans="1:17" ht="14.4" customHeight="1" x14ac:dyDescent="0.3">
      <c r="A367" s="448" t="s">
        <v>922</v>
      </c>
      <c r="B367" s="449" t="s">
        <v>747</v>
      </c>
      <c r="C367" s="449" t="s">
        <v>748</v>
      </c>
      <c r="D367" s="449" t="s">
        <v>769</v>
      </c>
      <c r="E367" s="449" t="s">
        <v>770</v>
      </c>
      <c r="F367" s="453">
        <v>4</v>
      </c>
      <c r="G367" s="453">
        <v>6612</v>
      </c>
      <c r="H367" s="453">
        <v>0.66666666666666663</v>
      </c>
      <c r="I367" s="453">
        <v>1653</v>
      </c>
      <c r="J367" s="453">
        <v>6</v>
      </c>
      <c r="K367" s="453">
        <v>9918</v>
      </c>
      <c r="L367" s="453">
        <v>1</v>
      </c>
      <c r="M367" s="453">
        <v>1653</v>
      </c>
      <c r="N367" s="453">
        <v>3</v>
      </c>
      <c r="O367" s="453">
        <v>4965</v>
      </c>
      <c r="P367" s="523">
        <v>0.500604960677556</v>
      </c>
      <c r="Q367" s="454">
        <v>1655</v>
      </c>
    </row>
    <row r="368" spans="1:17" ht="14.4" customHeight="1" x14ac:dyDescent="0.3">
      <c r="A368" s="448" t="s">
        <v>922</v>
      </c>
      <c r="B368" s="449" t="s">
        <v>747</v>
      </c>
      <c r="C368" s="449" t="s">
        <v>748</v>
      </c>
      <c r="D368" s="449" t="s">
        <v>923</v>
      </c>
      <c r="E368" s="449" t="s">
        <v>924</v>
      </c>
      <c r="F368" s="453">
        <v>1</v>
      </c>
      <c r="G368" s="453">
        <v>3486</v>
      </c>
      <c r="H368" s="453"/>
      <c r="I368" s="453">
        <v>3486</v>
      </c>
      <c r="J368" s="453"/>
      <c r="K368" s="453"/>
      <c r="L368" s="453"/>
      <c r="M368" s="453"/>
      <c r="N368" s="453"/>
      <c r="O368" s="453"/>
      <c r="P368" s="523"/>
      <c r="Q368" s="454"/>
    </row>
    <row r="369" spans="1:17" ht="14.4" customHeight="1" x14ac:dyDescent="0.3">
      <c r="A369" s="448" t="s">
        <v>922</v>
      </c>
      <c r="B369" s="449" t="s">
        <v>747</v>
      </c>
      <c r="C369" s="449" t="s">
        <v>748</v>
      </c>
      <c r="D369" s="449" t="s">
        <v>771</v>
      </c>
      <c r="E369" s="449" t="s">
        <v>772</v>
      </c>
      <c r="F369" s="453">
        <v>2</v>
      </c>
      <c r="G369" s="453">
        <v>12452</v>
      </c>
      <c r="H369" s="453">
        <v>1.9983951211683517</v>
      </c>
      <c r="I369" s="453">
        <v>6226</v>
      </c>
      <c r="J369" s="453">
        <v>1</v>
      </c>
      <c r="K369" s="453">
        <v>6231</v>
      </c>
      <c r="L369" s="453">
        <v>1</v>
      </c>
      <c r="M369" s="453">
        <v>6231</v>
      </c>
      <c r="N369" s="453"/>
      <c r="O369" s="453"/>
      <c r="P369" s="523"/>
      <c r="Q369" s="454"/>
    </row>
    <row r="370" spans="1:17" ht="14.4" customHeight="1" x14ac:dyDescent="0.3">
      <c r="A370" s="448" t="s">
        <v>922</v>
      </c>
      <c r="B370" s="449" t="s">
        <v>747</v>
      </c>
      <c r="C370" s="449" t="s">
        <v>748</v>
      </c>
      <c r="D370" s="449" t="s">
        <v>773</v>
      </c>
      <c r="E370" s="449" t="s">
        <v>774</v>
      </c>
      <c r="F370" s="453">
        <v>1</v>
      </c>
      <c r="G370" s="453">
        <v>117</v>
      </c>
      <c r="H370" s="453"/>
      <c r="I370" s="453">
        <v>117</v>
      </c>
      <c r="J370" s="453"/>
      <c r="K370" s="453"/>
      <c r="L370" s="453"/>
      <c r="M370" s="453"/>
      <c r="N370" s="453">
        <v>1</v>
      </c>
      <c r="O370" s="453">
        <v>117</v>
      </c>
      <c r="P370" s="523"/>
      <c r="Q370" s="454">
        <v>117</v>
      </c>
    </row>
    <row r="371" spans="1:17" ht="14.4" customHeight="1" x14ac:dyDescent="0.3">
      <c r="A371" s="448" t="s">
        <v>922</v>
      </c>
      <c r="B371" s="449" t="s">
        <v>747</v>
      </c>
      <c r="C371" s="449" t="s">
        <v>748</v>
      </c>
      <c r="D371" s="449" t="s">
        <v>777</v>
      </c>
      <c r="E371" s="449" t="s">
        <v>778</v>
      </c>
      <c r="F371" s="453"/>
      <c r="G371" s="453"/>
      <c r="H371" s="453"/>
      <c r="I371" s="453"/>
      <c r="J371" s="453">
        <v>2</v>
      </c>
      <c r="K371" s="453">
        <v>782</v>
      </c>
      <c r="L371" s="453">
        <v>1</v>
      </c>
      <c r="M371" s="453">
        <v>391</v>
      </c>
      <c r="N371" s="453"/>
      <c r="O371" s="453"/>
      <c r="P371" s="523"/>
      <c r="Q371" s="454"/>
    </row>
    <row r="372" spans="1:17" ht="14.4" customHeight="1" x14ac:dyDescent="0.3">
      <c r="A372" s="448" t="s">
        <v>922</v>
      </c>
      <c r="B372" s="449" t="s">
        <v>747</v>
      </c>
      <c r="C372" s="449" t="s">
        <v>748</v>
      </c>
      <c r="D372" s="449" t="s">
        <v>779</v>
      </c>
      <c r="E372" s="449" t="s">
        <v>780</v>
      </c>
      <c r="F372" s="453">
        <v>1</v>
      </c>
      <c r="G372" s="453">
        <v>38</v>
      </c>
      <c r="H372" s="453"/>
      <c r="I372" s="453">
        <v>38</v>
      </c>
      <c r="J372" s="453"/>
      <c r="K372" s="453"/>
      <c r="L372" s="453"/>
      <c r="M372" s="453"/>
      <c r="N372" s="453">
        <v>1</v>
      </c>
      <c r="O372" s="453">
        <v>38</v>
      </c>
      <c r="P372" s="523"/>
      <c r="Q372" s="454">
        <v>38</v>
      </c>
    </row>
    <row r="373" spans="1:17" ht="14.4" customHeight="1" x14ac:dyDescent="0.3">
      <c r="A373" s="448" t="s">
        <v>922</v>
      </c>
      <c r="B373" s="449" t="s">
        <v>747</v>
      </c>
      <c r="C373" s="449" t="s">
        <v>748</v>
      </c>
      <c r="D373" s="449" t="s">
        <v>783</v>
      </c>
      <c r="E373" s="449" t="s">
        <v>784</v>
      </c>
      <c r="F373" s="453"/>
      <c r="G373" s="453"/>
      <c r="H373" s="453"/>
      <c r="I373" s="453"/>
      <c r="J373" s="453">
        <v>2</v>
      </c>
      <c r="K373" s="453">
        <v>1410</v>
      </c>
      <c r="L373" s="453">
        <v>1</v>
      </c>
      <c r="M373" s="453">
        <v>705</v>
      </c>
      <c r="N373" s="453"/>
      <c r="O373" s="453"/>
      <c r="P373" s="523"/>
      <c r="Q373" s="454"/>
    </row>
    <row r="374" spans="1:17" ht="14.4" customHeight="1" x14ac:dyDescent="0.3">
      <c r="A374" s="448" t="s">
        <v>922</v>
      </c>
      <c r="B374" s="449" t="s">
        <v>747</v>
      </c>
      <c r="C374" s="449" t="s">
        <v>748</v>
      </c>
      <c r="D374" s="449" t="s">
        <v>787</v>
      </c>
      <c r="E374" s="449" t="s">
        <v>788</v>
      </c>
      <c r="F374" s="453">
        <v>43</v>
      </c>
      <c r="G374" s="453">
        <v>13072</v>
      </c>
      <c r="H374" s="453">
        <v>1.224543325526932</v>
      </c>
      <c r="I374" s="453">
        <v>304</v>
      </c>
      <c r="J374" s="453">
        <v>35</v>
      </c>
      <c r="K374" s="453">
        <v>10675</v>
      </c>
      <c r="L374" s="453">
        <v>1</v>
      </c>
      <c r="M374" s="453">
        <v>305</v>
      </c>
      <c r="N374" s="453">
        <v>48</v>
      </c>
      <c r="O374" s="453">
        <v>14640</v>
      </c>
      <c r="P374" s="523">
        <v>1.3714285714285714</v>
      </c>
      <c r="Q374" s="454">
        <v>305</v>
      </c>
    </row>
    <row r="375" spans="1:17" ht="14.4" customHeight="1" x14ac:dyDescent="0.3">
      <c r="A375" s="448" t="s">
        <v>922</v>
      </c>
      <c r="B375" s="449" t="s">
        <v>747</v>
      </c>
      <c r="C375" s="449" t="s">
        <v>748</v>
      </c>
      <c r="D375" s="449" t="s">
        <v>791</v>
      </c>
      <c r="E375" s="449" t="s">
        <v>792</v>
      </c>
      <c r="F375" s="453">
        <v>9</v>
      </c>
      <c r="G375" s="453">
        <v>4446</v>
      </c>
      <c r="H375" s="453">
        <v>0.5</v>
      </c>
      <c r="I375" s="453">
        <v>494</v>
      </c>
      <c r="J375" s="453">
        <v>18</v>
      </c>
      <c r="K375" s="453">
        <v>8892</v>
      </c>
      <c r="L375" s="453">
        <v>1</v>
      </c>
      <c r="M375" s="453">
        <v>494</v>
      </c>
      <c r="N375" s="453">
        <v>10</v>
      </c>
      <c r="O375" s="453">
        <v>4950</v>
      </c>
      <c r="P375" s="523">
        <v>0.55668016194331982</v>
      </c>
      <c r="Q375" s="454">
        <v>495</v>
      </c>
    </row>
    <row r="376" spans="1:17" ht="14.4" customHeight="1" x14ac:dyDescent="0.3">
      <c r="A376" s="448" t="s">
        <v>922</v>
      </c>
      <c r="B376" s="449" t="s">
        <v>747</v>
      </c>
      <c r="C376" s="449" t="s">
        <v>748</v>
      </c>
      <c r="D376" s="449" t="s">
        <v>793</v>
      </c>
      <c r="E376" s="449" t="s">
        <v>794</v>
      </c>
      <c r="F376" s="453">
        <v>47</v>
      </c>
      <c r="G376" s="453">
        <v>17390</v>
      </c>
      <c r="H376" s="453">
        <v>0.92156862745098034</v>
      </c>
      <c r="I376" s="453">
        <v>370</v>
      </c>
      <c r="J376" s="453">
        <v>51</v>
      </c>
      <c r="K376" s="453">
        <v>18870</v>
      </c>
      <c r="L376" s="453">
        <v>1</v>
      </c>
      <c r="M376" s="453">
        <v>370</v>
      </c>
      <c r="N376" s="453">
        <v>52</v>
      </c>
      <c r="O376" s="453">
        <v>19292</v>
      </c>
      <c r="P376" s="523">
        <v>1.0223635400105988</v>
      </c>
      <c r="Q376" s="454">
        <v>371</v>
      </c>
    </row>
    <row r="377" spans="1:17" ht="14.4" customHeight="1" x14ac:dyDescent="0.3">
      <c r="A377" s="448" t="s">
        <v>922</v>
      </c>
      <c r="B377" s="449" t="s">
        <v>747</v>
      </c>
      <c r="C377" s="449" t="s">
        <v>748</v>
      </c>
      <c r="D377" s="449" t="s">
        <v>801</v>
      </c>
      <c r="E377" s="449" t="s">
        <v>802</v>
      </c>
      <c r="F377" s="453"/>
      <c r="G377" s="453"/>
      <c r="H377" s="453"/>
      <c r="I377" s="453"/>
      <c r="J377" s="453"/>
      <c r="K377" s="453"/>
      <c r="L377" s="453"/>
      <c r="M377" s="453"/>
      <c r="N377" s="453">
        <v>3</v>
      </c>
      <c r="O377" s="453">
        <v>336</v>
      </c>
      <c r="P377" s="523"/>
      <c r="Q377" s="454">
        <v>112</v>
      </c>
    </row>
    <row r="378" spans="1:17" ht="14.4" customHeight="1" x14ac:dyDescent="0.3">
      <c r="A378" s="448" t="s">
        <v>922</v>
      </c>
      <c r="B378" s="449" t="s">
        <v>747</v>
      </c>
      <c r="C378" s="449" t="s">
        <v>748</v>
      </c>
      <c r="D378" s="449" t="s">
        <v>803</v>
      </c>
      <c r="E378" s="449" t="s">
        <v>804</v>
      </c>
      <c r="F378" s="453">
        <v>2</v>
      </c>
      <c r="G378" s="453">
        <v>250</v>
      </c>
      <c r="H378" s="453"/>
      <c r="I378" s="453">
        <v>125</v>
      </c>
      <c r="J378" s="453"/>
      <c r="K378" s="453"/>
      <c r="L378" s="453"/>
      <c r="M378" s="453"/>
      <c r="N378" s="453">
        <v>2</v>
      </c>
      <c r="O378" s="453">
        <v>252</v>
      </c>
      <c r="P378" s="523"/>
      <c r="Q378" s="454">
        <v>126</v>
      </c>
    </row>
    <row r="379" spans="1:17" ht="14.4" customHeight="1" x14ac:dyDescent="0.3">
      <c r="A379" s="448" t="s">
        <v>922</v>
      </c>
      <c r="B379" s="449" t="s">
        <v>747</v>
      </c>
      <c r="C379" s="449" t="s">
        <v>748</v>
      </c>
      <c r="D379" s="449" t="s">
        <v>805</v>
      </c>
      <c r="E379" s="449" t="s">
        <v>806</v>
      </c>
      <c r="F379" s="453">
        <v>1</v>
      </c>
      <c r="G379" s="453">
        <v>495</v>
      </c>
      <c r="H379" s="453">
        <v>1</v>
      </c>
      <c r="I379" s="453">
        <v>495</v>
      </c>
      <c r="J379" s="453">
        <v>1</v>
      </c>
      <c r="K379" s="453">
        <v>495</v>
      </c>
      <c r="L379" s="453">
        <v>1</v>
      </c>
      <c r="M379" s="453">
        <v>495</v>
      </c>
      <c r="N379" s="453">
        <v>1</v>
      </c>
      <c r="O379" s="453">
        <v>496</v>
      </c>
      <c r="P379" s="523">
        <v>1.002020202020202</v>
      </c>
      <c r="Q379" s="454">
        <v>496</v>
      </c>
    </row>
    <row r="380" spans="1:17" ht="14.4" customHeight="1" x14ac:dyDescent="0.3">
      <c r="A380" s="448" t="s">
        <v>922</v>
      </c>
      <c r="B380" s="449" t="s">
        <v>747</v>
      </c>
      <c r="C380" s="449" t="s">
        <v>748</v>
      </c>
      <c r="D380" s="449" t="s">
        <v>809</v>
      </c>
      <c r="E380" s="449" t="s">
        <v>810</v>
      </c>
      <c r="F380" s="453">
        <v>15</v>
      </c>
      <c r="G380" s="453">
        <v>6840</v>
      </c>
      <c r="H380" s="453">
        <v>7.5</v>
      </c>
      <c r="I380" s="453">
        <v>456</v>
      </c>
      <c r="J380" s="453">
        <v>2</v>
      </c>
      <c r="K380" s="453">
        <v>912</v>
      </c>
      <c r="L380" s="453">
        <v>1</v>
      </c>
      <c r="M380" s="453">
        <v>456</v>
      </c>
      <c r="N380" s="453">
        <v>7</v>
      </c>
      <c r="O380" s="453">
        <v>3206</v>
      </c>
      <c r="P380" s="523">
        <v>3.5153508771929824</v>
      </c>
      <c r="Q380" s="454">
        <v>458</v>
      </c>
    </row>
    <row r="381" spans="1:17" ht="14.4" customHeight="1" x14ac:dyDescent="0.3">
      <c r="A381" s="448" t="s">
        <v>922</v>
      </c>
      <c r="B381" s="449" t="s">
        <v>747</v>
      </c>
      <c r="C381" s="449" t="s">
        <v>748</v>
      </c>
      <c r="D381" s="449" t="s">
        <v>811</v>
      </c>
      <c r="E381" s="449" t="s">
        <v>812</v>
      </c>
      <c r="F381" s="453">
        <v>16</v>
      </c>
      <c r="G381" s="453">
        <v>928</v>
      </c>
      <c r="H381" s="453">
        <v>0.64</v>
      </c>
      <c r="I381" s="453">
        <v>58</v>
      </c>
      <c r="J381" s="453">
        <v>25</v>
      </c>
      <c r="K381" s="453">
        <v>1450</v>
      </c>
      <c r="L381" s="453">
        <v>1</v>
      </c>
      <c r="M381" s="453">
        <v>58</v>
      </c>
      <c r="N381" s="453">
        <v>38</v>
      </c>
      <c r="O381" s="453">
        <v>2204</v>
      </c>
      <c r="P381" s="523">
        <v>1.52</v>
      </c>
      <c r="Q381" s="454">
        <v>58</v>
      </c>
    </row>
    <row r="382" spans="1:17" ht="14.4" customHeight="1" x14ac:dyDescent="0.3">
      <c r="A382" s="448" t="s">
        <v>922</v>
      </c>
      <c r="B382" s="449" t="s">
        <v>747</v>
      </c>
      <c r="C382" s="449" t="s">
        <v>748</v>
      </c>
      <c r="D382" s="449" t="s">
        <v>813</v>
      </c>
      <c r="E382" s="449" t="s">
        <v>814</v>
      </c>
      <c r="F382" s="453"/>
      <c r="G382" s="453"/>
      <c r="H382" s="453"/>
      <c r="I382" s="453"/>
      <c r="J382" s="453">
        <v>1</v>
      </c>
      <c r="K382" s="453">
        <v>2173</v>
      </c>
      <c r="L382" s="453">
        <v>1</v>
      </c>
      <c r="M382" s="453">
        <v>2173</v>
      </c>
      <c r="N382" s="453"/>
      <c r="O382" s="453"/>
      <c r="P382" s="523"/>
      <c r="Q382" s="454"/>
    </row>
    <row r="383" spans="1:17" ht="14.4" customHeight="1" x14ac:dyDescent="0.3">
      <c r="A383" s="448" t="s">
        <v>922</v>
      </c>
      <c r="B383" s="449" t="s">
        <v>747</v>
      </c>
      <c r="C383" s="449" t="s">
        <v>748</v>
      </c>
      <c r="D383" s="449" t="s">
        <v>819</v>
      </c>
      <c r="E383" s="449" t="s">
        <v>820</v>
      </c>
      <c r="F383" s="453">
        <v>98</v>
      </c>
      <c r="G383" s="453">
        <v>17150</v>
      </c>
      <c r="H383" s="453">
        <v>0.57319518716577544</v>
      </c>
      <c r="I383" s="453">
        <v>175</v>
      </c>
      <c r="J383" s="453">
        <v>170</v>
      </c>
      <c r="K383" s="453">
        <v>29920</v>
      </c>
      <c r="L383" s="453">
        <v>1</v>
      </c>
      <c r="M383" s="453">
        <v>176</v>
      </c>
      <c r="N383" s="453">
        <v>86</v>
      </c>
      <c r="O383" s="453">
        <v>15136</v>
      </c>
      <c r="P383" s="523">
        <v>0.50588235294117645</v>
      </c>
      <c r="Q383" s="454">
        <v>176</v>
      </c>
    </row>
    <row r="384" spans="1:17" ht="14.4" customHeight="1" x14ac:dyDescent="0.3">
      <c r="A384" s="448" t="s">
        <v>922</v>
      </c>
      <c r="B384" s="449" t="s">
        <v>747</v>
      </c>
      <c r="C384" s="449" t="s">
        <v>748</v>
      </c>
      <c r="D384" s="449" t="s">
        <v>821</v>
      </c>
      <c r="E384" s="449" t="s">
        <v>822</v>
      </c>
      <c r="F384" s="453"/>
      <c r="G384" s="453"/>
      <c r="H384" s="453"/>
      <c r="I384" s="453"/>
      <c r="J384" s="453">
        <v>4</v>
      </c>
      <c r="K384" s="453">
        <v>340</v>
      </c>
      <c r="L384" s="453">
        <v>1</v>
      </c>
      <c r="M384" s="453">
        <v>85</v>
      </c>
      <c r="N384" s="453"/>
      <c r="O384" s="453"/>
      <c r="P384" s="523"/>
      <c r="Q384" s="454"/>
    </row>
    <row r="385" spans="1:17" ht="14.4" customHeight="1" x14ac:dyDescent="0.3">
      <c r="A385" s="448" t="s">
        <v>922</v>
      </c>
      <c r="B385" s="449" t="s">
        <v>747</v>
      </c>
      <c r="C385" s="449" t="s">
        <v>748</v>
      </c>
      <c r="D385" s="449" t="s">
        <v>825</v>
      </c>
      <c r="E385" s="449" t="s">
        <v>826</v>
      </c>
      <c r="F385" s="453">
        <v>24</v>
      </c>
      <c r="G385" s="453">
        <v>4056</v>
      </c>
      <c r="H385" s="453">
        <v>2.6509803921568627</v>
      </c>
      <c r="I385" s="453">
        <v>169</v>
      </c>
      <c r="J385" s="453">
        <v>9</v>
      </c>
      <c r="K385" s="453">
        <v>1530</v>
      </c>
      <c r="L385" s="453">
        <v>1</v>
      </c>
      <c r="M385" s="453">
        <v>170</v>
      </c>
      <c r="N385" s="453">
        <v>14</v>
      </c>
      <c r="O385" s="453">
        <v>2380</v>
      </c>
      <c r="P385" s="523">
        <v>1.5555555555555556</v>
      </c>
      <c r="Q385" s="454">
        <v>170</v>
      </c>
    </row>
    <row r="386" spans="1:17" ht="14.4" customHeight="1" x14ac:dyDescent="0.3">
      <c r="A386" s="448" t="s">
        <v>922</v>
      </c>
      <c r="B386" s="449" t="s">
        <v>747</v>
      </c>
      <c r="C386" s="449" t="s">
        <v>748</v>
      </c>
      <c r="D386" s="449" t="s">
        <v>829</v>
      </c>
      <c r="E386" s="449" t="s">
        <v>830</v>
      </c>
      <c r="F386" s="453"/>
      <c r="G386" s="453"/>
      <c r="H386" s="453"/>
      <c r="I386" s="453"/>
      <c r="J386" s="453">
        <v>4</v>
      </c>
      <c r="K386" s="453">
        <v>4048</v>
      </c>
      <c r="L386" s="453">
        <v>1</v>
      </c>
      <c r="M386" s="453">
        <v>1012</v>
      </c>
      <c r="N386" s="453"/>
      <c r="O386" s="453"/>
      <c r="P386" s="523"/>
      <c r="Q386" s="454"/>
    </row>
    <row r="387" spans="1:17" ht="14.4" customHeight="1" x14ac:dyDescent="0.3">
      <c r="A387" s="448" t="s">
        <v>922</v>
      </c>
      <c r="B387" s="449" t="s">
        <v>747</v>
      </c>
      <c r="C387" s="449" t="s">
        <v>748</v>
      </c>
      <c r="D387" s="449" t="s">
        <v>837</v>
      </c>
      <c r="E387" s="449" t="s">
        <v>838</v>
      </c>
      <c r="F387" s="453"/>
      <c r="G387" s="453"/>
      <c r="H387" s="453"/>
      <c r="I387" s="453"/>
      <c r="J387" s="453">
        <v>2</v>
      </c>
      <c r="K387" s="453">
        <v>528</v>
      </c>
      <c r="L387" s="453">
        <v>1</v>
      </c>
      <c r="M387" s="453">
        <v>264</v>
      </c>
      <c r="N387" s="453"/>
      <c r="O387" s="453"/>
      <c r="P387" s="523"/>
      <c r="Q387" s="454"/>
    </row>
    <row r="388" spans="1:17" ht="14.4" customHeight="1" x14ac:dyDescent="0.3">
      <c r="A388" s="448" t="s">
        <v>922</v>
      </c>
      <c r="B388" s="449" t="s">
        <v>747</v>
      </c>
      <c r="C388" s="449" t="s">
        <v>748</v>
      </c>
      <c r="D388" s="449" t="s">
        <v>839</v>
      </c>
      <c r="E388" s="449" t="s">
        <v>840</v>
      </c>
      <c r="F388" s="453"/>
      <c r="G388" s="453"/>
      <c r="H388" s="453"/>
      <c r="I388" s="453"/>
      <c r="J388" s="453">
        <v>6</v>
      </c>
      <c r="K388" s="453">
        <v>12786</v>
      </c>
      <c r="L388" s="453">
        <v>1</v>
      </c>
      <c r="M388" s="453">
        <v>2131</v>
      </c>
      <c r="N388" s="453">
        <v>30</v>
      </c>
      <c r="O388" s="453">
        <v>64020</v>
      </c>
      <c r="P388" s="523">
        <v>5.0070389488503046</v>
      </c>
      <c r="Q388" s="454">
        <v>2134</v>
      </c>
    </row>
    <row r="389" spans="1:17" ht="14.4" customHeight="1" x14ac:dyDescent="0.3">
      <c r="A389" s="448" t="s">
        <v>922</v>
      </c>
      <c r="B389" s="449" t="s">
        <v>747</v>
      </c>
      <c r="C389" s="449" t="s">
        <v>748</v>
      </c>
      <c r="D389" s="449" t="s">
        <v>841</v>
      </c>
      <c r="E389" s="449" t="s">
        <v>842</v>
      </c>
      <c r="F389" s="453">
        <v>2</v>
      </c>
      <c r="G389" s="453">
        <v>484</v>
      </c>
      <c r="H389" s="453">
        <v>0.5</v>
      </c>
      <c r="I389" s="453">
        <v>242</v>
      </c>
      <c r="J389" s="453">
        <v>4</v>
      </c>
      <c r="K389" s="453">
        <v>968</v>
      </c>
      <c r="L389" s="453">
        <v>1</v>
      </c>
      <c r="M389" s="453">
        <v>242</v>
      </c>
      <c r="N389" s="453">
        <v>1</v>
      </c>
      <c r="O389" s="453">
        <v>243</v>
      </c>
      <c r="P389" s="523">
        <v>0.25103305785123969</v>
      </c>
      <c r="Q389" s="454">
        <v>243</v>
      </c>
    </row>
    <row r="390" spans="1:17" ht="14.4" customHeight="1" x14ac:dyDescent="0.3">
      <c r="A390" s="448" t="s">
        <v>922</v>
      </c>
      <c r="B390" s="449" t="s">
        <v>747</v>
      </c>
      <c r="C390" s="449" t="s">
        <v>748</v>
      </c>
      <c r="D390" s="449" t="s">
        <v>848</v>
      </c>
      <c r="E390" s="449" t="s">
        <v>849</v>
      </c>
      <c r="F390" s="453">
        <v>2</v>
      </c>
      <c r="G390" s="453">
        <v>10432</v>
      </c>
      <c r="H390" s="453">
        <v>0.99923371647509573</v>
      </c>
      <c r="I390" s="453">
        <v>5216</v>
      </c>
      <c r="J390" s="453">
        <v>2</v>
      </c>
      <c r="K390" s="453">
        <v>10440</v>
      </c>
      <c r="L390" s="453">
        <v>1</v>
      </c>
      <c r="M390" s="453">
        <v>5220</v>
      </c>
      <c r="N390" s="453"/>
      <c r="O390" s="453"/>
      <c r="P390" s="523"/>
      <c r="Q390" s="454"/>
    </row>
    <row r="391" spans="1:17" ht="14.4" customHeight="1" x14ac:dyDescent="0.3">
      <c r="A391" s="448" t="s">
        <v>922</v>
      </c>
      <c r="B391" s="449" t="s">
        <v>747</v>
      </c>
      <c r="C391" s="449" t="s">
        <v>748</v>
      </c>
      <c r="D391" s="449" t="s">
        <v>852</v>
      </c>
      <c r="E391" s="449" t="s">
        <v>853</v>
      </c>
      <c r="F391" s="453">
        <v>1</v>
      </c>
      <c r="G391" s="453">
        <v>288</v>
      </c>
      <c r="H391" s="453">
        <v>0.9965397923875432</v>
      </c>
      <c r="I391" s="453">
        <v>288</v>
      </c>
      <c r="J391" s="453">
        <v>1</v>
      </c>
      <c r="K391" s="453">
        <v>289</v>
      </c>
      <c r="L391" s="453">
        <v>1</v>
      </c>
      <c r="M391" s="453">
        <v>289</v>
      </c>
      <c r="N391" s="453"/>
      <c r="O391" s="453"/>
      <c r="P391" s="523"/>
      <c r="Q391" s="454"/>
    </row>
    <row r="392" spans="1:17" ht="14.4" customHeight="1" x14ac:dyDescent="0.3">
      <c r="A392" s="448" t="s">
        <v>922</v>
      </c>
      <c r="B392" s="449" t="s">
        <v>747</v>
      </c>
      <c r="C392" s="449" t="s">
        <v>748</v>
      </c>
      <c r="D392" s="449" t="s">
        <v>860</v>
      </c>
      <c r="E392" s="449" t="s">
        <v>861</v>
      </c>
      <c r="F392" s="453"/>
      <c r="G392" s="453"/>
      <c r="H392" s="453"/>
      <c r="I392" s="453"/>
      <c r="J392" s="453">
        <v>1</v>
      </c>
      <c r="K392" s="453">
        <v>0</v>
      </c>
      <c r="L392" s="453"/>
      <c r="M392" s="453">
        <v>0</v>
      </c>
      <c r="N392" s="453"/>
      <c r="O392" s="453"/>
      <c r="P392" s="523"/>
      <c r="Q392" s="454"/>
    </row>
    <row r="393" spans="1:17" ht="14.4" customHeight="1" x14ac:dyDescent="0.3">
      <c r="A393" s="448" t="s">
        <v>922</v>
      </c>
      <c r="B393" s="449" t="s">
        <v>747</v>
      </c>
      <c r="C393" s="449" t="s">
        <v>748</v>
      </c>
      <c r="D393" s="449" t="s">
        <v>864</v>
      </c>
      <c r="E393" s="449" t="s">
        <v>865</v>
      </c>
      <c r="F393" s="453"/>
      <c r="G393" s="453"/>
      <c r="H393" s="453"/>
      <c r="I393" s="453"/>
      <c r="J393" s="453"/>
      <c r="K393" s="453"/>
      <c r="L393" s="453"/>
      <c r="M393" s="453"/>
      <c r="N393" s="453">
        <v>4</v>
      </c>
      <c r="O393" s="453">
        <v>19116</v>
      </c>
      <c r="P393" s="523"/>
      <c r="Q393" s="454">
        <v>4779</v>
      </c>
    </row>
    <row r="394" spans="1:17" ht="14.4" customHeight="1" x14ac:dyDescent="0.3">
      <c r="A394" s="448" t="s">
        <v>922</v>
      </c>
      <c r="B394" s="449" t="s">
        <v>747</v>
      </c>
      <c r="C394" s="449" t="s">
        <v>748</v>
      </c>
      <c r="D394" s="449" t="s">
        <v>866</v>
      </c>
      <c r="E394" s="449" t="s">
        <v>867</v>
      </c>
      <c r="F394" s="453"/>
      <c r="G394" s="453"/>
      <c r="H394" s="453"/>
      <c r="I394" s="453"/>
      <c r="J394" s="453"/>
      <c r="K394" s="453"/>
      <c r="L394" s="453"/>
      <c r="M394" s="453"/>
      <c r="N394" s="453">
        <v>2</v>
      </c>
      <c r="O394" s="453">
        <v>1218</v>
      </c>
      <c r="P394" s="523"/>
      <c r="Q394" s="454">
        <v>609</v>
      </c>
    </row>
    <row r="395" spans="1:17" ht="14.4" customHeight="1" x14ac:dyDescent="0.3">
      <c r="A395" s="448" t="s">
        <v>925</v>
      </c>
      <c r="B395" s="449" t="s">
        <v>747</v>
      </c>
      <c r="C395" s="449" t="s">
        <v>748</v>
      </c>
      <c r="D395" s="449" t="s">
        <v>749</v>
      </c>
      <c r="E395" s="449" t="s">
        <v>750</v>
      </c>
      <c r="F395" s="453">
        <v>1</v>
      </c>
      <c r="G395" s="453">
        <v>2226</v>
      </c>
      <c r="H395" s="453"/>
      <c r="I395" s="453">
        <v>2226</v>
      </c>
      <c r="J395" s="453"/>
      <c r="K395" s="453"/>
      <c r="L395" s="453"/>
      <c r="M395" s="453"/>
      <c r="N395" s="453"/>
      <c r="O395" s="453"/>
      <c r="P395" s="523"/>
      <c r="Q395" s="454"/>
    </row>
    <row r="396" spans="1:17" ht="14.4" customHeight="1" x14ac:dyDescent="0.3">
      <c r="A396" s="448" t="s">
        <v>925</v>
      </c>
      <c r="B396" s="449" t="s">
        <v>747</v>
      </c>
      <c r="C396" s="449" t="s">
        <v>748</v>
      </c>
      <c r="D396" s="449" t="s">
        <v>751</v>
      </c>
      <c r="E396" s="449" t="s">
        <v>752</v>
      </c>
      <c r="F396" s="453">
        <v>2151</v>
      </c>
      <c r="G396" s="453">
        <v>124758</v>
      </c>
      <c r="H396" s="453">
        <v>2.3926585094549497</v>
      </c>
      <c r="I396" s="453">
        <v>58</v>
      </c>
      <c r="J396" s="453">
        <v>899</v>
      </c>
      <c r="K396" s="453">
        <v>52142</v>
      </c>
      <c r="L396" s="453">
        <v>1</v>
      </c>
      <c r="M396" s="453">
        <v>58</v>
      </c>
      <c r="N396" s="453">
        <v>160</v>
      </c>
      <c r="O396" s="453">
        <v>9280</v>
      </c>
      <c r="P396" s="523">
        <v>0.17797552836484984</v>
      </c>
      <c r="Q396" s="454">
        <v>58</v>
      </c>
    </row>
    <row r="397" spans="1:17" ht="14.4" customHeight="1" x14ac:dyDescent="0.3">
      <c r="A397" s="448" t="s">
        <v>925</v>
      </c>
      <c r="B397" s="449" t="s">
        <v>747</v>
      </c>
      <c r="C397" s="449" t="s">
        <v>748</v>
      </c>
      <c r="D397" s="449" t="s">
        <v>753</v>
      </c>
      <c r="E397" s="449" t="s">
        <v>754</v>
      </c>
      <c r="F397" s="453">
        <v>470</v>
      </c>
      <c r="G397" s="453">
        <v>61570</v>
      </c>
      <c r="H397" s="453">
        <v>1.4071856287425151</v>
      </c>
      <c r="I397" s="453">
        <v>131</v>
      </c>
      <c r="J397" s="453">
        <v>334</v>
      </c>
      <c r="K397" s="453">
        <v>43754</v>
      </c>
      <c r="L397" s="453">
        <v>1</v>
      </c>
      <c r="M397" s="453">
        <v>131</v>
      </c>
      <c r="N397" s="453">
        <v>348</v>
      </c>
      <c r="O397" s="453">
        <v>45936</v>
      </c>
      <c r="P397" s="523">
        <v>1.049869726196462</v>
      </c>
      <c r="Q397" s="454">
        <v>132</v>
      </c>
    </row>
    <row r="398" spans="1:17" ht="14.4" customHeight="1" x14ac:dyDescent="0.3">
      <c r="A398" s="448" t="s">
        <v>925</v>
      </c>
      <c r="B398" s="449" t="s">
        <v>747</v>
      </c>
      <c r="C398" s="449" t="s">
        <v>748</v>
      </c>
      <c r="D398" s="449" t="s">
        <v>755</v>
      </c>
      <c r="E398" s="449" t="s">
        <v>756</v>
      </c>
      <c r="F398" s="453">
        <v>88</v>
      </c>
      <c r="G398" s="453">
        <v>16632</v>
      </c>
      <c r="H398" s="453">
        <v>0.7857142857142857</v>
      </c>
      <c r="I398" s="453">
        <v>189</v>
      </c>
      <c r="J398" s="453">
        <v>112</v>
      </c>
      <c r="K398" s="453">
        <v>21168</v>
      </c>
      <c r="L398" s="453">
        <v>1</v>
      </c>
      <c r="M398" s="453">
        <v>189</v>
      </c>
      <c r="N398" s="453">
        <v>115</v>
      </c>
      <c r="O398" s="453">
        <v>21850</v>
      </c>
      <c r="P398" s="523">
        <v>1.0322184429327286</v>
      </c>
      <c r="Q398" s="454">
        <v>190</v>
      </c>
    </row>
    <row r="399" spans="1:17" ht="14.4" customHeight="1" x14ac:dyDescent="0.3">
      <c r="A399" s="448" t="s">
        <v>925</v>
      </c>
      <c r="B399" s="449" t="s">
        <v>747</v>
      </c>
      <c r="C399" s="449" t="s">
        <v>748</v>
      </c>
      <c r="D399" s="449" t="s">
        <v>757</v>
      </c>
      <c r="E399" s="449" t="s">
        <v>758</v>
      </c>
      <c r="F399" s="453">
        <v>9</v>
      </c>
      <c r="G399" s="453">
        <v>3663</v>
      </c>
      <c r="H399" s="453">
        <v>1.1222426470588236</v>
      </c>
      <c r="I399" s="453">
        <v>407</v>
      </c>
      <c r="J399" s="453">
        <v>8</v>
      </c>
      <c r="K399" s="453">
        <v>3264</v>
      </c>
      <c r="L399" s="453">
        <v>1</v>
      </c>
      <c r="M399" s="453">
        <v>408</v>
      </c>
      <c r="N399" s="453">
        <v>21</v>
      </c>
      <c r="O399" s="453">
        <v>8568</v>
      </c>
      <c r="P399" s="523">
        <v>2.625</v>
      </c>
      <c r="Q399" s="454">
        <v>408</v>
      </c>
    </row>
    <row r="400" spans="1:17" ht="14.4" customHeight="1" x14ac:dyDescent="0.3">
      <c r="A400" s="448" t="s">
        <v>925</v>
      </c>
      <c r="B400" s="449" t="s">
        <v>747</v>
      </c>
      <c r="C400" s="449" t="s">
        <v>748</v>
      </c>
      <c r="D400" s="449" t="s">
        <v>759</v>
      </c>
      <c r="E400" s="449" t="s">
        <v>760</v>
      </c>
      <c r="F400" s="453">
        <v>68</v>
      </c>
      <c r="G400" s="453">
        <v>12172</v>
      </c>
      <c r="H400" s="453">
        <v>1.2294949494949494</v>
      </c>
      <c r="I400" s="453">
        <v>179</v>
      </c>
      <c r="J400" s="453">
        <v>55</v>
      </c>
      <c r="K400" s="453">
        <v>9900</v>
      </c>
      <c r="L400" s="453">
        <v>1</v>
      </c>
      <c r="M400" s="453">
        <v>180</v>
      </c>
      <c r="N400" s="453">
        <v>52</v>
      </c>
      <c r="O400" s="453">
        <v>9360</v>
      </c>
      <c r="P400" s="523">
        <v>0.94545454545454544</v>
      </c>
      <c r="Q400" s="454">
        <v>180</v>
      </c>
    </row>
    <row r="401" spans="1:17" ht="14.4" customHeight="1" x14ac:dyDescent="0.3">
      <c r="A401" s="448" t="s">
        <v>925</v>
      </c>
      <c r="B401" s="449" t="s">
        <v>747</v>
      </c>
      <c r="C401" s="449" t="s">
        <v>748</v>
      </c>
      <c r="D401" s="449" t="s">
        <v>763</v>
      </c>
      <c r="E401" s="449" t="s">
        <v>764</v>
      </c>
      <c r="F401" s="453">
        <v>51</v>
      </c>
      <c r="G401" s="453">
        <v>17085</v>
      </c>
      <c r="H401" s="453">
        <v>2.8249007936507935</v>
      </c>
      <c r="I401" s="453">
        <v>335</v>
      </c>
      <c r="J401" s="453">
        <v>18</v>
      </c>
      <c r="K401" s="453">
        <v>6048</v>
      </c>
      <c r="L401" s="453">
        <v>1</v>
      </c>
      <c r="M401" s="453">
        <v>336</v>
      </c>
      <c r="N401" s="453">
        <v>25</v>
      </c>
      <c r="O401" s="453">
        <v>8425</v>
      </c>
      <c r="P401" s="523">
        <v>1.3930224867724867</v>
      </c>
      <c r="Q401" s="454">
        <v>337</v>
      </c>
    </row>
    <row r="402" spans="1:17" ht="14.4" customHeight="1" x14ac:dyDescent="0.3">
      <c r="A402" s="448" t="s">
        <v>925</v>
      </c>
      <c r="B402" s="449" t="s">
        <v>747</v>
      </c>
      <c r="C402" s="449" t="s">
        <v>748</v>
      </c>
      <c r="D402" s="449" t="s">
        <v>767</v>
      </c>
      <c r="E402" s="449" t="s">
        <v>768</v>
      </c>
      <c r="F402" s="453">
        <v>412</v>
      </c>
      <c r="G402" s="453">
        <v>143788</v>
      </c>
      <c r="H402" s="453">
        <v>1.2046783625730995</v>
      </c>
      <c r="I402" s="453">
        <v>349</v>
      </c>
      <c r="J402" s="453">
        <v>342</v>
      </c>
      <c r="K402" s="453">
        <v>119358</v>
      </c>
      <c r="L402" s="453">
        <v>1</v>
      </c>
      <c r="M402" s="453">
        <v>349</v>
      </c>
      <c r="N402" s="453">
        <v>355</v>
      </c>
      <c r="O402" s="453">
        <v>124250</v>
      </c>
      <c r="P402" s="523">
        <v>1.0409859414534426</v>
      </c>
      <c r="Q402" s="454">
        <v>350</v>
      </c>
    </row>
    <row r="403" spans="1:17" ht="14.4" customHeight="1" x14ac:dyDescent="0.3">
      <c r="A403" s="448" t="s">
        <v>925</v>
      </c>
      <c r="B403" s="449" t="s">
        <v>747</v>
      </c>
      <c r="C403" s="449" t="s">
        <v>748</v>
      </c>
      <c r="D403" s="449" t="s">
        <v>773</v>
      </c>
      <c r="E403" s="449" t="s">
        <v>774</v>
      </c>
      <c r="F403" s="453">
        <v>8</v>
      </c>
      <c r="G403" s="453">
        <v>936</v>
      </c>
      <c r="H403" s="453">
        <v>0.47058823529411764</v>
      </c>
      <c r="I403" s="453">
        <v>117</v>
      </c>
      <c r="J403" s="453">
        <v>17</v>
      </c>
      <c r="K403" s="453">
        <v>1989</v>
      </c>
      <c r="L403" s="453">
        <v>1</v>
      </c>
      <c r="M403" s="453">
        <v>117</v>
      </c>
      <c r="N403" s="453">
        <v>8</v>
      </c>
      <c r="O403" s="453">
        <v>936</v>
      </c>
      <c r="P403" s="523">
        <v>0.47058823529411764</v>
      </c>
      <c r="Q403" s="454">
        <v>117</v>
      </c>
    </row>
    <row r="404" spans="1:17" ht="14.4" customHeight="1" x14ac:dyDescent="0.3">
      <c r="A404" s="448" t="s">
        <v>925</v>
      </c>
      <c r="B404" s="449" t="s">
        <v>747</v>
      </c>
      <c r="C404" s="449" t="s">
        <v>748</v>
      </c>
      <c r="D404" s="449" t="s">
        <v>777</v>
      </c>
      <c r="E404" s="449" t="s">
        <v>778</v>
      </c>
      <c r="F404" s="453">
        <v>3</v>
      </c>
      <c r="G404" s="453">
        <v>1161</v>
      </c>
      <c r="H404" s="453">
        <v>0.98976982097186705</v>
      </c>
      <c r="I404" s="453">
        <v>387</v>
      </c>
      <c r="J404" s="453">
        <v>3</v>
      </c>
      <c r="K404" s="453">
        <v>1173</v>
      </c>
      <c r="L404" s="453">
        <v>1</v>
      </c>
      <c r="M404" s="453">
        <v>391</v>
      </c>
      <c r="N404" s="453">
        <v>3</v>
      </c>
      <c r="O404" s="453">
        <v>1176</v>
      </c>
      <c r="P404" s="523">
        <v>1.0025575447570332</v>
      </c>
      <c r="Q404" s="454">
        <v>392</v>
      </c>
    </row>
    <row r="405" spans="1:17" ht="14.4" customHeight="1" x14ac:dyDescent="0.3">
      <c r="A405" s="448" t="s">
        <v>925</v>
      </c>
      <c r="B405" s="449" t="s">
        <v>747</v>
      </c>
      <c r="C405" s="449" t="s">
        <v>748</v>
      </c>
      <c r="D405" s="449" t="s">
        <v>779</v>
      </c>
      <c r="E405" s="449" t="s">
        <v>780</v>
      </c>
      <c r="F405" s="453">
        <v>7</v>
      </c>
      <c r="G405" s="453">
        <v>266</v>
      </c>
      <c r="H405" s="453">
        <v>0.58333333333333337</v>
      </c>
      <c r="I405" s="453">
        <v>38</v>
      </c>
      <c r="J405" s="453">
        <v>12</v>
      </c>
      <c r="K405" s="453">
        <v>456</v>
      </c>
      <c r="L405" s="453">
        <v>1</v>
      </c>
      <c r="M405" s="453">
        <v>38</v>
      </c>
      <c r="N405" s="453">
        <v>6</v>
      </c>
      <c r="O405" s="453">
        <v>228</v>
      </c>
      <c r="P405" s="523">
        <v>0.5</v>
      </c>
      <c r="Q405" s="454">
        <v>38</v>
      </c>
    </row>
    <row r="406" spans="1:17" ht="14.4" customHeight="1" x14ac:dyDescent="0.3">
      <c r="A406" s="448" t="s">
        <v>925</v>
      </c>
      <c r="B406" s="449" t="s">
        <v>747</v>
      </c>
      <c r="C406" s="449" t="s">
        <v>748</v>
      </c>
      <c r="D406" s="449" t="s">
        <v>783</v>
      </c>
      <c r="E406" s="449" t="s">
        <v>784</v>
      </c>
      <c r="F406" s="453">
        <v>81</v>
      </c>
      <c r="G406" s="453">
        <v>57024</v>
      </c>
      <c r="H406" s="453">
        <v>1.6507164567954842</v>
      </c>
      <c r="I406" s="453">
        <v>704</v>
      </c>
      <c r="J406" s="453">
        <v>49</v>
      </c>
      <c r="K406" s="453">
        <v>34545</v>
      </c>
      <c r="L406" s="453">
        <v>1</v>
      </c>
      <c r="M406" s="453">
        <v>705</v>
      </c>
      <c r="N406" s="453">
        <v>66</v>
      </c>
      <c r="O406" s="453">
        <v>46662</v>
      </c>
      <c r="P406" s="523">
        <v>1.350759878419453</v>
      </c>
      <c r="Q406" s="454">
        <v>707</v>
      </c>
    </row>
    <row r="407" spans="1:17" ht="14.4" customHeight="1" x14ac:dyDescent="0.3">
      <c r="A407" s="448" t="s">
        <v>925</v>
      </c>
      <c r="B407" s="449" t="s">
        <v>747</v>
      </c>
      <c r="C407" s="449" t="s">
        <v>748</v>
      </c>
      <c r="D407" s="449" t="s">
        <v>785</v>
      </c>
      <c r="E407" s="449" t="s">
        <v>786</v>
      </c>
      <c r="F407" s="453">
        <v>1</v>
      </c>
      <c r="G407" s="453">
        <v>147</v>
      </c>
      <c r="H407" s="453"/>
      <c r="I407" s="453">
        <v>147</v>
      </c>
      <c r="J407" s="453"/>
      <c r="K407" s="453"/>
      <c r="L407" s="453"/>
      <c r="M407" s="453"/>
      <c r="N407" s="453">
        <v>1</v>
      </c>
      <c r="O407" s="453">
        <v>148</v>
      </c>
      <c r="P407" s="523"/>
      <c r="Q407" s="454">
        <v>148</v>
      </c>
    </row>
    <row r="408" spans="1:17" ht="14.4" customHeight="1" x14ac:dyDescent="0.3">
      <c r="A408" s="448" t="s">
        <v>925</v>
      </c>
      <c r="B408" s="449" t="s">
        <v>747</v>
      </c>
      <c r="C408" s="449" t="s">
        <v>748</v>
      </c>
      <c r="D408" s="449" t="s">
        <v>787</v>
      </c>
      <c r="E408" s="449" t="s">
        <v>788</v>
      </c>
      <c r="F408" s="453">
        <v>254</v>
      </c>
      <c r="G408" s="453">
        <v>77216</v>
      </c>
      <c r="H408" s="453">
        <v>0.80116206681884206</v>
      </c>
      <c r="I408" s="453">
        <v>304</v>
      </c>
      <c r="J408" s="453">
        <v>316</v>
      </c>
      <c r="K408" s="453">
        <v>96380</v>
      </c>
      <c r="L408" s="453">
        <v>1</v>
      </c>
      <c r="M408" s="453">
        <v>305</v>
      </c>
      <c r="N408" s="453">
        <v>301</v>
      </c>
      <c r="O408" s="453">
        <v>91805</v>
      </c>
      <c r="P408" s="523">
        <v>0.95253164556962022</v>
      </c>
      <c r="Q408" s="454">
        <v>305</v>
      </c>
    </row>
    <row r="409" spans="1:17" ht="14.4" customHeight="1" x14ac:dyDescent="0.3">
      <c r="A409" s="448" t="s">
        <v>925</v>
      </c>
      <c r="B409" s="449" t="s">
        <v>747</v>
      </c>
      <c r="C409" s="449" t="s">
        <v>748</v>
      </c>
      <c r="D409" s="449" t="s">
        <v>789</v>
      </c>
      <c r="E409" s="449" t="s">
        <v>790</v>
      </c>
      <c r="F409" s="453">
        <v>1</v>
      </c>
      <c r="G409" s="453">
        <v>3707</v>
      </c>
      <c r="H409" s="453"/>
      <c r="I409" s="453">
        <v>3707</v>
      </c>
      <c r="J409" s="453"/>
      <c r="K409" s="453"/>
      <c r="L409" s="453"/>
      <c r="M409" s="453"/>
      <c r="N409" s="453"/>
      <c r="O409" s="453"/>
      <c r="P409" s="523"/>
      <c r="Q409" s="454"/>
    </row>
    <row r="410" spans="1:17" ht="14.4" customHeight="1" x14ac:dyDescent="0.3">
      <c r="A410" s="448" t="s">
        <v>925</v>
      </c>
      <c r="B410" s="449" t="s">
        <v>747</v>
      </c>
      <c r="C410" s="449" t="s">
        <v>748</v>
      </c>
      <c r="D410" s="449" t="s">
        <v>791</v>
      </c>
      <c r="E410" s="449" t="s">
        <v>792</v>
      </c>
      <c r="F410" s="453">
        <v>486</v>
      </c>
      <c r="G410" s="453">
        <v>240084</v>
      </c>
      <c r="H410" s="453">
        <v>1.2366412213740459</v>
      </c>
      <c r="I410" s="453">
        <v>494</v>
      </c>
      <c r="J410" s="453">
        <v>393</v>
      </c>
      <c r="K410" s="453">
        <v>194142</v>
      </c>
      <c r="L410" s="453">
        <v>1</v>
      </c>
      <c r="M410" s="453">
        <v>494</v>
      </c>
      <c r="N410" s="453">
        <v>437</v>
      </c>
      <c r="O410" s="453">
        <v>216315</v>
      </c>
      <c r="P410" s="523">
        <v>1.1142102172636523</v>
      </c>
      <c r="Q410" s="454">
        <v>495</v>
      </c>
    </row>
    <row r="411" spans="1:17" ht="14.4" customHeight="1" x14ac:dyDescent="0.3">
      <c r="A411" s="448" t="s">
        <v>925</v>
      </c>
      <c r="B411" s="449" t="s">
        <v>747</v>
      </c>
      <c r="C411" s="449" t="s">
        <v>748</v>
      </c>
      <c r="D411" s="449" t="s">
        <v>793</v>
      </c>
      <c r="E411" s="449" t="s">
        <v>794</v>
      </c>
      <c r="F411" s="453">
        <v>632</v>
      </c>
      <c r="G411" s="453">
        <v>233840</v>
      </c>
      <c r="H411" s="453">
        <v>1.0411861614497528</v>
      </c>
      <c r="I411" s="453">
        <v>370</v>
      </c>
      <c r="J411" s="453">
        <v>607</v>
      </c>
      <c r="K411" s="453">
        <v>224590</v>
      </c>
      <c r="L411" s="453">
        <v>1</v>
      </c>
      <c r="M411" s="453">
        <v>370</v>
      </c>
      <c r="N411" s="453">
        <v>622</v>
      </c>
      <c r="O411" s="453">
        <v>230762</v>
      </c>
      <c r="P411" s="523">
        <v>1.027481187942473</v>
      </c>
      <c r="Q411" s="454">
        <v>371</v>
      </c>
    </row>
    <row r="412" spans="1:17" ht="14.4" customHeight="1" x14ac:dyDescent="0.3">
      <c r="A412" s="448" t="s">
        <v>925</v>
      </c>
      <c r="B412" s="449" t="s">
        <v>747</v>
      </c>
      <c r="C412" s="449" t="s">
        <v>748</v>
      </c>
      <c r="D412" s="449" t="s">
        <v>801</v>
      </c>
      <c r="E412" s="449" t="s">
        <v>802</v>
      </c>
      <c r="F412" s="453">
        <v>3</v>
      </c>
      <c r="G412" s="453">
        <v>333</v>
      </c>
      <c r="H412" s="453">
        <v>0.75</v>
      </c>
      <c r="I412" s="453">
        <v>111</v>
      </c>
      <c r="J412" s="453">
        <v>4</v>
      </c>
      <c r="K412" s="453">
        <v>444</v>
      </c>
      <c r="L412" s="453">
        <v>1</v>
      </c>
      <c r="M412" s="453">
        <v>111</v>
      </c>
      <c r="N412" s="453">
        <v>6</v>
      </c>
      <c r="O412" s="453">
        <v>672</v>
      </c>
      <c r="P412" s="523">
        <v>1.5135135135135136</v>
      </c>
      <c r="Q412" s="454">
        <v>112</v>
      </c>
    </row>
    <row r="413" spans="1:17" ht="14.4" customHeight="1" x14ac:dyDescent="0.3">
      <c r="A413" s="448" t="s">
        <v>925</v>
      </c>
      <c r="B413" s="449" t="s">
        <v>747</v>
      </c>
      <c r="C413" s="449" t="s">
        <v>748</v>
      </c>
      <c r="D413" s="449" t="s">
        <v>803</v>
      </c>
      <c r="E413" s="449" t="s">
        <v>804</v>
      </c>
      <c r="F413" s="453">
        <v>9</v>
      </c>
      <c r="G413" s="453">
        <v>1125</v>
      </c>
      <c r="H413" s="453">
        <v>1.125</v>
      </c>
      <c r="I413" s="453">
        <v>125</v>
      </c>
      <c r="J413" s="453">
        <v>8</v>
      </c>
      <c r="K413" s="453">
        <v>1000</v>
      </c>
      <c r="L413" s="453">
        <v>1</v>
      </c>
      <c r="M413" s="453">
        <v>125</v>
      </c>
      <c r="N413" s="453">
        <v>5</v>
      </c>
      <c r="O413" s="453">
        <v>630</v>
      </c>
      <c r="P413" s="523">
        <v>0.63</v>
      </c>
      <c r="Q413" s="454">
        <v>126</v>
      </c>
    </row>
    <row r="414" spans="1:17" ht="14.4" customHeight="1" x14ac:dyDescent="0.3">
      <c r="A414" s="448" t="s">
        <v>925</v>
      </c>
      <c r="B414" s="449" t="s">
        <v>747</v>
      </c>
      <c r="C414" s="449" t="s">
        <v>748</v>
      </c>
      <c r="D414" s="449" t="s">
        <v>805</v>
      </c>
      <c r="E414" s="449" t="s">
        <v>806</v>
      </c>
      <c r="F414" s="453">
        <v>22</v>
      </c>
      <c r="G414" s="453">
        <v>10890</v>
      </c>
      <c r="H414" s="453">
        <v>0.81481481481481477</v>
      </c>
      <c r="I414" s="453">
        <v>495</v>
      </c>
      <c r="J414" s="453">
        <v>27</v>
      </c>
      <c r="K414" s="453">
        <v>13365</v>
      </c>
      <c r="L414" s="453">
        <v>1</v>
      </c>
      <c r="M414" s="453">
        <v>495</v>
      </c>
      <c r="N414" s="453">
        <v>61</v>
      </c>
      <c r="O414" s="453">
        <v>30256</v>
      </c>
      <c r="P414" s="523">
        <v>2.263823419378975</v>
      </c>
      <c r="Q414" s="454">
        <v>496</v>
      </c>
    </row>
    <row r="415" spans="1:17" ht="14.4" customHeight="1" x14ac:dyDescent="0.3">
      <c r="A415" s="448" t="s">
        <v>925</v>
      </c>
      <c r="B415" s="449" t="s">
        <v>747</v>
      </c>
      <c r="C415" s="449" t="s">
        <v>748</v>
      </c>
      <c r="D415" s="449" t="s">
        <v>807</v>
      </c>
      <c r="E415" s="449" t="s">
        <v>808</v>
      </c>
      <c r="F415" s="453">
        <v>5</v>
      </c>
      <c r="G415" s="453">
        <v>6415</v>
      </c>
      <c r="H415" s="453">
        <v>2.4961089494163424</v>
      </c>
      <c r="I415" s="453">
        <v>1283</v>
      </c>
      <c r="J415" s="453">
        <v>2</v>
      </c>
      <c r="K415" s="453">
        <v>2570</v>
      </c>
      <c r="L415" s="453">
        <v>1</v>
      </c>
      <c r="M415" s="453">
        <v>1285</v>
      </c>
      <c r="N415" s="453"/>
      <c r="O415" s="453"/>
      <c r="P415" s="523"/>
      <c r="Q415" s="454"/>
    </row>
    <row r="416" spans="1:17" ht="14.4" customHeight="1" x14ac:dyDescent="0.3">
      <c r="A416" s="448" t="s">
        <v>925</v>
      </c>
      <c r="B416" s="449" t="s">
        <v>747</v>
      </c>
      <c r="C416" s="449" t="s">
        <v>748</v>
      </c>
      <c r="D416" s="449" t="s">
        <v>809</v>
      </c>
      <c r="E416" s="449" t="s">
        <v>810</v>
      </c>
      <c r="F416" s="453">
        <v>12</v>
      </c>
      <c r="G416" s="453">
        <v>5472</v>
      </c>
      <c r="H416" s="453">
        <v>1.7142857142857142</v>
      </c>
      <c r="I416" s="453">
        <v>456</v>
      </c>
      <c r="J416" s="453">
        <v>7</v>
      </c>
      <c r="K416" s="453">
        <v>3192</v>
      </c>
      <c r="L416" s="453">
        <v>1</v>
      </c>
      <c r="M416" s="453">
        <v>456</v>
      </c>
      <c r="N416" s="453">
        <v>9</v>
      </c>
      <c r="O416" s="453">
        <v>4122</v>
      </c>
      <c r="P416" s="523">
        <v>1.2913533834586466</v>
      </c>
      <c r="Q416" s="454">
        <v>458</v>
      </c>
    </row>
    <row r="417" spans="1:17" ht="14.4" customHeight="1" x14ac:dyDescent="0.3">
      <c r="A417" s="448" t="s">
        <v>925</v>
      </c>
      <c r="B417" s="449" t="s">
        <v>747</v>
      </c>
      <c r="C417" s="449" t="s">
        <v>748</v>
      </c>
      <c r="D417" s="449" t="s">
        <v>811</v>
      </c>
      <c r="E417" s="449" t="s">
        <v>812</v>
      </c>
      <c r="F417" s="453">
        <v>1184</v>
      </c>
      <c r="G417" s="453">
        <v>68672</v>
      </c>
      <c r="H417" s="453">
        <v>1.440389294403893</v>
      </c>
      <c r="I417" s="453">
        <v>58</v>
      </c>
      <c r="J417" s="453">
        <v>822</v>
      </c>
      <c r="K417" s="453">
        <v>47676</v>
      </c>
      <c r="L417" s="453">
        <v>1</v>
      </c>
      <c r="M417" s="453">
        <v>58</v>
      </c>
      <c r="N417" s="453">
        <v>736</v>
      </c>
      <c r="O417" s="453">
        <v>42688</v>
      </c>
      <c r="P417" s="523">
        <v>0.89537712895377131</v>
      </c>
      <c r="Q417" s="454">
        <v>58</v>
      </c>
    </row>
    <row r="418" spans="1:17" ht="14.4" customHeight="1" x14ac:dyDescent="0.3">
      <c r="A418" s="448" t="s">
        <v>925</v>
      </c>
      <c r="B418" s="449" t="s">
        <v>747</v>
      </c>
      <c r="C418" s="449" t="s">
        <v>748</v>
      </c>
      <c r="D418" s="449" t="s">
        <v>819</v>
      </c>
      <c r="E418" s="449" t="s">
        <v>820</v>
      </c>
      <c r="F418" s="453">
        <v>3604</v>
      </c>
      <c r="G418" s="453">
        <v>630700</v>
      </c>
      <c r="H418" s="453">
        <v>0.90060887842993897</v>
      </c>
      <c r="I418" s="453">
        <v>175</v>
      </c>
      <c r="J418" s="453">
        <v>3979</v>
      </c>
      <c r="K418" s="453">
        <v>700304</v>
      </c>
      <c r="L418" s="453">
        <v>1</v>
      </c>
      <c r="M418" s="453">
        <v>176</v>
      </c>
      <c r="N418" s="453">
        <v>4702</v>
      </c>
      <c r="O418" s="453">
        <v>827552</v>
      </c>
      <c r="P418" s="523">
        <v>1.1817039457150038</v>
      </c>
      <c r="Q418" s="454">
        <v>176</v>
      </c>
    </row>
    <row r="419" spans="1:17" ht="14.4" customHeight="1" x14ac:dyDescent="0.3">
      <c r="A419" s="448" t="s">
        <v>925</v>
      </c>
      <c r="B419" s="449" t="s">
        <v>747</v>
      </c>
      <c r="C419" s="449" t="s">
        <v>748</v>
      </c>
      <c r="D419" s="449" t="s">
        <v>821</v>
      </c>
      <c r="E419" s="449" t="s">
        <v>822</v>
      </c>
      <c r="F419" s="453">
        <v>164</v>
      </c>
      <c r="G419" s="453">
        <v>13940</v>
      </c>
      <c r="H419" s="453">
        <v>1.5471698113207548</v>
      </c>
      <c r="I419" s="453">
        <v>85</v>
      </c>
      <c r="J419" s="453">
        <v>106</v>
      </c>
      <c r="K419" s="453">
        <v>9010</v>
      </c>
      <c r="L419" s="453">
        <v>1</v>
      </c>
      <c r="M419" s="453">
        <v>85</v>
      </c>
      <c r="N419" s="453">
        <v>174</v>
      </c>
      <c r="O419" s="453">
        <v>14964</v>
      </c>
      <c r="P419" s="523">
        <v>1.6608213096559379</v>
      </c>
      <c r="Q419" s="454">
        <v>86</v>
      </c>
    </row>
    <row r="420" spans="1:17" ht="14.4" customHeight="1" x14ac:dyDescent="0.3">
      <c r="A420" s="448" t="s">
        <v>925</v>
      </c>
      <c r="B420" s="449" t="s">
        <v>747</v>
      </c>
      <c r="C420" s="449" t="s">
        <v>748</v>
      </c>
      <c r="D420" s="449" t="s">
        <v>825</v>
      </c>
      <c r="E420" s="449" t="s">
        <v>826</v>
      </c>
      <c r="F420" s="453">
        <v>11</v>
      </c>
      <c r="G420" s="453">
        <v>1859</v>
      </c>
      <c r="H420" s="453"/>
      <c r="I420" s="453">
        <v>169</v>
      </c>
      <c r="J420" s="453"/>
      <c r="K420" s="453"/>
      <c r="L420" s="453"/>
      <c r="M420" s="453"/>
      <c r="N420" s="453"/>
      <c r="O420" s="453"/>
      <c r="P420" s="523"/>
      <c r="Q420" s="454"/>
    </row>
    <row r="421" spans="1:17" ht="14.4" customHeight="1" x14ac:dyDescent="0.3">
      <c r="A421" s="448" t="s">
        <v>925</v>
      </c>
      <c r="B421" s="449" t="s">
        <v>747</v>
      </c>
      <c r="C421" s="449" t="s">
        <v>748</v>
      </c>
      <c r="D421" s="449" t="s">
        <v>829</v>
      </c>
      <c r="E421" s="449" t="s">
        <v>830</v>
      </c>
      <c r="F421" s="453">
        <v>24</v>
      </c>
      <c r="G421" s="453">
        <v>24264</v>
      </c>
      <c r="H421" s="453">
        <v>5.9940711462450595</v>
      </c>
      <c r="I421" s="453">
        <v>1011</v>
      </c>
      <c r="J421" s="453">
        <v>4</v>
      </c>
      <c r="K421" s="453">
        <v>4048</v>
      </c>
      <c r="L421" s="453">
        <v>1</v>
      </c>
      <c r="M421" s="453">
        <v>1012</v>
      </c>
      <c r="N421" s="453"/>
      <c r="O421" s="453"/>
      <c r="P421" s="523"/>
      <c r="Q421" s="454"/>
    </row>
    <row r="422" spans="1:17" ht="14.4" customHeight="1" x14ac:dyDescent="0.3">
      <c r="A422" s="448" t="s">
        <v>925</v>
      </c>
      <c r="B422" s="449" t="s">
        <v>747</v>
      </c>
      <c r="C422" s="449" t="s">
        <v>748</v>
      </c>
      <c r="D422" s="449" t="s">
        <v>831</v>
      </c>
      <c r="E422" s="449" t="s">
        <v>832</v>
      </c>
      <c r="F422" s="453">
        <v>1</v>
      </c>
      <c r="G422" s="453">
        <v>176</v>
      </c>
      <c r="H422" s="453"/>
      <c r="I422" s="453">
        <v>176</v>
      </c>
      <c r="J422" s="453"/>
      <c r="K422" s="453"/>
      <c r="L422" s="453"/>
      <c r="M422" s="453"/>
      <c r="N422" s="453">
        <v>1</v>
      </c>
      <c r="O422" s="453">
        <v>177</v>
      </c>
      <c r="P422" s="523"/>
      <c r="Q422" s="454">
        <v>177</v>
      </c>
    </row>
    <row r="423" spans="1:17" ht="14.4" customHeight="1" x14ac:dyDescent="0.3">
      <c r="A423" s="448" t="s">
        <v>925</v>
      </c>
      <c r="B423" s="449" t="s">
        <v>747</v>
      </c>
      <c r="C423" s="449" t="s">
        <v>748</v>
      </c>
      <c r="D423" s="449" t="s">
        <v>833</v>
      </c>
      <c r="E423" s="449" t="s">
        <v>834</v>
      </c>
      <c r="F423" s="453">
        <v>26</v>
      </c>
      <c r="G423" s="453">
        <v>59644</v>
      </c>
      <c r="H423" s="453">
        <v>3.7094346663349711</v>
      </c>
      <c r="I423" s="453">
        <v>2294</v>
      </c>
      <c r="J423" s="453">
        <v>7</v>
      </c>
      <c r="K423" s="453">
        <v>16079</v>
      </c>
      <c r="L423" s="453">
        <v>1</v>
      </c>
      <c r="M423" s="453">
        <v>2297</v>
      </c>
      <c r="N423" s="453"/>
      <c r="O423" s="453"/>
      <c r="P423" s="523"/>
      <c r="Q423" s="454"/>
    </row>
    <row r="424" spans="1:17" ht="14.4" customHeight="1" x14ac:dyDescent="0.3">
      <c r="A424" s="448" t="s">
        <v>925</v>
      </c>
      <c r="B424" s="449" t="s">
        <v>747</v>
      </c>
      <c r="C424" s="449" t="s">
        <v>748</v>
      </c>
      <c r="D424" s="449" t="s">
        <v>837</v>
      </c>
      <c r="E424" s="449" t="s">
        <v>838</v>
      </c>
      <c r="F424" s="453">
        <v>72</v>
      </c>
      <c r="G424" s="453">
        <v>18936</v>
      </c>
      <c r="H424" s="453">
        <v>1.9924242424242424</v>
      </c>
      <c r="I424" s="453">
        <v>263</v>
      </c>
      <c r="J424" s="453">
        <v>36</v>
      </c>
      <c r="K424" s="453">
        <v>9504</v>
      </c>
      <c r="L424" s="453">
        <v>1</v>
      </c>
      <c r="M424" s="453">
        <v>264</v>
      </c>
      <c r="N424" s="453">
        <v>35</v>
      </c>
      <c r="O424" s="453">
        <v>9240</v>
      </c>
      <c r="P424" s="523">
        <v>0.97222222222222221</v>
      </c>
      <c r="Q424" s="454">
        <v>264</v>
      </c>
    </row>
    <row r="425" spans="1:17" ht="14.4" customHeight="1" x14ac:dyDescent="0.3">
      <c r="A425" s="448" t="s">
        <v>925</v>
      </c>
      <c r="B425" s="449" t="s">
        <v>747</v>
      </c>
      <c r="C425" s="449" t="s">
        <v>748</v>
      </c>
      <c r="D425" s="449" t="s">
        <v>839</v>
      </c>
      <c r="E425" s="449" t="s">
        <v>840</v>
      </c>
      <c r="F425" s="453">
        <v>7</v>
      </c>
      <c r="G425" s="453">
        <v>14910</v>
      </c>
      <c r="H425" s="453">
        <v>0.69967151572031905</v>
      </c>
      <c r="I425" s="453">
        <v>2130</v>
      </c>
      <c r="J425" s="453">
        <v>10</v>
      </c>
      <c r="K425" s="453">
        <v>21310</v>
      </c>
      <c r="L425" s="453">
        <v>1</v>
      </c>
      <c r="M425" s="453">
        <v>2131</v>
      </c>
      <c r="N425" s="453"/>
      <c r="O425" s="453"/>
      <c r="P425" s="523"/>
      <c r="Q425" s="454"/>
    </row>
    <row r="426" spans="1:17" ht="14.4" customHeight="1" x14ac:dyDescent="0.3">
      <c r="A426" s="448" t="s">
        <v>925</v>
      </c>
      <c r="B426" s="449" t="s">
        <v>747</v>
      </c>
      <c r="C426" s="449" t="s">
        <v>748</v>
      </c>
      <c r="D426" s="449" t="s">
        <v>841</v>
      </c>
      <c r="E426" s="449" t="s">
        <v>842</v>
      </c>
      <c r="F426" s="453">
        <v>13</v>
      </c>
      <c r="G426" s="453">
        <v>3146</v>
      </c>
      <c r="H426" s="453">
        <v>0.65</v>
      </c>
      <c r="I426" s="453">
        <v>242</v>
      </c>
      <c r="J426" s="453">
        <v>20</v>
      </c>
      <c r="K426" s="453">
        <v>4840</v>
      </c>
      <c r="L426" s="453">
        <v>1</v>
      </c>
      <c r="M426" s="453">
        <v>242</v>
      </c>
      <c r="N426" s="453">
        <v>9</v>
      </c>
      <c r="O426" s="453">
        <v>2187</v>
      </c>
      <c r="P426" s="523">
        <v>0.45185950413223142</v>
      </c>
      <c r="Q426" s="454">
        <v>243</v>
      </c>
    </row>
    <row r="427" spans="1:17" ht="14.4" customHeight="1" x14ac:dyDescent="0.3">
      <c r="A427" s="448" t="s">
        <v>925</v>
      </c>
      <c r="B427" s="449" t="s">
        <v>747</v>
      </c>
      <c r="C427" s="449" t="s">
        <v>748</v>
      </c>
      <c r="D427" s="449" t="s">
        <v>843</v>
      </c>
      <c r="E427" s="449" t="s">
        <v>844</v>
      </c>
      <c r="F427" s="453">
        <v>1</v>
      </c>
      <c r="G427" s="453">
        <v>423</v>
      </c>
      <c r="H427" s="453"/>
      <c r="I427" s="453">
        <v>423</v>
      </c>
      <c r="J427" s="453"/>
      <c r="K427" s="453"/>
      <c r="L427" s="453"/>
      <c r="M427" s="453"/>
      <c r="N427" s="453"/>
      <c r="O427" s="453"/>
      <c r="P427" s="523"/>
      <c r="Q427" s="454"/>
    </row>
    <row r="428" spans="1:17" ht="14.4" customHeight="1" x14ac:dyDescent="0.3">
      <c r="A428" s="448" t="s">
        <v>925</v>
      </c>
      <c r="B428" s="449" t="s">
        <v>747</v>
      </c>
      <c r="C428" s="449" t="s">
        <v>748</v>
      </c>
      <c r="D428" s="449" t="s">
        <v>847</v>
      </c>
      <c r="E428" s="449" t="s">
        <v>752</v>
      </c>
      <c r="F428" s="453">
        <v>2</v>
      </c>
      <c r="G428" s="453">
        <v>74</v>
      </c>
      <c r="H428" s="453"/>
      <c r="I428" s="453">
        <v>37</v>
      </c>
      <c r="J428" s="453"/>
      <c r="K428" s="453"/>
      <c r="L428" s="453"/>
      <c r="M428" s="453"/>
      <c r="N428" s="453"/>
      <c r="O428" s="453"/>
      <c r="P428" s="523"/>
      <c r="Q428" s="454"/>
    </row>
    <row r="429" spans="1:17" ht="14.4" customHeight="1" x14ac:dyDescent="0.3">
      <c r="A429" s="448" t="s">
        <v>925</v>
      </c>
      <c r="B429" s="449" t="s">
        <v>747</v>
      </c>
      <c r="C429" s="449" t="s">
        <v>748</v>
      </c>
      <c r="D429" s="449" t="s">
        <v>850</v>
      </c>
      <c r="E429" s="449" t="s">
        <v>851</v>
      </c>
      <c r="F429" s="453">
        <v>435</v>
      </c>
      <c r="G429" s="453">
        <v>458925</v>
      </c>
      <c r="H429" s="453">
        <v>1.00737103433743</v>
      </c>
      <c r="I429" s="453">
        <v>1055</v>
      </c>
      <c r="J429" s="453">
        <v>431</v>
      </c>
      <c r="K429" s="453">
        <v>455567</v>
      </c>
      <c r="L429" s="453">
        <v>1</v>
      </c>
      <c r="M429" s="453">
        <v>1057</v>
      </c>
      <c r="N429" s="453">
        <v>374</v>
      </c>
      <c r="O429" s="453">
        <v>396440</v>
      </c>
      <c r="P429" s="523">
        <v>0.87021228491089131</v>
      </c>
      <c r="Q429" s="454">
        <v>1060</v>
      </c>
    </row>
    <row r="430" spans="1:17" ht="14.4" customHeight="1" x14ac:dyDescent="0.3">
      <c r="A430" s="448" t="s">
        <v>925</v>
      </c>
      <c r="B430" s="449" t="s">
        <v>747</v>
      </c>
      <c r="C430" s="449" t="s">
        <v>748</v>
      </c>
      <c r="D430" s="449" t="s">
        <v>858</v>
      </c>
      <c r="E430" s="449" t="s">
        <v>859</v>
      </c>
      <c r="F430" s="453">
        <v>1</v>
      </c>
      <c r="G430" s="453">
        <v>314</v>
      </c>
      <c r="H430" s="453"/>
      <c r="I430" s="453">
        <v>314</v>
      </c>
      <c r="J430" s="453"/>
      <c r="K430" s="453"/>
      <c r="L430" s="453"/>
      <c r="M430" s="453"/>
      <c r="N430" s="453"/>
      <c r="O430" s="453"/>
      <c r="P430" s="523"/>
      <c r="Q430" s="454"/>
    </row>
    <row r="431" spans="1:17" ht="14.4" customHeight="1" x14ac:dyDescent="0.3">
      <c r="A431" s="448" t="s">
        <v>926</v>
      </c>
      <c r="B431" s="449" t="s">
        <v>747</v>
      </c>
      <c r="C431" s="449" t="s">
        <v>748</v>
      </c>
      <c r="D431" s="449" t="s">
        <v>751</v>
      </c>
      <c r="E431" s="449" t="s">
        <v>752</v>
      </c>
      <c r="F431" s="453">
        <v>322</v>
      </c>
      <c r="G431" s="453">
        <v>18676</v>
      </c>
      <c r="H431" s="453">
        <v>1.5862068965517242</v>
      </c>
      <c r="I431" s="453">
        <v>58</v>
      </c>
      <c r="J431" s="453">
        <v>203</v>
      </c>
      <c r="K431" s="453">
        <v>11774</v>
      </c>
      <c r="L431" s="453">
        <v>1</v>
      </c>
      <c r="M431" s="453">
        <v>58</v>
      </c>
      <c r="N431" s="453">
        <v>148</v>
      </c>
      <c r="O431" s="453">
        <v>8584</v>
      </c>
      <c r="P431" s="523">
        <v>0.72906403940886699</v>
      </c>
      <c r="Q431" s="454">
        <v>58</v>
      </c>
    </row>
    <row r="432" spans="1:17" ht="14.4" customHeight="1" x14ac:dyDescent="0.3">
      <c r="A432" s="448" t="s">
        <v>926</v>
      </c>
      <c r="B432" s="449" t="s">
        <v>747</v>
      </c>
      <c r="C432" s="449" t="s">
        <v>748</v>
      </c>
      <c r="D432" s="449" t="s">
        <v>753</v>
      </c>
      <c r="E432" s="449" t="s">
        <v>754</v>
      </c>
      <c r="F432" s="453">
        <v>152</v>
      </c>
      <c r="G432" s="453">
        <v>19912</v>
      </c>
      <c r="H432" s="453">
        <v>1.9487179487179487</v>
      </c>
      <c r="I432" s="453">
        <v>131</v>
      </c>
      <c r="J432" s="453">
        <v>78</v>
      </c>
      <c r="K432" s="453">
        <v>10218</v>
      </c>
      <c r="L432" s="453">
        <v>1</v>
      </c>
      <c r="M432" s="453">
        <v>131</v>
      </c>
      <c r="N432" s="453">
        <v>91</v>
      </c>
      <c r="O432" s="453">
        <v>12012</v>
      </c>
      <c r="P432" s="523">
        <v>1.1755725190839694</v>
      </c>
      <c r="Q432" s="454">
        <v>132</v>
      </c>
    </row>
    <row r="433" spans="1:17" ht="14.4" customHeight="1" x14ac:dyDescent="0.3">
      <c r="A433" s="448" t="s">
        <v>926</v>
      </c>
      <c r="B433" s="449" t="s">
        <v>747</v>
      </c>
      <c r="C433" s="449" t="s">
        <v>748</v>
      </c>
      <c r="D433" s="449" t="s">
        <v>755</v>
      </c>
      <c r="E433" s="449" t="s">
        <v>756</v>
      </c>
      <c r="F433" s="453">
        <v>8</v>
      </c>
      <c r="G433" s="453">
        <v>1512</v>
      </c>
      <c r="H433" s="453">
        <v>0.72727272727272729</v>
      </c>
      <c r="I433" s="453">
        <v>189</v>
      </c>
      <c r="J433" s="453">
        <v>11</v>
      </c>
      <c r="K433" s="453">
        <v>2079</v>
      </c>
      <c r="L433" s="453">
        <v>1</v>
      </c>
      <c r="M433" s="453">
        <v>189</v>
      </c>
      <c r="N433" s="453">
        <v>11</v>
      </c>
      <c r="O433" s="453">
        <v>2090</v>
      </c>
      <c r="P433" s="523">
        <v>1.0052910052910053</v>
      </c>
      <c r="Q433" s="454">
        <v>190</v>
      </c>
    </row>
    <row r="434" spans="1:17" ht="14.4" customHeight="1" x14ac:dyDescent="0.3">
      <c r="A434" s="448" t="s">
        <v>926</v>
      </c>
      <c r="B434" s="449" t="s">
        <v>747</v>
      </c>
      <c r="C434" s="449" t="s">
        <v>748</v>
      </c>
      <c r="D434" s="449" t="s">
        <v>757</v>
      </c>
      <c r="E434" s="449" t="s">
        <v>758</v>
      </c>
      <c r="F434" s="453">
        <v>34</v>
      </c>
      <c r="G434" s="453">
        <v>13838</v>
      </c>
      <c r="H434" s="453">
        <v>1.2561728395061729</v>
      </c>
      <c r="I434" s="453">
        <v>407</v>
      </c>
      <c r="J434" s="453">
        <v>27</v>
      </c>
      <c r="K434" s="453">
        <v>11016</v>
      </c>
      <c r="L434" s="453">
        <v>1</v>
      </c>
      <c r="M434" s="453">
        <v>408</v>
      </c>
      <c r="N434" s="453">
        <v>17</v>
      </c>
      <c r="O434" s="453">
        <v>6936</v>
      </c>
      <c r="P434" s="523">
        <v>0.62962962962962965</v>
      </c>
      <c r="Q434" s="454">
        <v>408</v>
      </c>
    </row>
    <row r="435" spans="1:17" ht="14.4" customHeight="1" x14ac:dyDescent="0.3">
      <c r="A435" s="448" t="s">
        <v>926</v>
      </c>
      <c r="B435" s="449" t="s">
        <v>747</v>
      </c>
      <c r="C435" s="449" t="s">
        <v>748</v>
      </c>
      <c r="D435" s="449" t="s">
        <v>759</v>
      </c>
      <c r="E435" s="449" t="s">
        <v>760</v>
      </c>
      <c r="F435" s="453">
        <v>40</v>
      </c>
      <c r="G435" s="453">
        <v>7160</v>
      </c>
      <c r="H435" s="453">
        <v>1.325925925925926</v>
      </c>
      <c r="I435" s="453">
        <v>179</v>
      </c>
      <c r="J435" s="453">
        <v>30</v>
      </c>
      <c r="K435" s="453">
        <v>5400</v>
      </c>
      <c r="L435" s="453">
        <v>1</v>
      </c>
      <c r="M435" s="453">
        <v>180</v>
      </c>
      <c r="N435" s="453">
        <v>16</v>
      </c>
      <c r="O435" s="453">
        <v>2880</v>
      </c>
      <c r="P435" s="523">
        <v>0.53333333333333333</v>
      </c>
      <c r="Q435" s="454">
        <v>180</v>
      </c>
    </row>
    <row r="436" spans="1:17" ht="14.4" customHeight="1" x14ac:dyDescent="0.3">
      <c r="A436" s="448" t="s">
        <v>926</v>
      </c>
      <c r="B436" s="449" t="s">
        <v>747</v>
      </c>
      <c r="C436" s="449" t="s">
        <v>748</v>
      </c>
      <c r="D436" s="449" t="s">
        <v>763</v>
      </c>
      <c r="E436" s="449" t="s">
        <v>764</v>
      </c>
      <c r="F436" s="453">
        <v>14</v>
      </c>
      <c r="G436" s="453">
        <v>4690</v>
      </c>
      <c r="H436" s="453">
        <v>0.60688405797101452</v>
      </c>
      <c r="I436" s="453">
        <v>335</v>
      </c>
      <c r="J436" s="453">
        <v>23</v>
      </c>
      <c r="K436" s="453">
        <v>7728</v>
      </c>
      <c r="L436" s="453">
        <v>1</v>
      </c>
      <c r="M436" s="453">
        <v>336</v>
      </c>
      <c r="N436" s="453">
        <v>16</v>
      </c>
      <c r="O436" s="453">
        <v>5392</v>
      </c>
      <c r="P436" s="523">
        <v>0.6977225672877847</v>
      </c>
      <c r="Q436" s="454">
        <v>337</v>
      </c>
    </row>
    <row r="437" spans="1:17" ht="14.4" customHeight="1" x14ac:dyDescent="0.3">
      <c r="A437" s="448" t="s">
        <v>926</v>
      </c>
      <c r="B437" s="449" t="s">
        <v>747</v>
      </c>
      <c r="C437" s="449" t="s">
        <v>748</v>
      </c>
      <c r="D437" s="449" t="s">
        <v>767</v>
      </c>
      <c r="E437" s="449" t="s">
        <v>768</v>
      </c>
      <c r="F437" s="453">
        <v>231</v>
      </c>
      <c r="G437" s="453">
        <v>80619</v>
      </c>
      <c r="H437" s="453">
        <v>0.75737704918032789</v>
      </c>
      <c r="I437" s="453">
        <v>349</v>
      </c>
      <c r="J437" s="453">
        <v>305</v>
      </c>
      <c r="K437" s="453">
        <v>106445</v>
      </c>
      <c r="L437" s="453">
        <v>1</v>
      </c>
      <c r="M437" s="453">
        <v>349</v>
      </c>
      <c r="N437" s="453">
        <v>250</v>
      </c>
      <c r="O437" s="453">
        <v>87500</v>
      </c>
      <c r="P437" s="523">
        <v>0.82202076189581474</v>
      </c>
      <c r="Q437" s="454">
        <v>350</v>
      </c>
    </row>
    <row r="438" spans="1:17" ht="14.4" customHeight="1" x14ac:dyDescent="0.3">
      <c r="A438" s="448" t="s">
        <v>926</v>
      </c>
      <c r="B438" s="449" t="s">
        <v>747</v>
      </c>
      <c r="C438" s="449" t="s">
        <v>748</v>
      </c>
      <c r="D438" s="449" t="s">
        <v>773</v>
      </c>
      <c r="E438" s="449" t="s">
        <v>774</v>
      </c>
      <c r="F438" s="453">
        <v>17</v>
      </c>
      <c r="G438" s="453">
        <v>1989</v>
      </c>
      <c r="H438" s="453">
        <v>1</v>
      </c>
      <c r="I438" s="453">
        <v>117</v>
      </c>
      <c r="J438" s="453">
        <v>17</v>
      </c>
      <c r="K438" s="453">
        <v>1989</v>
      </c>
      <c r="L438" s="453">
        <v>1</v>
      </c>
      <c r="M438" s="453">
        <v>117</v>
      </c>
      <c r="N438" s="453">
        <v>15</v>
      </c>
      <c r="O438" s="453">
        <v>1755</v>
      </c>
      <c r="P438" s="523">
        <v>0.88235294117647056</v>
      </c>
      <c r="Q438" s="454">
        <v>117</v>
      </c>
    </row>
    <row r="439" spans="1:17" ht="14.4" customHeight="1" x14ac:dyDescent="0.3">
      <c r="A439" s="448" t="s">
        <v>926</v>
      </c>
      <c r="B439" s="449" t="s">
        <v>747</v>
      </c>
      <c r="C439" s="449" t="s">
        <v>748</v>
      </c>
      <c r="D439" s="449" t="s">
        <v>775</v>
      </c>
      <c r="E439" s="449" t="s">
        <v>776</v>
      </c>
      <c r="F439" s="453">
        <v>2</v>
      </c>
      <c r="G439" s="453">
        <v>98</v>
      </c>
      <c r="H439" s="453">
        <v>1</v>
      </c>
      <c r="I439" s="453">
        <v>49</v>
      </c>
      <c r="J439" s="453">
        <v>2</v>
      </c>
      <c r="K439" s="453">
        <v>98</v>
      </c>
      <c r="L439" s="453">
        <v>1</v>
      </c>
      <c r="M439" s="453">
        <v>49</v>
      </c>
      <c r="N439" s="453"/>
      <c r="O439" s="453"/>
      <c r="P439" s="523"/>
      <c r="Q439" s="454"/>
    </row>
    <row r="440" spans="1:17" ht="14.4" customHeight="1" x14ac:dyDescent="0.3">
      <c r="A440" s="448" t="s">
        <v>926</v>
      </c>
      <c r="B440" s="449" t="s">
        <v>747</v>
      </c>
      <c r="C440" s="449" t="s">
        <v>748</v>
      </c>
      <c r="D440" s="449" t="s">
        <v>777</v>
      </c>
      <c r="E440" s="449" t="s">
        <v>778</v>
      </c>
      <c r="F440" s="453">
        <v>1</v>
      </c>
      <c r="G440" s="453">
        <v>387</v>
      </c>
      <c r="H440" s="453"/>
      <c r="I440" s="453">
        <v>387</v>
      </c>
      <c r="J440" s="453"/>
      <c r="K440" s="453"/>
      <c r="L440" s="453"/>
      <c r="M440" s="453"/>
      <c r="N440" s="453"/>
      <c r="O440" s="453"/>
      <c r="P440" s="523"/>
      <c r="Q440" s="454"/>
    </row>
    <row r="441" spans="1:17" ht="14.4" customHeight="1" x14ac:dyDescent="0.3">
      <c r="A441" s="448" t="s">
        <v>926</v>
      </c>
      <c r="B441" s="449" t="s">
        <v>747</v>
      </c>
      <c r="C441" s="449" t="s">
        <v>748</v>
      </c>
      <c r="D441" s="449" t="s">
        <v>779</v>
      </c>
      <c r="E441" s="449" t="s">
        <v>780</v>
      </c>
      <c r="F441" s="453">
        <v>16</v>
      </c>
      <c r="G441" s="453">
        <v>608</v>
      </c>
      <c r="H441" s="453">
        <v>0.88888888888888884</v>
      </c>
      <c r="I441" s="453">
        <v>38</v>
      </c>
      <c r="J441" s="453">
        <v>18</v>
      </c>
      <c r="K441" s="453">
        <v>684</v>
      </c>
      <c r="L441" s="453">
        <v>1</v>
      </c>
      <c r="M441" s="453">
        <v>38</v>
      </c>
      <c r="N441" s="453">
        <v>12</v>
      </c>
      <c r="O441" s="453">
        <v>456</v>
      </c>
      <c r="P441" s="523">
        <v>0.66666666666666663</v>
      </c>
      <c r="Q441" s="454">
        <v>38</v>
      </c>
    </row>
    <row r="442" spans="1:17" ht="14.4" customHeight="1" x14ac:dyDescent="0.3">
      <c r="A442" s="448" t="s">
        <v>926</v>
      </c>
      <c r="B442" s="449" t="s">
        <v>747</v>
      </c>
      <c r="C442" s="449" t="s">
        <v>748</v>
      </c>
      <c r="D442" s="449" t="s">
        <v>783</v>
      </c>
      <c r="E442" s="449" t="s">
        <v>784</v>
      </c>
      <c r="F442" s="453">
        <v>1</v>
      </c>
      <c r="G442" s="453">
        <v>704</v>
      </c>
      <c r="H442" s="453">
        <v>0.99858156028368794</v>
      </c>
      <c r="I442" s="453">
        <v>704</v>
      </c>
      <c r="J442" s="453">
        <v>1</v>
      </c>
      <c r="K442" s="453">
        <v>705</v>
      </c>
      <c r="L442" s="453">
        <v>1</v>
      </c>
      <c r="M442" s="453">
        <v>705</v>
      </c>
      <c r="N442" s="453"/>
      <c r="O442" s="453"/>
      <c r="P442" s="523"/>
      <c r="Q442" s="454"/>
    </row>
    <row r="443" spans="1:17" ht="14.4" customHeight="1" x14ac:dyDescent="0.3">
      <c r="A443" s="448" t="s">
        <v>926</v>
      </c>
      <c r="B443" s="449" t="s">
        <v>747</v>
      </c>
      <c r="C443" s="449" t="s">
        <v>748</v>
      </c>
      <c r="D443" s="449" t="s">
        <v>785</v>
      </c>
      <c r="E443" s="449" t="s">
        <v>786</v>
      </c>
      <c r="F443" s="453">
        <v>1</v>
      </c>
      <c r="G443" s="453">
        <v>147</v>
      </c>
      <c r="H443" s="453"/>
      <c r="I443" s="453">
        <v>147</v>
      </c>
      <c r="J443" s="453"/>
      <c r="K443" s="453"/>
      <c r="L443" s="453"/>
      <c r="M443" s="453"/>
      <c r="N443" s="453"/>
      <c r="O443" s="453"/>
      <c r="P443" s="523"/>
      <c r="Q443" s="454"/>
    </row>
    <row r="444" spans="1:17" ht="14.4" customHeight="1" x14ac:dyDescent="0.3">
      <c r="A444" s="448" t="s">
        <v>926</v>
      </c>
      <c r="B444" s="449" t="s">
        <v>747</v>
      </c>
      <c r="C444" s="449" t="s">
        <v>748</v>
      </c>
      <c r="D444" s="449" t="s">
        <v>787</v>
      </c>
      <c r="E444" s="449" t="s">
        <v>788</v>
      </c>
      <c r="F444" s="453">
        <v>211</v>
      </c>
      <c r="G444" s="453">
        <v>64144</v>
      </c>
      <c r="H444" s="453">
        <v>0.9183764048965567</v>
      </c>
      <c r="I444" s="453">
        <v>304</v>
      </c>
      <c r="J444" s="453">
        <v>229</v>
      </c>
      <c r="K444" s="453">
        <v>69845</v>
      </c>
      <c r="L444" s="453">
        <v>1</v>
      </c>
      <c r="M444" s="453">
        <v>305</v>
      </c>
      <c r="N444" s="453">
        <v>231</v>
      </c>
      <c r="O444" s="453">
        <v>70455</v>
      </c>
      <c r="P444" s="523">
        <v>1.0087336244541485</v>
      </c>
      <c r="Q444" s="454">
        <v>305</v>
      </c>
    </row>
    <row r="445" spans="1:17" ht="14.4" customHeight="1" x14ac:dyDescent="0.3">
      <c r="A445" s="448" t="s">
        <v>926</v>
      </c>
      <c r="B445" s="449" t="s">
        <v>747</v>
      </c>
      <c r="C445" s="449" t="s">
        <v>748</v>
      </c>
      <c r="D445" s="449" t="s">
        <v>791</v>
      </c>
      <c r="E445" s="449" t="s">
        <v>792</v>
      </c>
      <c r="F445" s="453">
        <v>89</v>
      </c>
      <c r="G445" s="453">
        <v>43966</v>
      </c>
      <c r="H445" s="453">
        <v>1.0987654320987654</v>
      </c>
      <c r="I445" s="453">
        <v>494</v>
      </c>
      <c r="J445" s="453">
        <v>81</v>
      </c>
      <c r="K445" s="453">
        <v>40014</v>
      </c>
      <c r="L445" s="453">
        <v>1</v>
      </c>
      <c r="M445" s="453">
        <v>494</v>
      </c>
      <c r="N445" s="453">
        <v>135</v>
      </c>
      <c r="O445" s="453">
        <v>66825</v>
      </c>
      <c r="P445" s="523">
        <v>1.6700404858299596</v>
      </c>
      <c r="Q445" s="454">
        <v>495</v>
      </c>
    </row>
    <row r="446" spans="1:17" ht="14.4" customHeight="1" x14ac:dyDescent="0.3">
      <c r="A446" s="448" t="s">
        <v>926</v>
      </c>
      <c r="B446" s="449" t="s">
        <v>747</v>
      </c>
      <c r="C446" s="449" t="s">
        <v>748</v>
      </c>
      <c r="D446" s="449" t="s">
        <v>793</v>
      </c>
      <c r="E446" s="449" t="s">
        <v>794</v>
      </c>
      <c r="F446" s="453">
        <v>240</v>
      </c>
      <c r="G446" s="453">
        <v>88800</v>
      </c>
      <c r="H446" s="453">
        <v>0.95617529880478092</v>
      </c>
      <c r="I446" s="453">
        <v>370</v>
      </c>
      <c r="J446" s="453">
        <v>251</v>
      </c>
      <c r="K446" s="453">
        <v>92870</v>
      </c>
      <c r="L446" s="453">
        <v>1</v>
      </c>
      <c r="M446" s="453">
        <v>370</v>
      </c>
      <c r="N446" s="453">
        <v>309</v>
      </c>
      <c r="O446" s="453">
        <v>114639</v>
      </c>
      <c r="P446" s="523">
        <v>1.2344029288252396</v>
      </c>
      <c r="Q446" s="454">
        <v>371</v>
      </c>
    </row>
    <row r="447" spans="1:17" ht="14.4" customHeight="1" x14ac:dyDescent="0.3">
      <c r="A447" s="448" t="s">
        <v>926</v>
      </c>
      <c r="B447" s="449" t="s">
        <v>747</v>
      </c>
      <c r="C447" s="449" t="s">
        <v>748</v>
      </c>
      <c r="D447" s="449" t="s">
        <v>797</v>
      </c>
      <c r="E447" s="449" t="s">
        <v>798</v>
      </c>
      <c r="F447" s="453"/>
      <c r="G447" s="453"/>
      <c r="H447" s="453"/>
      <c r="I447" s="453"/>
      <c r="J447" s="453"/>
      <c r="K447" s="453"/>
      <c r="L447" s="453"/>
      <c r="M447" s="453"/>
      <c r="N447" s="453">
        <v>3</v>
      </c>
      <c r="O447" s="453">
        <v>36</v>
      </c>
      <c r="P447" s="523"/>
      <c r="Q447" s="454">
        <v>12</v>
      </c>
    </row>
    <row r="448" spans="1:17" ht="14.4" customHeight="1" x14ac:dyDescent="0.3">
      <c r="A448" s="448" t="s">
        <v>926</v>
      </c>
      <c r="B448" s="449" t="s">
        <v>747</v>
      </c>
      <c r="C448" s="449" t="s">
        <v>748</v>
      </c>
      <c r="D448" s="449" t="s">
        <v>801</v>
      </c>
      <c r="E448" s="449" t="s">
        <v>802</v>
      </c>
      <c r="F448" s="453">
        <v>3</v>
      </c>
      <c r="G448" s="453">
        <v>333</v>
      </c>
      <c r="H448" s="453">
        <v>0.42857142857142855</v>
      </c>
      <c r="I448" s="453">
        <v>111</v>
      </c>
      <c r="J448" s="453">
        <v>7</v>
      </c>
      <c r="K448" s="453">
        <v>777</v>
      </c>
      <c r="L448" s="453">
        <v>1</v>
      </c>
      <c r="M448" s="453">
        <v>111</v>
      </c>
      <c r="N448" s="453">
        <v>10</v>
      </c>
      <c r="O448" s="453">
        <v>1120</v>
      </c>
      <c r="P448" s="523">
        <v>1.4414414414414414</v>
      </c>
      <c r="Q448" s="454">
        <v>112</v>
      </c>
    </row>
    <row r="449" spans="1:17" ht="14.4" customHeight="1" x14ac:dyDescent="0.3">
      <c r="A449" s="448" t="s">
        <v>926</v>
      </c>
      <c r="B449" s="449" t="s">
        <v>747</v>
      </c>
      <c r="C449" s="449" t="s">
        <v>748</v>
      </c>
      <c r="D449" s="449" t="s">
        <v>803</v>
      </c>
      <c r="E449" s="449" t="s">
        <v>804</v>
      </c>
      <c r="F449" s="453">
        <v>4</v>
      </c>
      <c r="G449" s="453">
        <v>500</v>
      </c>
      <c r="H449" s="453">
        <v>0.66666666666666663</v>
      </c>
      <c r="I449" s="453">
        <v>125</v>
      </c>
      <c r="J449" s="453">
        <v>6</v>
      </c>
      <c r="K449" s="453">
        <v>750</v>
      </c>
      <c r="L449" s="453">
        <v>1</v>
      </c>
      <c r="M449" s="453">
        <v>125</v>
      </c>
      <c r="N449" s="453">
        <v>5</v>
      </c>
      <c r="O449" s="453">
        <v>630</v>
      </c>
      <c r="P449" s="523">
        <v>0.84</v>
      </c>
      <c r="Q449" s="454">
        <v>126</v>
      </c>
    </row>
    <row r="450" spans="1:17" ht="14.4" customHeight="1" x14ac:dyDescent="0.3">
      <c r="A450" s="448" t="s">
        <v>926</v>
      </c>
      <c r="B450" s="449" t="s">
        <v>747</v>
      </c>
      <c r="C450" s="449" t="s">
        <v>748</v>
      </c>
      <c r="D450" s="449" t="s">
        <v>805</v>
      </c>
      <c r="E450" s="449" t="s">
        <v>806</v>
      </c>
      <c r="F450" s="453">
        <v>22</v>
      </c>
      <c r="G450" s="453">
        <v>10890</v>
      </c>
      <c r="H450" s="453">
        <v>0.95652173913043481</v>
      </c>
      <c r="I450" s="453">
        <v>495</v>
      </c>
      <c r="J450" s="453">
        <v>23</v>
      </c>
      <c r="K450" s="453">
        <v>11385</v>
      </c>
      <c r="L450" s="453">
        <v>1</v>
      </c>
      <c r="M450" s="453">
        <v>495</v>
      </c>
      <c r="N450" s="453">
        <v>16</v>
      </c>
      <c r="O450" s="453">
        <v>7936</v>
      </c>
      <c r="P450" s="523">
        <v>0.69705753184014052</v>
      </c>
      <c r="Q450" s="454">
        <v>496</v>
      </c>
    </row>
    <row r="451" spans="1:17" ht="14.4" customHeight="1" x14ac:dyDescent="0.3">
      <c r="A451" s="448" t="s">
        <v>926</v>
      </c>
      <c r="B451" s="449" t="s">
        <v>747</v>
      </c>
      <c r="C451" s="449" t="s">
        <v>748</v>
      </c>
      <c r="D451" s="449" t="s">
        <v>807</v>
      </c>
      <c r="E451" s="449" t="s">
        <v>808</v>
      </c>
      <c r="F451" s="453"/>
      <c r="G451" s="453"/>
      <c r="H451" s="453"/>
      <c r="I451" s="453"/>
      <c r="J451" s="453">
        <v>4</v>
      </c>
      <c r="K451" s="453">
        <v>5140</v>
      </c>
      <c r="L451" s="453">
        <v>1</v>
      </c>
      <c r="M451" s="453">
        <v>1285</v>
      </c>
      <c r="N451" s="453"/>
      <c r="O451" s="453"/>
      <c r="P451" s="523"/>
      <c r="Q451" s="454"/>
    </row>
    <row r="452" spans="1:17" ht="14.4" customHeight="1" x14ac:dyDescent="0.3">
      <c r="A452" s="448" t="s">
        <v>926</v>
      </c>
      <c r="B452" s="449" t="s">
        <v>747</v>
      </c>
      <c r="C452" s="449" t="s">
        <v>748</v>
      </c>
      <c r="D452" s="449" t="s">
        <v>809</v>
      </c>
      <c r="E452" s="449" t="s">
        <v>810</v>
      </c>
      <c r="F452" s="453">
        <v>6</v>
      </c>
      <c r="G452" s="453">
        <v>2736</v>
      </c>
      <c r="H452" s="453">
        <v>0.33333333333333331</v>
      </c>
      <c r="I452" s="453">
        <v>456</v>
      </c>
      <c r="J452" s="453">
        <v>18</v>
      </c>
      <c r="K452" s="453">
        <v>8208</v>
      </c>
      <c r="L452" s="453">
        <v>1</v>
      </c>
      <c r="M452" s="453">
        <v>456</v>
      </c>
      <c r="N452" s="453">
        <v>7</v>
      </c>
      <c r="O452" s="453">
        <v>3206</v>
      </c>
      <c r="P452" s="523">
        <v>0.39059454191033138</v>
      </c>
      <c r="Q452" s="454">
        <v>458</v>
      </c>
    </row>
    <row r="453" spans="1:17" ht="14.4" customHeight="1" x14ac:dyDescent="0.3">
      <c r="A453" s="448" t="s">
        <v>926</v>
      </c>
      <c r="B453" s="449" t="s">
        <v>747</v>
      </c>
      <c r="C453" s="449" t="s">
        <v>748</v>
      </c>
      <c r="D453" s="449" t="s">
        <v>811</v>
      </c>
      <c r="E453" s="449" t="s">
        <v>812</v>
      </c>
      <c r="F453" s="453">
        <v>188</v>
      </c>
      <c r="G453" s="453">
        <v>10904</v>
      </c>
      <c r="H453" s="453">
        <v>1.3925925925925926</v>
      </c>
      <c r="I453" s="453">
        <v>58</v>
      </c>
      <c r="J453" s="453">
        <v>135</v>
      </c>
      <c r="K453" s="453">
        <v>7830</v>
      </c>
      <c r="L453" s="453">
        <v>1</v>
      </c>
      <c r="M453" s="453">
        <v>58</v>
      </c>
      <c r="N453" s="453">
        <v>144</v>
      </c>
      <c r="O453" s="453">
        <v>8352</v>
      </c>
      <c r="P453" s="523">
        <v>1.0666666666666667</v>
      </c>
      <c r="Q453" s="454">
        <v>58</v>
      </c>
    </row>
    <row r="454" spans="1:17" ht="14.4" customHeight="1" x14ac:dyDescent="0.3">
      <c r="A454" s="448" t="s">
        <v>926</v>
      </c>
      <c r="B454" s="449" t="s">
        <v>747</v>
      </c>
      <c r="C454" s="449" t="s">
        <v>748</v>
      </c>
      <c r="D454" s="449" t="s">
        <v>815</v>
      </c>
      <c r="E454" s="449" t="s">
        <v>816</v>
      </c>
      <c r="F454" s="453"/>
      <c r="G454" s="453"/>
      <c r="H454" s="453"/>
      <c r="I454" s="453"/>
      <c r="J454" s="453">
        <v>4</v>
      </c>
      <c r="K454" s="453">
        <v>39048</v>
      </c>
      <c r="L454" s="453">
        <v>1</v>
      </c>
      <c r="M454" s="453">
        <v>9762</v>
      </c>
      <c r="N454" s="453"/>
      <c r="O454" s="453"/>
      <c r="P454" s="523"/>
      <c r="Q454" s="454"/>
    </row>
    <row r="455" spans="1:17" ht="14.4" customHeight="1" x14ac:dyDescent="0.3">
      <c r="A455" s="448" t="s">
        <v>926</v>
      </c>
      <c r="B455" s="449" t="s">
        <v>747</v>
      </c>
      <c r="C455" s="449" t="s">
        <v>748</v>
      </c>
      <c r="D455" s="449" t="s">
        <v>819</v>
      </c>
      <c r="E455" s="449" t="s">
        <v>820</v>
      </c>
      <c r="F455" s="453">
        <v>625</v>
      </c>
      <c r="G455" s="453">
        <v>109375</v>
      </c>
      <c r="H455" s="453">
        <v>1.3110735519754506</v>
      </c>
      <c r="I455" s="453">
        <v>175</v>
      </c>
      <c r="J455" s="453">
        <v>474</v>
      </c>
      <c r="K455" s="453">
        <v>83424</v>
      </c>
      <c r="L455" s="453">
        <v>1</v>
      </c>
      <c r="M455" s="453">
        <v>176</v>
      </c>
      <c r="N455" s="453">
        <v>763</v>
      </c>
      <c r="O455" s="453">
        <v>134288</v>
      </c>
      <c r="P455" s="523">
        <v>1.609704641350211</v>
      </c>
      <c r="Q455" s="454">
        <v>176</v>
      </c>
    </row>
    <row r="456" spans="1:17" ht="14.4" customHeight="1" x14ac:dyDescent="0.3">
      <c r="A456" s="448" t="s">
        <v>926</v>
      </c>
      <c r="B456" s="449" t="s">
        <v>747</v>
      </c>
      <c r="C456" s="449" t="s">
        <v>748</v>
      </c>
      <c r="D456" s="449" t="s">
        <v>821</v>
      </c>
      <c r="E456" s="449" t="s">
        <v>822</v>
      </c>
      <c r="F456" s="453">
        <v>15</v>
      </c>
      <c r="G456" s="453">
        <v>1275</v>
      </c>
      <c r="H456" s="453">
        <v>0.625</v>
      </c>
      <c r="I456" s="453">
        <v>85</v>
      </c>
      <c r="J456" s="453">
        <v>24</v>
      </c>
      <c r="K456" s="453">
        <v>2040</v>
      </c>
      <c r="L456" s="453">
        <v>1</v>
      </c>
      <c r="M456" s="453">
        <v>85</v>
      </c>
      <c r="N456" s="453">
        <v>4</v>
      </c>
      <c r="O456" s="453">
        <v>344</v>
      </c>
      <c r="P456" s="523">
        <v>0.16862745098039217</v>
      </c>
      <c r="Q456" s="454">
        <v>86</v>
      </c>
    </row>
    <row r="457" spans="1:17" ht="14.4" customHeight="1" x14ac:dyDescent="0.3">
      <c r="A457" s="448" t="s">
        <v>926</v>
      </c>
      <c r="B457" s="449" t="s">
        <v>747</v>
      </c>
      <c r="C457" s="449" t="s">
        <v>748</v>
      </c>
      <c r="D457" s="449" t="s">
        <v>823</v>
      </c>
      <c r="E457" s="449" t="s">
        <v>824</v>
      </c>
      <c r="F457" s="453"/>
      <c r="G457" s="453"/>
      <c r="H457" s="453"/>
      <c r="I457" s="453"/>
      <c r="J457" s="453">
        <v>1</v>
      </c>
      <c r="K457" s="453">
        <v>178</v>
      </c>
      <c r="L457" s="453">
        <v>1</v>
      </c>
      <c r="M457" s="453">
        <v>178</v>
      </c>
      <c r="N457" s="453"/>
      <c r="O457" s="453"/>
      <c r="P457" s="523"/>
      <c r="Q457" s="454"/>
    </row>
    <row r="458" spans="1:17" ht="14.4" customHeight="1" x14ac:dyDescent="0.3">
      <c r="A458" s="448" t="s">
        <v>926</v>
      </c>
      <c r="B458" s="449" t="s">
        <v>747</v>
      </c>
      <c r="C458" s="449" t="s">
        <v>748</v>
      </c>
      <c r="D458" s="449" t="s">
        <v>825</v>
      </c>
      <c r="E458" s="449" t="s">
        <v>826</v>
      </c>
      <c r="F458" s="453">
        <v>7</v>
      </c>
      <c r="G458" s="453">
        <v>1183</v>
      </c>
      <c r="H458" s="453">
        <v>1.391764705882353</v>
      </c>
      <c r="I458" s="453">
        <v>169</v>
      </c>
      <c r="J458" s="453">
        <v>5</v>
      </c>
      <c r="K458" s="453">
        <v>850</v>
      </c>
      <c r="L458" s="453">
        <v>1</v>
      </c>
      <c r="M458" s="453">
        <v>170</v>
      </c>
      <c r="N458" s="453">
        <v>7</v>
      </c>
      <c r="O458" s="453">
        <v>1190</v>
      </c>
      <c r="P458" s="523">
        <v>1.4</v>
      </c>
      <c r="Q458" s="454">
        <v>170</v>
      </c>
    </row>
    <row r="459" spans="1:17" ht="14.4" customHeight="1" x14ac:dyDescent="0.3">
      <c r="A459" s="448" t="s">
        <v>926</v>
      </c>
      <c r="B459" s="449" t="s">
        <v>747</v>
      </c>
      <c r="C459" s="449" t="s">
        <v>748</v>
      </c>
      <c r="D459" s="449" t="s">
        <v>827</v>
      </c>
      <c r="E459" s="449" t="s">
        <v>828</v>
      </c>
      <c r="F459" s="453">
        <v>2</v>
      </c>
      <c r="G459" s="453">
        <v>58</v>
      </c>
      <c r="H459" s="453">
        <v>0.66666666666666663</v>
      </c>
      <c r="I459" s="453">
        <v>29</v>
      </c>
      <c r="J459" s="453">
        <v>3</v>
      </c>
      <c r="K459" s="453">
        <v>87</v>
      </c>
      <c r="L459" s="453">
        <v>1</v>
      </c>
      <c r="M459" s="453">
        <v>29</v>
      </c>
      <c r="N459" s="453">
        <v>2</v>
      </c>
      <c r="O459" s="453">
        <v>58</v>
      </c>
      <c r="P459" s="523">
        <v>0.66666666666666663</v>
      </c>
      <c r="Q459" s="454">
        <v>29</v>
      </c>
    </row>
    <row r="460" spans="1:17" ht="14.4" customHeight="1" x14ac:dyDescent="0.3">
      <c r="A460" s="448" t="s">
        <v>926</v>
      </c>
      <c r="B460" s="449" t="s">
        <v>747</v>
      </c>
      <c r="C460" s="449" t="s">
        <v>748</v>
      </c>
      <c r="D460" s="449" t="s">
        <v>829</v>
      </c>
      <c r="E460" s="449" t="s">
        <v>830</v>
      </c>
      <c r="F460" s="453"/>
      <c r="G460" s="453"/>
      <c r="H460" s="453"/>
      <c r="I460" s="453"/>
      <c r="J460" s="453">
        <v>17</v>
      </c>
      <c r="K460" s="453">
        <v>17204</v>
      </c>
      <c r="L460" s="453">
        <v>1</v>
      </c>
      <c r="M460" s="453">
        <v>1012</v>
      </c>
      <c r="N460" s="453"/>
      <c r="O460" s="453"/>
      <c r="P460" s="523"/>
      <c r="Q460" s="454"/>
    </row>
    <row r="461" spans="1:17" ht="14.4" customHeight="1" x14ac:dyDescent="0.3">
      <c r="A461" s="448" t="s">
        <v>926</v>
      </c>
      <c r="B461" s="449" t="s">
        <v>747</v>
      </c>
      <c r="C461" s="449" t="s">
        <v>748</v>
      </c>
      <c r="D461" s="449" t="s">
        <v>831</v>
      </c>
      <c r="E461" s="449" t="s">
        <v>832</v>
      </c>
      <c r="F461" s="453">
        <v>3</v>
      </c>
      <c r="G461" s="453">
        <v>528</v>
      </c>
      <c r="H461" s="453">
        <v>0.75</v>
      </c>
      <c r="I461" s="453">
        <v>176</v>
      </c>
      <c r="J461" s="453">
        <v>4</v>
      </c>
      <c r="K461" s="453">
        <v>704</v>
      </c>
      <c r="L461" s="453">
        <v>1</v>
      </c>
      <c r="M461" s="453">
        <v>176</v>
      </c>
      <c r="N461" s="453"/>
      <c r="O461" s="453"/>
      <c r="P461" s="523"/>
      <c r="Q461" s="454"/>
    </row>
    <row r="462" spans="1:17" ht="14.4" customHeight="1" x14ac:dyDescent="0.3">
      <c r="A462" s="448" t="s">
        <v>926</v>
      </c>
      <c r="B462" s="449" t="s">
        <v>747</v>
      </c>
      <c r="C462" s="449" t="s">
        <v>748</v>
      </c>
      <c r="D462" s="449" t="s">
        <v>833</v>
      </c>
      <c r="E462" s="449" t="s">
        <v>834</v>
      </c>
      <c r="F462" s="453"/>
      <c r="G462" s="453"/>
      <c r="H462" s="453"/>
      <c r="I462" s="453"/>
      <c r="J462" s="453">
        <v>17</v>
      </c>
      <c r="K462" s="453">
        <v>39049</v>
      </c>
      <c r="L462" s="453">
        <v>1</v>
      </c>
      <c r="M462" s="453">
        <v>2297</v>
      </c>
      <c r="N462" s="453"/>
      <c r="O462" s="453"/>
      <c r="P462" s="523"/>
      <c r="Q462" s="454"/>
    </row>
    <row r="463" spans="1:17" ht="14.4" customHeight="1" x14ac:dyDescent="0.3">
      <c r="A463" s="448" t="s">
        <v>926</v>
      </c>
      <c r="B463" s="449" t="s">
        <v>747</v>
      </c>
      <c r="C463" s="449" t="s">
        <v>748</v>
      </c>
      <c r="D463" s="449" t="s">
        <v>837</v>
      </c>
      <c r="E463" s="449" t="s">
        <v>838</v>
      </c>
      <c r="F463" s="453">
        <v>5</v>
      </c>
      <c r="G463" s="453">
        <v>1315</v>
      </c>
      <c r="H463" s="453">
        <v>0.99621212121212122</v>
      </c>
      <c r="I463" s="453">
        <v>263</v>
      </c>
      <c r="J463" s="453">
        <v>5</v>
      </c>
      <c r="K463" s="453">
        <v>1320</v>
      </c>
      <c r="L463" s="453">
        <v>1</v>
      </c>
      <c r="M463" s="453">
        <v>264</v>
      </c>
      <c r="N463" s="453">
        <v>4</v>
      </c>
      <c r="O463" s="453">
        <v>1056</v>
      </c>
      <c r="P463" s="523">
        <v>0.8</v>
      </c>
      <c r="Q463" s="454">
        <v>264</v>
      </c>
    </row>
    <row r="464" spans="1:17" ht="14.4" customHeight="1" x14ac:dyDescent="0.3">
      <c r="A464" s="448" t="s">
        <v>926</v>
      </c>
      <c r="B464" s="449" t="s">
        <v>747</v>
      </c>
      <c r="C464" s="449" t="s">
        <v>748</v>
      </c>
      <c r="D464" s="449" t="s">
        <v>839</v>
      </c>
      <c r="E464" s="449" t="s">
        <v>840</v>
      </c>
      <c r="F464" s="453">
        <v>5</v>
      </c>
      <c r="G464" s="453">
        <v>10650</v>
      </c>
      <c r="H464" s="453">
        <v>1.2494134209291412</v>
      </c>
      <c r="I464" s="453">
        <v>2130</v>
      </c>
      <c r="J464" s="453">
        <v>4</v>
      </c>
      <c r="K464" s="453">
        <v>8524</v>
      </c>
      <c r="L464" s="453">
        <v>1</v>
      </c>
      <c r="M464" s="453">
        <v>2131</v>
      </c>
      <c r="N464" s="453"/>
      <c r="O464" s="453"/>
      <c r="P464" s="523"/>
      <c r="Q464" s="454"/>
    </row>
    <row r="465" spans="1:17" ht="14.4" customHeight="1" x14ac:dyDescent="0.3">
      <c r="A465" s="448" t="s">
        <v>926</v>
      </c>
      <c r="B465" s="449" t="s">
        <v>747</v>
      </c>
      <c r="C465" s="449" t="s">
        <v>748</v>
      </c>
      <c r="D465" s="449" t="s">
        <v>841</v>
      </c>
      <c r="E465" s="449" t="s">
        <v>842</v>
      </c>
      <c r="F465" s="453">
        <v>19</v>
      </c>
      <c r="G465" s="453">
        <v>4598</v>
      </c>
      <c r="H465" s="453">
        <v>0.6785714285714286</v>
      </c>
      <c r="I465" s="453">
        <v>242</v>
      </c>
      <c r="J465" s="453">
        <v>28</v>
      </c>
      <c r="K465" s="453">
        <v>6776</v>
      </c>
      <c r="L465" s="453">
        <v>1</v>
      </c>
      <c r="M465" s="453">
        <v>242</v>
      </c>
      <c r="N465" s="453">
        <v>19</v>
      </c>
      <c r="O465" s="453">
        <v>4617</v>
      </c>
      <c r="P465" s="523">
        <v>0.68137544273907913</v>
      </c>
      <c r="Q465" s="454">
        <v>243</v>
      </c>
    </row>
    <row r="466" spans="1:17" ht="14.4" customHeight="1" x14ac:dyDescent="0.3">
      <c r="A466" s="448" t="s">
        <v>926</v>
      </c>
      <c r="B466" s="449" t="s">
        <v>747</v>
      </c>
      <c r="C466" s="449" t="s">
        <v>748</v>
      </c>
      <c r="D466" s="449" t="s">
        <v>847</v>
      </c>
      <c r="E466" s="449" t="s">
        <v>752</v>
      </c>
      <c r="F466" s="453"/>
      <c r="G466" s="453"/>
      <c r="H466" s="453"/>
      <c r="I466" s="453"/>
      <c r="J466" s="453">
        <v>1</v>
      </c>
      <c r="K466" s="453">
        <v>37</v>
      </c>
      <c r="L466" s="453">
        <v>1</v>
      </c>
      <c r="M466" s="453">
        <v>37</v>
      </c>
      <c r="N466" s="453"/>
      <c r="O466" s="453"/>
      <c r="P466" s="523"/>
      <c r="Q466" s="454"/>
    </row>
    <row r="467" spans="1:17" ht="14.4" customHeight="1" x14ac:dyDescent="0.3">
      <c r="A467" s="448" t="s">
        <v>926</v>
      </c>
      <c r="B467" s="449" t="s">
        <v>747</v>
      </c>
      <c r="C467" s="449" t="s">
        <v>748</v>
      </c>
      <c r="D467" s="449" t="s">
        <v>850</v>
      </c>
      <c r="E467" s="449" t="s">
        <v>851</v>
      </c>
      <c r="F467" s="453">
        <v>1</v>
      </c>
      <c r="G467" s="453">
        <v>1055</v>
      </c>
      <c r="H467" s="453"/>
      <c r="I467" s="453">
        <v>1055</v>
      </c>
      <c r="J467" s="453"/>
      <c r="K467" s="453"/>
      <c r="L467" s="453"/>
      <c r="M467" s="453"/>
      <c r="N467" s="453"/>
      <c r="O467" s="453"/>
      <c r="P467" s="523"/>
      <c r="Q467" s="454"/>
    </row>
    <row r="468" spans="1:17" ht="14.4" customHeight="1" x14ac:dyDescent="0.3">
      <c r="A468" s="448" t="s">
        <v>926</v>
      </c>
      <c r="B468" s="449" t="s">
        <v>747</v>
      </c>
      <c r="C468" s="449" t="s">
        <v>748</v>
      </c>
      <c r="D468" s="449" t="s">
        <v>852</v>
      </c>
      <c r="E468" s="449" t="s">
        <v>853</v>
      </c>
      <c r="F468" s="453"/>
      <c r="G468" s="453"/>
      <c r="H468" s="453"/>
      <c r="I468" s="453"/>
      <c r="J468" s="453"/>
      <c r="K468" s="453"/>
      <c r="L468" s="453"/>
      <c r="M468" s="453"/>
      <c r="N468" s="453">
        <v>1</v>
      </c>
      <c r="O468" s="453">
        <v>289</v>
      </c>
      <c r="P468" s="523"/>
      <c r="Q468" s="454">
        <v>289</v>
      </c>
    </row>
    <row r="469" spans="1:17" ht="14.4" customHeight="1" x14ac:dyDescent="0.3">
      <c r="A469" s="448" t="s">
        <v>926</v>
      </c>
      <c r="B469" s="449" t="s">
        <v>747</v>
      </c>
      <c r="C469" s="449" t="s">
        <v>748</v>
      </c>
      <c r="D469" s="449" t="s">
        <v>864</v>
      </c>
      <c r="E469" s="449" t="s">
        <v>865</v>
      </c>
      <c r="F469" s="453"/>
      <c r="G469" s="453"/>
      <c r="H469" s="453"/>
      <c r="I469" s="453"/>
      <c r="J469" s="453"/>
      <c r="K469" s="453"/>
      <c r="L469" s="453"/>
      <c r="M469" s="453"/>
      <c r="N469" s="453">
        <v>11</v>
      </c>
      <c r="O469" s="453">
        <v>52569</v>
      </c>
      <c r="P469" s="523"/>
      <c r="Q469" s="454">
        <v>4779</v>
      </c>
    </row>
    <row r="470" spans="1:17" ht="14.4" customHeight="1" x14ac:dyDescent="0.3">
      <c r="A470" s="448" t="s">
        <v>926</v>
      </c>
      <c r="B470" s="449" t="s">
        <v>747</v>
      </c>
      <c r="C470" s="449" t="s">
        <v>748</v>
      </c>
      <c r="D470" s="449" t="s">
        <v>866</v>
      </c>
      <c r="E470" s="449" t="s">
        <v>867</v>
      </c>
      <c r="F470" s="453"/>
      <c r="G470" s="453"/>
      <c r="H470" s="453"/>
      <c r="I470" s="453"/>
      <c r="J470" s="453"/>
      <c r="K470" s="453"/>
      <c r="L470" s="453"/>
      <c r="M470" s="453"/>
      <c r="N470" s="453">
        <v>4</v>
      </c>
      <c r="O470" s="453">
        <v>2436</v>
      </c>
      <c r="P470" s="523"/>
      <c r="Q470" s="454">
        <v>609</v>
      </c>
    </row>
    <row r="471" spans="1:17" ht="14.4" customHeight="1" x14ac:dyDescent="0.3">
      <c r="A471" s="448" t="s">
        <v>927</v>
      </c>
      <c r="B471" s="449" t="s">
        <v>747</v>
      </c>
      <c r="C471" s="449" t="s">
        <v>748</v>
      </c>
      <c r="D471" s="449" t="s">
        <v>751</v>
      </c>
      <c r="E471" s="449" t="s">
        <v>752</v>
      </c>
      <c r="F471" s="453">
        <v>8</v>
      </c>
      <c r="G471" s="453">
        <v>464</v>
      </c>
      <c r="H471" s="453">
        <v>0.66666666666666663</v>
      </c>
      <c r="I471" s="453">
        <v>58</v>
      </c>
      <c r="J471" s="453">
        <v>12</v>
      </c>
      <c r="K471" s="453">
        <v>696</v>
      </c>
      <c r="L471" s="453">
        <v>1</v>
      </c>
      <c r="M471" s="453">
        <v>58</v>
      </c>
      <c r="N471" s="453">
        <v>12</v>
      </c>
      <c r="O471" s="453">
        <v>696</v>
      </c>
      <c r="P471" s="523">
        <v>1</v>
      </c>
      <c r="Q471" s="454">
        <v>58</v>
      </c>
    </row>
    <row r="472" spans="1:17" ht="14.4" customHeight="1" x14ac:dyDescent="0.3">
      <c r="A472" s="448" t="s">
        <v>927</v>
      </c>
      <c r="B472" s="449" t="s">
        <v>747</v>
      </c>
      <c r="C472" s="449" t="s">
        <v>748</v>
      </c>
      <c r="D472" s="449" t="s">
        <v>753</v>
      </c>
      <c r="E472" s="449" t="s">
        <v>754</v>
      </c>
      <c r="F472" s="453">
        <v>2</v>
      </c>
      <c r="G472" s="453">
        <v>262</v>
      </c>
      <c r="H472" s="453">
        <v>2</v>
      </c>
      <c r="I472" s="453">
        <v>131</v>
      </c>
      <c r="J472" s="453">
        <v>1</v>
      </c>
      <c r="K472" s="453">
        <v>131</v>
      </c>
      <c r="L472" s="453">
        <v>1</v>
      </c>
      <c r="M472" s="453">
        <v>131</v>
      </c>
      <c r="N472" s="453">
        <v>3</v>
      </c>
      <c r="O472" s="453">
        <v>396</v>
      </c>
      <c r="P472" s="523">
        <v>3.0229007633587788</v>
      </c>
      <c r="Q472" s="454">
        <v>132</v>
      </c>
    </row>
    <row r="473" spans="1:17" ht="14.4" customHeight="1" x14ac:dyDescent="0.3">
      <c r="A473" s="448" t="s">
        <v>927</v>
      </c>
      <c r="B473" s="449" t="s">
        <v>747</v>
      </c>
      <c r="C473" s="449" t="s">
        <v>748</v>
      </c>
      <c r="D473" s="449" t="s">
        <v>755</v>
      </c>
      <c r="E473" s="449" t="s">
        <v>756</v>
      </c>
      <c r="F473" s="453"/>
      <c r="G473" s="453"/>
      <c r="H473" s="453"/>
      <c r="I473" s="453"/>
      <c r="J473" s="453">
        <v>2</v>
      </c>
      <c r="K473" s="453">
        <v>378</v>
      </c>
      <c r="L473" s="453">
        <v>1</v>
      </c>
      <c r="M473" s="453">
        <v>189</v>
      </c>
      <c r="N473" s="453">
        <v>1</v>
      </c>
      <c r="O473" s="453">
        <v>190</v>
      </c>
      <c r="P473" s="523">
        <v>0.50264550264550267</v>
      </c>
      <c r="Q473" s="454">
        <v>190</v>
      </c>
    </row>
    <row r="474" spans="1:17" ht="14.4" customHeight="1" x14ac:dyDescent="0.3">
      <c r="A474" s="448" t="s">
        <v>927</v>
      </c>
      <c r="B474" s="449" t="s">
        <v>747</v>
      </c>
      <c r="C474" s="449" t="s">
        <v>748</v>
      </c>
      <c r="D474" s="449" t="s">
        <v>759</v>
      </c>
      <c r="E474" s="449" t="s">
        <v>760</v>
      </c>
      <c r="F474" s="453">
        <v>2</v>
      </c>
      <c r="G474" s="453">
        <v>358</v>
      </c>
      <c r="H474" s="453"/>
      <c r="I474" s="453">
        <v>179</v>
      </c>
      <c r="J474" s="453"/>
      <c r="K474" s="453"/>
      <c r="L474" s="453"/>
      <c r="M474" s="453"/>
      <c r="N474" s="453">
        <v>2</v>
      </c>
      <c r="O474" s="453">
        <v>360</v>
      </c>
      <c r="P474" s="523"/>
      <c r="Q474" s="454">
        <v>180</v>
      </c>
    </row>
    <row r="475" spans="1:17" ht="14.4" customHeight="1" x14ac:dyDescent="0.3">
      <c r="A475" s="448" t="s">
        <v>927</v>
      </c>
      <c r="B475" s="449" t="s">
        <v>747</v>
      </c>
      <c r="C475" s="449" t="s">
        <v>748</v>
      </c>
      <c r="D475" s="449" t="s">
        <v>763</v>
      </c>
      <c r="E475" s="449" t="s">
        <v>764</v>
      </c>
      <c r="F475" s="453">
        <v>1</v>
      </c>
      <c r="G475" s="453">
        <v>335</v>
      </c>
      <c r="H475" s="453"/>
      <c r="I475" s="453">
        <v>335</v>
      </c>
      <c r="J475" s="453"/>
      <c r="K475" s="453"/>
      <c r="L475" s="453"/>
      <c r="M475" s="453"/>
      <c r="N475" s="453"/>
      <c r="O475" s="453"/>
      <c r="P475" s="523"/>
      <c r="Q475" s="454"/>
    </row>
    <row r="476" spans="1:17" ht="14.4" customHeight="1" x14ac:dyDescent="0.3">
      <c r="A476" s="448" t="s">
        <v>927</v>
      </c>
      <c r="B476" s="449" t="s">
        <v>747</v>
      </c>
      <c r="C476" s="449" t="s">
        <v>748</v>
      </c>
      <c r="D476" s="449" t="s">
        <v>767</v>
      </c>
      <c r="E476" s="449" t="s">
        <v>768</v>
      </c>
      <c r="F476" s="453"/>
      <c r="G476" s="453"/>
      <c r="H476" s="453"/>
      <c r="I476" s="453"/>
      <c r="J476" s="453"/>
      <c r="K476" s="453"/>
      <c r="L476" s="453"/>
      <c r="M476" s="453"/>
      <c r="N476" s="453">
        <v>5</v>
      </c>
      <c r="O476" s="453">
        <v>1750</v>
      </c>
      <c r="P476" s="523"/>
      <c r="Q476" s="454">
        <v>350</v>
      </c>
    </row>
    <row r="477" spans="1:17" ht="14.4" customHeight="1" x14ac:dyDescent="0.3">
      <c r="A477" s="448" t="s">
        <v>927</v>
      </c>
      <c r="B477" s="449" t="s">
        <v>747</v>
      </c>
      <c r="C477" s="449" t="s">
        <v>748</v>
      </c>
      <c r="D477" s="449" t="s">
        <v>787</v>
      </c>
      <c r="E477" s="449" t="s">
        <v>788</v>
      </c>
      <c r="F477" s="453">
        <v>5</v>
      </c>
      <c r="G477" s="453">
        <v>1520</v>
      </c>
      <c r="H477" s="453">
        <v>0.8306010928961749</v>
      </c>
      <c r="I477" s="453">
        <v>304</v>
      </c>
      <c r="J477" s="453">
        <v>6</v>
      </c>
      <c r="K477" s="453">
        <v>1830</v>
      </c>
      <c r="L477" s="453">
        <v>1</v>
      </c>
      <c r="M477" s="453">
        <v>305</v>
      </c>
      <c r="N477" s="453">
        <v>10</v>
      </c>
      <c r="O477" s="453">
        <v>3050</v>
      </c>
      <c r="P477" s="523">
        <v>1.6666666666666667</v>
      </c>
      <c r="Q477" s="454">
        <v>305</v>
      </c>
    </row>
    <row r="478" spans="1:17" ht="14.4" customHeight="1" x14ac:dyDescent="0.3">
      <c r="A478" s="448" t="s">
        <v>927</v>
      </c>
      <c r="B478" s="449" t="s">
        <v>747</v>
      </c>
      <c r="C478" s="449" t="s">
        <v>748</v>
      </c>
      <c r="D478" s="449" t="s">
        <v>791</v>
      </c>
      <c r="E478" s="449" t="s">
        <v>792</v>
      </c>
      <c r="F478" s="453">
        <v>2</v>
      </c>
      <c r="G478" s="453">
        <v>988</v>
      </c>
      <c r="H478" s="453">
        <v>0.33333333333333331</v>
      </c>
      <c r="I478" s="453">
        <v>494</v>
      </c>
      <c r="J478" s="453">
        <v>6</v>
      </c>
      <c r="K478" s="453">
        <v>2964</v>
      </c>
      <c r="L478" s="453">
        <v>1</v>
      </c>
      <c r="M478" s="453">
        <v>494</v>
      </c>
      <c r="N478" s="453">
        <v>6</v>
      </c>
      <c r="O478" s="453">
        <v>2970</v>
      </c>
      <c r="P478" s="523">
        <v>1.0020242914979758</v>
      </c>
      <c r="Q478" s="454">
        <v>495</v>
      </c>
    </row>
    <row r="479" spans="1:17" ht="14.4" customHeight="1" x14ac:dyDescent="0.3">
      <c r="A479" s="448" t="s">
        <v>927</v>
      </c>
      <c r="B479" s="449" t="s">
        <v>747</v>
      </c>
      <c r="C479" s="449" t="s">
        <v>748</v>
      </c>
      <c r="D479" s="449" t="s">
        <v>793</v>
      </c>
      <c r="E479" s="449" t="s">
        <v>794</v>
      </c>
      <c r="F479" s="453">
        <v>8</v>
      </c>
      <c r="G479" s="453">
        <v>2960</v>
      </c>
      <c r="H479" s="453">
        <v>0.66666666666666663</v>
      </c>
      <c r="I479" s="453">
        <v>370</v>
      </c>
      <c r="J479" s="453">
        <v>12</v>
      </c>
      <c r="K479" s="453">
        <v>4440</v>
      </c>
      <c r="L479" s="453">
        <v>1</v>
      </c>
      <c r="M479" s="453">
        <v>370</v>
      </c>
      <c r="N479" s="453">
        <v>17</v>
      </c>
      <c r="O479" s="453">
        <v>6307</v>
      </c>
      <c r="P479" s="523">
        <v>1.4204954954954956</v>
      </c>
      <c r="Q479" s="454">
        <v>371</v>
      </c>
    </row>
    <row r="480" spans="1:17" ht="14.4" customHeight="1" x14ac:dyDescent="0.3">
      <c r="A480" s="448" t="s">
        <v>927</v>
      </c>
      <c r="B480" s="449" t="s">
        <v>747</v>
      </c>
      <c r="C480" s="449" t="s">
        <v>748</v>
      </c>
      <c r="D480" s="449" t="s">
        <v>803</v>
      </c>
      <c r="E480" s="449" t="s">
        <v>804</v>
      </c>
      <c r="F480" s="453"/>
      <c r="G480" s="453"/>
      <c r="H480" s="453"/>
      <c r="I480" s="453"/>
      <c r="J480" s="453"/>
      <c r="K480" s="453"/>
      <c r="L480" s="453"/>
      <c r="M480" s="453"/>
      <c r="N480" s="453">
        <v>1</v>
      </c>
      <c r="O480" s="453">
        <v>126</v>
      </c>
      <c r="P480" s="523"/>
      <c r="Q480" s="454">
        <v>126</v>
      </c>
    </row>
    <row r="481" spans="1:17" ht="14.4" customHeight="1" x14ac:dyDescent="0.3">
      <c r="A481" s="448" t="s">
        <v>927</v>
      </c>
      <c r="B481" s="449" t="s">
        <v>747</v>
      </c>
      <c r="C481" s="449" t="s">
        <v>748</v>
      </c>
      <c r="D481" s="449" t="s">
        <v>811</v>
      </c>
      <c r="E481" s="449" t="s">
        <v>812</v>
      </c>
      <c r="F481" s="453">
        <v>8</v>
      </c>
      <c r="G481" s="453">
        <v>464</v>
      </c>
      <c r="H481" s="453">
        <v>8</v>
      </c>
      <c r="I481" s="453">
        <v>58</v>
      </c>
      <c r="J481" s="453">
        <v>1</v>
      </c>
      <c r="K481" s="453">
        <v>58</v>
      </c>
      <c r="L481" s="453">
        <v>1</v>
      </c>
      <c r="M481" s="453">
        <v>58</v>
      </c>
      <c r="N481" s="453">
        <v>1</v>
      </c>
      <c r="O481" s="453">
        <v>58</v>
      </c>
      <c r="P481" s="523">
        <v>1</v>
      </c>
      <c r="Q481" s="454">
        <v>58</v>
      </c>
    </row>
    <row r="482" spans="1:17" ht="14.4" customHeight="1" x14ac:dyDescent="0.3">
      <c r="A482" s="448" t="s">
        <v>927</v>
      </c>
      <c r="B482" s="449" t="s">
        <v>747</v>
      </c>
      <c r="C482" s="449" t="s">
        <v>748</v>
      </c>
      <c r="D482" s="449" t="s">
        <v>819</v>
      </c>
      <c r="E482" s="449" t="s">
        <v>820</v>
      </c>
      <c r="F482" s="453">
        <v>11</v>
      </c>
      <c r="G482" s="453">
        <v>1925</v>
      </c>
      <c r="H482" s="453">
        <v>0.84134615384615385</v>
      </c>
      <c r="I482" s="453">
        <v>175</v>
      </c>
      <c r="J482" s="453">
        <v>13</v>
      </c>
      <c r="K482" s="453">
        <v>2288</v>
      </c>
      <c r="L482" s="453">
        <v>1</v>
      </c>
      <c r="M482" s="453">
        <v>176</v>
      </c>
      <c r="N482" s="453">
        <v>11</v>
      </c>
      <c r="O482" s="453">
        <v>1936</v>
      </c>
      <c r="P482" s="523">
        <v>0.84615384615384615</v>
      </c>
      <c r="Q482" s="454">
        <v>176</v>
      </c>
    </row>
    <row r="483" spans="1:17" ht="14.4" customHeight="1" x14ac:dyDescent="0.3">
      <c r="A483" s="448" t="s">
        <v>927</v>
      </c>
      <c r="B483" s="449" t="s">
        <v>747</v>
      </c>
      <c r="C483" s="449" t="s">
        <v>748</v>
      </c>
      <c r="D483" s="449" t="s">
        <v>825</v>
      </c>
      <c r="E483" s="449" t="s">
        <v>826</v>
      </c>
      <c r="F483" s="453"/>
      <c r="G483" s="453"/>
      <c r="H483" s="453"/>
      <c r="I483" s="453"/>
      <c r="J483" s="453"/>
      <c r="K483" s="453"/>
      <c r="L483" s="453"/>
      <c r="M483" s="453"/>
      <c r="N483" s="453">
        <v>1</v>
      </c>
      <c r="O483" s="453">
        <v>170</v>
      </c>
      <c r="P483" s="523"/>
      <c r="Q483" s="454">
        <v>170</v>
      </c>
    </row>
    <row r="484" spans="1:17" ht="14.4" customHeight="1" x14ac:dyDescent="0.3">
      <c r="A484" s="448" t="s">
        <v>927</v>
      </c>
      <c r="B484" s="449" t="s">
        <v>747</v>
      </c>
      <c r="C484" s="449" t="s">
        <v>748</v>
      </c>
      <c r="D484" s="449" t="s">
        <v>837</v>
      </c>
      <c r="E484" s="449" t="s">
        <v>838</v>
      </c>
      <c r="F484" s="453"/>
      <c r="G484" s="453"/>
      <c r="H484" s="453"/>
      <c r="I484" s="453"/>
      <c r="J484" s="453"/>
      <c r="K484" s="453"/>
      <c r="L484" s="453"/>
      <c r="M484" s="453"/>
      <c r="N484" s="453">
        <v>1</v>
      </c>
      <c r="O484" s="453">
        <v>264</v>
      </c>
      <c r="P484" s="523"/>
      <c r="Q484" s="454">
        <v>264</v>
      </c>
    </row>
    <row r="485" spans="1:17" ht="14.4" customHeight="1" x14ac:dyDescent="0.3">
      <c r="A485" s="448" t="s">
        <v>928</v>
      </c>
      <c r="B485" s="449" t="s">
        <v>747</v>
      </c>
      <c r="C485" s="449" t="s">
        <v>748</v>
      </c>
      <c r="D485" s="449" t="s">
        <v>749</v>
      </c>
      <c r="E485" s="449" t="s">
        <v>750</v>
      </c>
      <c r="F485" s="453">
        <v>1</v>
      </c>
      <c r="G485" s="453">
        <v>2226</v>
      </c>
      <c r="H485" s="453"/>
      <c r="I485" s="453">
        <v>2226</v>
      </c>
      <c r="J485" s="453"/>
      <c r="K485" s="453"/>
      <c r="L485" s="453"/>
      <c r="M485" s="453"/>
      <c r="N485" s="453"/>
      <c r="O485" s="453"/>
      <c r="P485" s="523"/>
      <c r="Q485" s="454"/>
    </row>
    <row r="486" spans="1:17" ht="14.4" customHeight="1" x14ac:dyDescent="0.3">
      <c r="A486" s="448" t="s">
        <v>928</v>
      </c>
      <c r="B486" s="449" t="s">
        <v>747</v>
      </c>
      <c r="C486" s="449" t="s">
        <v>748</v>
      </c>
      <c r="D486" s="449" t="s">
        <v>751</v>
      </c>
      <c r="E486" s="449" t="s">
        <v>752</v>
      </c>
      <c r="F486" s="453">
        <v>10</v>
      </c>
      <c r="G486" s="453">
        <v>580</v>
      </c>
      <c r="H486" s="453">
        <v>0.43478260869565216</v>
      </c>
      <c r="I486" s="453">
        <v>58</v>
      </c>
      <c r="J486" s="453">
        <v>23</v>
      </c>
      <c r="K486" s="453">
        <v>1334</v>
      </c>
      <c r="L486" s="453">
        <v>1</v>
      </c>
      <c r="M486" s="453">
        <v>58</v>
      </c>
      <c r="N486" s="453">
        <v>20</v>
      </c>
      <c r="O486" s="453">
        <v>1160</v>
      </c>
      <c r="P486" s="523">
        <v>0.86956521739130432</v>
      </c>
      <c r="Q486" s="454">
        <v>58</v>
      </c>
    </row>
    <row r="487" spans="1:17" ht="14.4" customHeight="1" x14ac:dyDescent="0.3">
      <c r="A487" s="448" t="s">
        <v>928</v>
      </c>
      <c r="B487" s="449" t="s">
        <v>747</v>
      </c>
      <c r="C487" s="449" t="s">
        <v>748</v>
      </c>
      <c r="D487" s="449" t="s">
        <v>759</v>
      </c>
      <c r="E487" s="449" t="s">
        <v>760</v>
      </c>
      <c r="F487" s="453">
        <v>126</v>
      </c>
      <c r="G487" s="453">
        <v>22554</v>
      </c>
      <c r="H487" s="453">
        <v>0.82434210526315788</v>
      </c>
      <c r="I487" s="453">
        <v>179</v>
      </c>
      <c r="J487" s="453">
        <v>152</v>
      </c>
      <c r="K487" s="453">
        <v>27360</v>
      </c>
      <c r="L487" s="453">
        <v>1</v>
      </c>
      <c r="M487" s="453">
        <v>180</v>
      </c>
      <c r="N487" s="453">
        <v>157</v>
      </c>
      <c r="O487" s="453">
        <v>28260</v>
      </c>
      <c r="P487" s="523">
        <v>1.0328947368421053</v>
      </c>
      <c r="Q487" s="454">
        <v>180</v>
      </c>
    </row>
    <row r="488" spans="1:17" ht="14.4" customHeight="1" x14ac:dyDescent="0.3">
      <c r="A488" s="448" t="s">
        <v>928</v>
      </c>
      <c r="B488" s="449" t="s">
        <v>747</v>
      </c>
      <c r="C488" s="449" t="s">
        <v>748</v>
      </c>
      <c r="D488" s="449" t="s">
        <v>763</v>
      </c>
      <c r="E488" s="449" t="s">
        <v>764</v>
      </c>
      <c r="F488" s="453">
        <v>107</v>
      </c>
      <c r="G488" s="453">
        <v>35845</v>
      </c>
      <c r="H488" s="453">
        <v>0.66675967261904767</v>
      </c>
      <c r="I488" s="453">
        <v>335</v>
      </c>
      <c r="J488" s="453">
        <v>160</v>
      </c>
      <c r="K488" s="453">
        <v>53760</v>
      </c>
      <c r="L488" s="453">
        <v>1</v>
      </c>
      <c r="M488" s="453">
        <v>336</v>
      </c>
      <c r="N488" s="453">
        <v>171</v>
      </c>
      <c r="O488" s="453">
        <v>57627</v>
      </c>
      <c r="P488" s="523">
        <v>1.0719308035714286</v>
      </c>
      <c r="Q488" s="454">
        <v>337</v>
      </c>
    </row>
    <row r="489" spans="1:17" ht="14.4" customHeight="1" x14ac:dyDescent="0.3">
      <c r="A489" s="448" t="s">
        <v>928</v>
      </c>
      <c r="B489" s="449" t="s">
        <v>747</v>
      </c>
      <c r="C489" s="449" t="s">
        <v>748</v>
      </c>
      <c r="D489" s="449" t="s">
        <v>765</v>
      </c>
      <c r="E489" s="449" t="s">
        <v>766</v>
      </c>
      <c r="F489" s="453"/>
      <c r="G489" s="453"/>
      <c r="H489" s="453"/>
      <c r="I489" s="453"/>
      <c r="J489" s="453"/>
      <c r="K489" s="453"/>
      <c r="L489" s="453"/>
      <c r="M489" s="453"/>
      <c r="N489" s="453">
        <v>1</v>
      </c>
      <c r="O489" s="453">
        <v>459</v>
      </c>
      <c r="P489" s="523"/>
      <c r="Q489" s="454">
        <v>459</v>
      </c>
    </row>
    <row r="490" spans="1:17" ht="14.4" customHeight="1" x14ac:dyDescent="0.3">
      <c r="A490" s="448" t="s">
        <v>928</v>
      </c>
      <c r="B490" s="449" t="s">
        <v>747</v>
      </c>
      <c r="C490" s="449" t="s">
        <v>748</v>
      </c>
      <c r="D490" s="449" t="s">
        <v>767</v>
      </c>
      <c r="E490" s="449" t="s">
        <v>768</v>
      </c>
      <c r="F490" s="453">
        <v>265</v>
      </c>
      <c r="G490" s="453">
        <v>92485</v>
      </c>
      <c r="H490" s="453">
        <v>0.59284116331096193</v>
      </c>
      <c r="I490" s="453">
        <v>349</v>
      </c>
      <c r="J490" s="453">
        <v>447</v>
      </c>
      <c r="K490" s="453">
        <v>156003</v>
      </c>
      <c r="L490" s="453">
        <v>1</v>
      </c>
      <c r="M490" s="453">
        <v>349</v>
      </c>
      <c r="N490" s="453">
        <v>416</v>
      </c>
      <c r="O490" s="453">
        <v>145600</v>
      </c>
      <c r="P490" s="523">
        <v>0.93331538496054567</v>
      </c>
      <c r="Q490" s="454">
        <v>350</v>
      </c>
    </row>
    <row r="491" spans="1:17" ht="14.4" customHeight="1" x14ac:dyDescent="0.3">
      <c r="A491" s="448" t="s">
        <v>928</v>
      </c>
      <c r="B491" s="449" t="s">
        <v>747</v>
      </c>
      <c r="C491" s="449" t="s">
        <v>748</v>
      </c>
      <c r="D491" s="449" t="s">
        <v>771</v>
      </c>
      <c r="E491" s="449" t="s">
        <v>772</v>
      </c>
      <c r="F491" s="453"/>
      <c r="G491" s="453"/>
      <c r="H491" s="453"/>
      <c r="I491" s="453"/>
      <c r="J491" s="453">
        <v>1</v>
      </c>
      <c r="K491" s="453">
        <v>6231</v>
      </c>
      <c r="L491" s="453">
        <v>1</v>
      </c>
      <c r="M491" s="453">
        <v>6231</v>
      </c>
      <c r="N491" s="453"/>
      <c r="O491" s="453"/>
      <c r="P491" s="523"/>
      <c r="Q491" s="454"/>
    </row>
    <row r="492" spans="1:17" ht="14.4" customHeight="1" x14ac:dyDescent="0.3">
      <c r="A492" s="448" t="s">
        <v>928</v>
      </c>
      <c r="B492" s="449" t="s">
        <v>747</v>
      </c>
      <c r="C492" s="449" t="s">
        <v>748</v>
      </c>
      <c r="D492" s="449" t="s">
        <v>773</v>
      </c>
      <c r="E492" s="449" t="s">
        <v>774</v>
      </c>
      <c r="F492" s="453">
        <v>1</v>
      </c>
      <c r="G492" s="453">
        <v>117</v>
      </c>
      <c r="H492" s="453">
        <v>0.5</v>
      </c>
      <c r="I492" s="453">
        <v>117</v>
      </c>
      <c r="J492" s="453">
        <v>2</v>
      </c>
      <c r="K492" s="453">
        <v>234</v>
      </c>
      <c r="L492" s="453">
        <v>1</v>
      </c>
      <c r="M492" s="453">
        <v>117</v>
      </c>
      <c r="N492" s="453"/>
      <c r="O492" s="453"/>
      <c r="P492" s="523"/>
      <c r="Q492" s="454"/>
    </row>
    <row r="493" spans="1:17" ht="14.4" customHeight="1" x14ac:dyDescent="0.3">
      <c r="A493" s="448" t="s">
        <v>928</v>
      </c>
      <c r="B493" s="449" t="s">
        <v>747</v>
      </c>
      <c r="C493" s="449" t="s">
        <v>748</v>
      </c>
      <c r="D493" s="449" t="s">
        <v>775</v>
      </c>
      <c r="E493" s="449" t="s">
        <v>776</v>
      </c>
      <c r="F493" s="453">
        <v>1</v>
      </c>
      <c r="G493" s="453">
        <v>49</v>
      </c>
      <c r="H493" s="453"/>
      <c r="I493" s="453">
        <v>49</v>
      </c>
      <c r="J493" s="453"/>
      <c r="K493" s="453"/>
      <c r="L493" s="453"/>
      <c r="M493" s="453"/>
      <c r="N493" s="453">
        <v>9</v>
      </c>
      <c r="O493" s="453">
        <v>441</v>
      </c>
      <c r="P493" s="523"/>
      <c r="Q493" s="454">
        <v>49</v>
      </c>
    </row>
    <row r="494" spans="1:17" ht="14.4" customHeight="1" x14ac:dyDescent="0.3">
      <c r="A494" s="448" t="s">
        <v>928</v>
      </c>
      <c r="B494" s="449" t="s">
        <v>747</v>
      </c>
      <c r="C494" s="449" t="s">
        <v>748</v>
      </c>
      <c r="D494" s="449" t="s">
        <v>777</v>
      </c>
      <c r="E494" s="449" t="s">
        <v>778</v>
      </c>
      <c r="F494" s="453">
        <v>37</v>
      </c>
      <c r="G494" s="453">
        <v>14319</v>
      </c>
      <c r="H494" s="453">
        <v>0.87194008037997806</v>
      </c>
      <c r="I494" s="453">
        <v>387</v>
      </c>
      <c r="J494" s="453">
        <v>42</v>
      </c>
      <c r="K494" s="453">
        <v>16422</v>
      </c>
      <c r="L494" s="453">
        <v>1</v>
      </c>
      <c r="M494" s="453">
        <v>391</v>
      </c>
      <c r="N494" s="453">
        <v>39</v>
      </c>
      <c r="O494" s="453">
        <v>15288</v>
      </c>
      <c r="P494" s="523">
        <v>0.93094629156010233</v>
      </c>
      <c r="Q494" s="454">
        <v>392</v>
      </c>
    </row>
    <row r="495" spans="1:17" ht="14.4" customHeight="1" x14ac:dyDescent="0.3">
      <c r="A495" s="448" t="s">
        <v>928</v>
      </c>
      <c r="B495" s="449" t="s">
        <v>747</v>
      </c>
      <c r="C495" s="449" t="s">
        <v>748</v>
      </c>
      <c r="D495" s="449" t="s">
        <v>779</v>
      </c>
      <c r="E495" s="449" t="s">
        <v>780</v>
      </c>
      <c r="F495" s="453">
        <v>2</v>
      </c>
      <c r="G495" s="453">
        <v>76</v>
      </c>
      <c r="H495" s="453"/>
      <c r="I495" s="453">
        <v>38</v>
      </c>
      <c r="J495" s="453"/>
      <c r="K495" s="453"/>
      <c r="L495" s="453"/>
      <c r="M495" s="453"/>
      <c r="N495" s="453">
        <v>6</v>
      </c>
      <c r="O495" s="453">
        <v>228</v>
      </c>
      <c r="P495" s="523"/>
      <c r="Q495" s="454">
        <v>38</v>
      </c>
    </row>
    <row r="496" spans="1:17" ht="14.4" customHeight="1" x14ac:dyDescent="0.3">
      <c r="A496" s="448" t="s">
        <v>928</v>
      </c>
      <c r="B496" s="449" t="s">
        <v>747</v>
      </c>
      <c r="C496" s="449" t="s">
        <v>748</v>
      </c>
      <c r="D496" s="449" t="s">
        <v>781</v>
      </c>
      <c r="E496" s="449" t="s">
        <v>782</v>
      </c>
      <c r="F496" s="453"/>
      <c r="G496" s="453"/>
      <c r="H496" s="453"/>
      <c r="I496" s="453"/>
      <c r="J496" s="453"/>
      <c r="K496" s="453"/>
      <c r="L496" s="453"/>
      <c r="M496" s="453"/>
      <c r="N496" s="453">
        <v>1</v>
      </c>
      <c r="O496" s="453">
        <v>265</v>
      </c>
      <c r="P496" s="523"/>
      <c r="Q496" s="454">
        <v>265</v>
      </c>
    </row>
    <row r="497" spans="1:17" ht="14.4" customHeight="1" x14ac:dyDescent="0.3">
      <c r="A497" s="448" t="s">
        <v>928</v>
      </c>
      <c r="B497" s="449" t="s">
        <v>747</v>
      </c>
      <c r="C497" s="449" t="s">
        <v>748</v>
      </c>
      <c r="D497" s="449" t="s">
        <v>783</v>
      </c>
      <c r="E497" s="449" t="s">
        <v>784</v>
      </c>
      <c r="F497" s="453">
        <v>20</v>
      </c>
      <c r="G497" s="453">
        <v>14080</v>
      </c>
      <c r="H497" s="453">
        <v>2.4964539007092199</v>
      </c>
      <c r="I497" s="453">
        <v>704</v>
      </c>
      <c r="J497" s="453">
        <v>8</v>
      </c>
      <c r="K497" s="453">
        <v>5640</v>
      </c>
      <c r="L497" s="453">
        <v>1</v>
      </c>
      <c r="M497" s="453">
        <v>705</v>
      </c>
      <c r="N497" s="453">
        <v>6</v>
      </c>
      <c r="O497" s="453">
        <v>4242</v>
      </c>
      <c r="P497" s="523">
        <v>0.75212765957446803</v>
      </c>
      <c r="Q497" s="454">
        <v>707</v>
      </c>
    </row>
    <row r="498" spans="1:17" ht="14.4" customHeight="1" x14ac:dyDescent="0.3">
      <c r="A498" s="448" t="s">
        <v>928</v>
      </c>
      <c r="B498" s="449" t="s">
        <v>747</v>
      </c>
      <c r="C498" s="449" t="s">
        <v>748</v>
      </c>
      <c r="D498" s="449" t="s">
        <v>785</v>
      </c>
      <c r="E498" s="449" t="s">
        <v>786</v>
      </c>
      <c r="F498" s="453">
        <v>1</v>
      </c>
      <c r="G498" s="453">
        <v>147</v>
      </c>
      <c r="H498" s="453"/>
      <c r="I498" s="453">
        <v>147</v>
      </c>
      <c r="J498" s="453"/>
      <c r="K498" s="453"/>
      <c r="L498" s="453"/>
      <c r="M498" s="453"/>
      <c r="N498" s="453">
        <v>1</v>
      </c>
      <c r="O498" s="453">
        <v>148</v>
      </c>
      <c r="P498" s="523"/>
      <c r="Q498" s="454">
        <v>148</v>
      </c>
    </row>
    <row r="499" spans="1:17" ht="14.4" customHeight="1" x14ac:dyDescent="0.3">
      <c r="A499" s="448" t="s">
        <v>928</v>
      </c>
      <c r="B499" s="449" t="s">
        <v>747</v>
      </c>
      <c r="C499" s="449" t="s">
        <v>748</v>
      </c>
      <c r="D499" s="449" t="s">
        <v>787</v>
      </c>
      <c r="E499" s="449" t="s">
        <v>788</v>
      </c>
      <c r="F499" s="453">
        <v>7</v>
      </c>
      <c r="G499" s="453">
        <v>2128</v>
      </c>
      <c r="H499" s="453">
        <v>1.3954098360655738</v>
      </c>
      <c r="I499" s="453">
        <v>304</v>
      </c>
      <c r="J499" s="453">
        <v>5</v>
      </c>
      <c r="K499" s="453">
        <v>1525</v>
      </c>
      <c r="L499" s="453">
        <v>1</v>
      </c>
      <c r="M499" s="453">
        <v>305</v>
      </c>
      <c r="N499" s="453">
        <v>7</v>
      </c>
      <c r="O499" s="453">
        <v>2135</v>
      </c>
      <c r="P499" s="523">
        <v>1.4</v>
      </c>
      <c r="Q499" s="454">
        <v>305</v>
      </c>
    </row>
    <row r="500" spans="1:17" ht="14.4" customHeight="1" x14ac:dyDescent="0.3">
      <c r="A500" s="448" t="s">
        <v>928</v>
      </c>
      <c r="B500" s="449" t="s">
        <v>747</v>
      </c>
      <c r="C500" s="449" t="s">
        <v>748</v>
      </c>
      <c r="D500" s="449" t="s">
        <v>789</v>
      </c>
      <c r="E500" s="449" t="s">
        <v>790</v>
      </c>
      <c r="F500" s="453">
        <v>1</v>
      </c>
      <c r="G500" s="453">
        <v>3707</v>
      </c>
      <c r="H500" s="453"/>
      <c r="I500" s="453">
        <v>3707</v>
      </c>
      <c r="J500" s="453"/>
      <c r="K500" s="453"/>
      <c r="L500" s="453"/>
      <c r="M500" s="453"/>
      <c r="N500" s="453">
        <v>2</v>
      </c>
      <c r="O500" s="453">
        <v>7444</v>
      </c>
      <c r="P500" s="523"/>
      <c r="Q500" s="454">
        <v>3722</v>
      </c>
    </row>
    <row r="501" spans="1:17" ht="14.4" customHeight="1" x14ac:dyDescent="0.3">
      <c r="A501" s="448" t="s">
        <v>928</v>
      </c>
      <c r="B501" s="449" t="s">
        <v>747</v>
      </c>
      <c r="C501" s="449" t="s">
        <v>748</v>
      </c>
      <c r="D501" s="449" t="s">
        <v>791</v>
      </c>
      <c r="E501" s="449" t="s">
        <v>792</v>
      </c>
      <c r="F501" s="453">
        <v>122</v>
      </c>
      <c r="G501" s="453">
        <v>60268</v>
      </c>
      <c r="H501" s="453">
        <v>0.91729323308270672</v>
      </c>
      <c r="I501" s="453">
        <v>494</v>
      </c>
      <c r="J501" s="453">
        <v>133</v>
      </c>
      <c r="K501" s="453">
        <v>65702</v>
      </c>
      <c r="L501" s="453">
        <v>1</v>
      </c>
      <c r="M501" s="453">
        <v>494</v>
      </c>
      <c r="N501" s="453">
        <v>132</v>
      </c>
      <c r="O501" s="453">
        <v>65340</v>
      </c>
      <c r="P501" s="523">
        <v>0.99449027426866765</v>
      </c>
      <c r="Q501" s="454">
        <v>495</v>
      </c>
    </row>
    <row r="502" spans="1:17" ht="14.4" customHeight="1" x14ac:dyDescent="0.3">
      <c r="A502" s="448" t="s">
        <v>928</v>
      </c>
      <c r="B502" s="449" t="s">
        <v>747</v>
      </c>
      <c r="C502" s="449" t="s">
        <v>748</v>
      </c>
      <c r="D502" s="449" t="s">
        <v>907</v>
      </c>
      <c r="E502" s="449" t="s">
        <v>908</v>
      </c>
      <c r="F502" s="453"/>
      <c r="G502" s="453"/>
      <c r="H502" s="453"/>
      <c r="I502" s="453"/>
      <c r="J502" s="453">
        <v>1</v>
      </c>
      <c r="K502" s="453">
        <v>6580</v>
      </c>
      <c r="L502" s="453">
        <v>1</v>
      </c>
      <c r="M502" s="453">
        <v>6580</v>
      </c>
      <c r="N502" s="453"/>
      <c r="O502" s="453"/>
      <c r="P502" s="523"/>
      <c r="Q502" s="454"/>
    </row>
    <row r="503" spans="1:17" ht="14.4" customHeight="1" x14ac:dyDescent="0.3">
      <c r="A503" s="448" t="s">
        <v>928</v>
      </c>
      <c r="B503" s="449" t="s">
        <v>747</v>
      </c>
      <c r="C503" s="449" t="s">
        <v>748</v>
      </c>
      <c r="D503" s="449" t="s">
        <v>793</v>
      </c>
      <c r="E503" s="449" t="s">
        <v>794</v>
      </c>
      <c r="F503" s="453">
        <v>125</v>
      </c>
      <c r="G503" s="453">
        <v>46250</v>
      </c>
      <c r="H503" s="453">
        <v>0.87412587412587417</v>
      </c>
      <c r="I503" s="453">
        <v>370</v>
      </c>
      <c r="J503" s="453">
        <v>143</v>
      </c>
      <c r="K503" s="453">
        <v>52910</v>
      </c>
      <c r="L503" s="453">
        <v>1</v>
      </c>
      <c r="M503" s="453">
        <v>370</v>
      </c>
      <c r="N503" s="453">
        <v>134</v>
      </c>
      <c r="O503" s="453">
        <v>49714</v>
      </c>
      <c r="P503" s="523">
        <v>0.93959553959553954</v>
      </c>
      <c r="Q503" s="454">
        <v>371</v>
      </c>
    </row>
    <row r="504" spans="1:17" ht="14.4" customHeight="1" x14ac:dyDescent="0.3">
      <c r="A504" s="448" t="s">
        <v>928</v>
      </c>
      <c r="B504" s="449" t="s">
        <v>747</v>
      </c>
      <c r="C504" s="449" t="s">
        <v>748</v>
      </c>
      <c r="D504" s="449" t="s">
        <v>795</v>
      </c>
      <c r="E504" s="449" t="s">
        <v>796</v>
      </c>
      <c r="F504" s="453">
        <v>1</v>
      </c>
      <c r="G504" s="453">
        <v>3105</v>
      </c>
      <c r="H504" s="453">
        <v>0.49951737451737449</v>
      </c>
      <c r="I504" s="453">
        <v>3105</v>
      </c>
      <c r="J504" s="453">
        <v>2</v>
      </c>
      <c r="K504" s="453">
        <v>6216</v>
      </c>
      <c r="L504" s="453">
        <v>1</v>
      </c>
      <c r="M504" s="453">
        <v>3108</v>
      </c>
      <c r="N504" s="453"/>
      <c r="O504" s="453"/>
      <c r="P504" s="523"/>
      <c r="Q504" s="454"/>
    </row>
    <row r="505" spans="1:17" ht="14.4" customHeight="1" x14ac:dyDescent="0.3">
      <c r="A505" s="448" t="s">
        <v>928</v>
      </c>
      <c r="B505" s="449" t="s">
        <v>747</v>
      </c>
      <c r="C505" s="449" t="s">
        <v>748</v>
      </c>
      <c r="D505" s="449" t="s">
        <v>797</v>
      </c>
      <c r="E505" s="449" t="s">
        <v>798</v>
      </c>
      <c r="F505" s="453"/>
      <c r="G505" s="453"/>
      <c r="H505" s="453"/>
      <c r="I505" s="453"/>
      <c r="J505" s="453"/>
      <c r="K505" s="453"/>
      <c r="L505" s="453"/>
      <c r="M505" s="453"/>
      <c r="N505" s="453">
        <v>1</v>
      </c>
      <c r="O505" s="453">
        <v>12</v>
      </c>
      <c r="P505" s="523"/>
      <c r="Q505" s="454">
        <v>12</v>
      </c>
    </row>
    <row r="506" spans="1:17" ht="14.4" customHeight="1" x14ac:dyDescent="0.3">
      <c r="A506" s="448" t="s">
        <v>928</v>
      </c>
      <c r="B506" s="449" t="s">
        <v>747</v>
      </c>
      <c r="C506" s="449" t="s">
        <v>748</v>
      </c>
      <c r="D506" s="449" t="s">
        <v>799</v>
      </c>
      <c r="E506" s="449" t="s">
        <v>800</v>
      </c>
      <c r="F506" s="453"/>
      <c r="G506" s="453"/>
      <c r="H506" s="453"/>
      <c r="I506" s="453"/>
      <c r="J506" s="453">
        <v>1</v>
      </c>
      <c r="K506" s="453">
        <v>12794</v>
      </c>
      <c r="L506" s="453">
        <v>1</v>
      </c>
      <c r="M506" s="453">
        <v>12794</v>
      </c>
      <c r="N506" s="453"/>
      <c r="O506" s="453"/>
      <c r="P506" s="523"/>
      <c r="Q506" s="454"/>
    </row>
    <row r="507" spans="1:17" ht="14.4" customHeight="1" x14ac:dyDescent="0.3">
      <c r="A507" s="448" t="s">
        <v>928</v>
      </c>
      <c r="B507" s="449" t="s">
        <v>747</v>
      </c>
      <c r="C507" s="449" t="s">
        <v>748</v>
      </c>
      <c r="D507" s="449" t="s">
        <v>801</v>
      </c>
      <c r="E507" s="449" t="s">
        <v>802</v>
      </c>
      <c r="F507" s="453">
        <v>10</v>
      </c>
      <c r="G507" s="453">
        <v>1110</v>
      </c>
      <c r="H507" s="453">
        <v>0.90909090909090906</v>
      </c>
      <c r="I507" s="453">
        <v>111</v>
      </c>
      <c r="J507" s="453">
        <v>11</v>
      </c>
      <c r="K507" s="453">
        <v>1221</v>
      </c>
      <c r="L507" s="453">
        <v>1</v>
      </c>
      <c r="M507" s="453">
        <v>111</v>
      </c>
      <c r="N507" s="453">
        <v>15</v>
      </c>
      <c r="O507" s="453">
        <v>1680</v>
      </c>
      <c r="P507" s="523">
        <v>1.375921375921376</v>
      </c>
      <c r="Q507" s="454">
        <v>112</v>
      </c>
    </row>
    <row r="508" spans="1:17" ht="14.4" customHeight="1" x14ac:dyDescent="0.3">
      <c r="A508" s="448" t="s">
        <v>928</v>
      </c>
      <c r="B508" s="449" t="s">
        <v>747</v>
      </c>
      <c r="C508" s="449" t="s">
        <v>748</v>
      </c>
      <c r="D508" s="449" t="s">
        <v>803</v>
      </c>
      <c r="E508" s="449" t="s">
        <v>804</v>
      </c>
      <c r="F508" s="453">
        <v>4</v>
      </c>
      <c r="G508" s="453">
        <v>500</v>
      </c>
      <c r="H508" s="453"/>
      <c r="I508" s="453">
        <v>125</v>
      </c>
      <c r="J508" s="453"/>
      <c r="K508" s="453"/>
      <c r="L508" s="453"/>
      <c r="M508" s="453"/>
      <c r="N508" s="453">
        <v>1</v>
      </c>
      <c r="O508" s="453">
        <v>126</v>
      </c>
      <c r="P508" s="523"/>
      <c r="Q508" s="454">
        <v>126</v>
      </c>
    </row>
    <row r="509" spans="1:17" ht="14.4" customHeight="1" x14ac:dyDescent="0.3">
      <c r="A509" s="448" t="s">
        <v>928</v>
      </c>
      <c r="B509" s="449" t="s">
        <v>747</v>
      </c>
      <c r="C509" s="449" t="s">
        <v>748</v>
      </c>
      <c r="D509" s="449" t="s">
        <v>805</v>
      </c>
      <c r="E509" s="449" t="s">
        <v>806</v>
      </c>
      <c r="F509" s="453">
        <v>17</v>
      </c>
      <c r="G509" s="453">
        <v>8415</v>
      </c>
      <c r="H509" s="453">
        <v>0.51515151515151514</v>
      </c>
      <c r="I509" s="453">
        <v>495</v>
      </c>
      <c r="J509" s="453">
        <v>33</v>
      </c>
      <c r="K509" s="453">
        <v>16335</v>
      </c>
      <c r="L509" s="453">
        <v>1</v>
      </c>
      <c r="M509" s="453">
        <v>495</v>
      </c>
      <c r="N509" s="453">
        <v>24</v>
      </c>
      <c r="O509" s="453">
        <v>11904</v>
      </c>
      <c r="P509" s="523">
        <v>0.72874196510560152</v>
      </c>
      <c r="Q509" s="454">
        <v>496</v>
      </c>
    </row>
    <row r="510" spans="1:17" ht="14.4" customHeight="1" x14ac:dyDescent="0.3">
      <c r="A510" s="448" t="s">
        <v>928</v>
      </c>
      <c r="B510" s="449" t="s">
        <v>747</v>
      </c>
      <c r="C510" s="449" t="s">
        <v>748</v>
      </c>
      <c r="D510" s="449" t="s">
        <v>807</v>
      </c>
      <c r="E510" s="449" t="s">
        <v>808</v>
      </c>
      <c r="F510" s="453">
        <v>2</v>
      </c>
      <c r="G510" s="453">
        <v>2566</v>
      </c>
      <c r="H510" s="453">
        <v>1.9968871595330739</v>
      </c>
      <c r="I510" s="453">
        <v>1283</v>
      </c>
      <c r="J510" s="453">
        <v>1</v>
      </c>
      <c r="K510" s="453">
        <v>1285</v>
      </c>
      <c r="L510" s="453">
        <v>1</v>
      </c>
      <c r="M510" s="453">
        <v>1285</v>
      </c>
      <c r="N510" s="453"/>
      <c r="O510" s="453"/>
      <c r="P510" s="523"/>
      <c r="Q510" s="454"/>
    </row>
    <row r="511" spans="1:17" ht="14.4" customHeight="1" x14ac:dyDescent="0.3">
      <c r="A511" s="448" t="s">
        <v>928</v>
      </c>
      <c r="B511" s="449" t="s">
        <v>747</v>
      </c>
      <c r="C511" s="449" t="s">
        <v>748</v>
      </c>
      <c r="D511" s="449" t="s">
        <v>809</v>
      </c>
      <c r="E511" s="449" t="s">
        <v>810</v>
      </c>
      <c r="F511" s="453">
        <v>47</v>
      </c>
      <c r="G511" s="453">
        <v>21432</v>
      </c>
      <c r="H511" s="453">
        <v>0.70149253731343286</v>
      </c>
      <c r="I511" s="453">
        <v>456</v>
      </c>
      <c r="J511" s="453">
        <v>67</v>
      </c>
      <c r="K511" s="453">
        <v>30552</v>
      </c>
      <c r="L511" s="453">
        <v>1</v>
      </c>
      <c r="M511" s="453">
        <v>456</v>
      </c>
      <c r="N511" s="453">
        <v>67</v>
      </c>
      <c r="O511" s="453">
        <v>30686</v>
      </c>
      <c r="P511" s="523">
        <v>1.0043859649122806</v>
      </c>
      <c r="Q511" s="454">
        <v>458</v>
      </c>
    </row>
    <row r="512" spans="1:17" ht="14.4" customHeight="1" x14ac:dyDescent="0.3">
      <c r="A512" s="448" t="s">
        <v>928</v>
      </c>
      <c r="B512" s="449" t="s">
        <v>747</v>
      </c>
      <c r="C512" s="449" t="s">
        <v>748</v>
      </c>
      <c r="D512" s="449" t="s">
        <v>811</v>
      </c>
      <c r="E512" s="449" t="s">
        <v>812</v>
      </c>
      <c r="F512" s="453">
        <v>266</v>
      </c>
      <c r="G512" s="453">
        <v>15428</v>
      </c>
      <c r="H512" s="453">
        <v>1.5287356321839081</v>
      </c>
      <c r="I512" s="453">
        <v>58</v>
      </c>
      <c r="J512" s="453">
        <v>174</v>
      </c>
      <c r="K512" s="453">
        <v>10092</v>
      </c>
      <c r="L512" s="453">
        <v>1</v>
      </c>
      <c r="M512" s="453">
        <v>58</v>
      </c>
      <c r="N512" s="453">
        <v>160</v>
      </c>
      <c r="O512" s="453">
        <v>9280</v>
      </c>
      <c r="P512" s="523">
        <v>0.91954022988505746</v>
      </c>
      <c r="Q512" s="454">
        <v>58</v>
      </c>
    </row>
    <row r="513" spans="1:17" ht="14.4" customHeight="1" x14ac:dyDescent="0.3">
      <c r="A513" s="448" t="s">
        <v>928</v>
      </c>
      <c r="B513" s="449" t="s">
        <v>747</v>
      </c>
      <c r="C513" s="449" t="s">
        <v>748</v>
      </c>
      <c r="D513" s="449" t="s">
        <v>813</v>
      </c>
      <c r="E513" s="449" t="s">
        <v>814</v>
      </c>
      <c r="F513" s="453"/>
      <c r="G513" s="453"/>
      <c r="H513" s="453"/>
      <c r="I513" s="453"/>
      <c r="J513" s="453">
        <v>25</v>
      </c>
      <c r="K513" s="453">
        <v>54325</v>
      </c>
      <c r="L513" s="453">
        <v>1</v>
      </c>
      <c r="M513" s="453">
        <v>2173</v>
      </c>
      <c r="N513" s="453"/>
      <c r="O513" s="453"/>
      <c r="P513" s="523"/>
      <c r="Q513" s="454"/>
    </row>
    <row r="514" spans="1:17" ht="14.4" customHeight="1" x14ac:dyDescent="0.3">
      <c r="A514" s="448" t="s">
        <v>928</v>
      </c>
      <c r="B514" s="449" t="s">
        <v>747</v>
      </c>
      <c r="C514" s="449" t="s">
        <v>748</v>
      </c>
      <c r="D514" s="449" t="s">
        <v>817</v>
      </c>
      <c r="E514" s="449" t="s">
        <v>818</v>
      </c>
      <c r="F514" s="453"/>
      <c r="G514" s="453"/>
      <c r="H514" s="453"/>
      <c r="I514" s="453"/>
      <c r="J514" s="453">
        <v>1</v>
      </c>
      <c r="K514" s="453">
        <v>253</v>
      </c>
      <c r="L514" s="453">
        <v>1</v>
      </c>
      <c r="M514" s="453">
        <v>253</v>
      </c>
      <c r="N514" s="453"/>
      <c r="O514" s="453"/>
      <c r="P514" s="523"/>
      <c r="Q514" s="454"/>
    </row>
    <row r="515" spans="1:17" ht="14.4" customHeight="1" x14ac:dyDescent="0.3">
      <c r="A515" s="448" t="s">
        <v>928</v>
      </c>
      <c r="B515" s="449" t="s">
        <v>747</v>
      </c>
      <c r="C515" s="449" t="s">
        <v>748</v>
      </c>
      <c r="D515" s="449" t="s">
        <v>819</v>
      </c>
      <c r="E515" s="449" t="s">
        <v>820</v>
      </c>
      <c r="F515" s="453">
        <v>29</v>
      </c>
      <c r="G515" s="453">
        <v>5075</v>
      </c>
      <c r="H515" s="453">
        <v>0.73936480186480191</v>
      </c>
      <c r="I515" s="453">
        <v>175</v>
      </c>
      <c r="J515" s="453">
        <v>39</v>
      </c>
      <c r="K515" s="453">
        <v>6864</v>
      </c>
      <c r="L515" s="453">
        <v>1</v>
      </c>
      <c r="M515" s="453">
        <v>176</v>
      </c>
      <c r="N515" s="453">
        <v>58</v>
      </c>
      <c r="O515" s="453">
        <v>10208</v>
      </c>
      <c r="P515" s="523">
        <v>1.4871794871794872</v>
      </c>
      <c r="Q515" s="454">
        <v>176</v>
      </c>
    </row>
    <row r="516" spans="1:17" ht="14.4" customHeight="1" x14ac:dyDescent="0.3">
      <c r="A516" s="448" t="s">
        <v>928</v>
      </c>
      <c r="B516" s="449" t="s">
        <v>747</v>
      </c>
      <c r="C516" s="449" t="s">
        <v>748</v>
      </c>
      <c r="D516" s="449" t="s">
        <v>821</v>
      </c>
      <c r="E516" s="449" t="s">
        <v>822</v>
      </c>
      <c r="F516" s="453">
        <v>35</v>
      </c>
      <c r="G516" s="453">
        <v>2975</v>
      </c>
      <c r="H516" s="453">
        <v>2.0588235294117645</v>
      </c>
      <c r="I516" s="453">
        <v>85</v>
      </c>
      <c r="J516" s="453">
        <v>17</v>
      </c>
      <c r="K516" s="453">
        <v>1445</v>
      </c>
      <c r="L516" s="453">
        <v>1</v>
      </c>
      <c r="M516" s="453">
        <v>85</v>
      </c>
      <c r="N516" s="453">
        <v>65</v>
      </c>
      <c r="O516" s="453">
        <v>5590</v>
      </c>
      <c r="P516" s="523">
        <v>3.8685121107266438</v>
      </c>
      <c r="Q516" s="454">
        <v>86</v>
      </c>
    </row>
    <row r="517" spans="1:17" ht="14.4" customHeight="1" x14ac:dyDescent="0.3">
      <c r="A517" s="448" t="s">
        <v>928</v>
      </c>
      <c r="B517" s="449" t="s">
        <v>747</v>
      </c>
      <c r="C517" s="449" t="s">
        <v>748</v>
      </c>
      <c r="D517" s="449" t="s">
        <v>825</v>
      </c>
      <c r="E517" s="449" t="s">
        <v>826</v>
      </c>
      <c r="F517" s="453">
        <v>1</v>
      </c>
      <c r="G517" s="453">
        <v>169</v>
      </c>
      <c r="H517" s="453">
        <v>0.49705882352941178</v>
      </c>
      <c r="I517" s="453">
        <v>169</v>
      </c>
      <c r="J517" s="453">
        <v>2</v>
      </c>
      <c r="K517" s="453">
        <v>340</v>
      </c>
      <c r="L517" s="453">
        <v>1</v>
      </c>
      <c r="M517" s="453">
        <v>170</v>
      </c>
      <c r="N517" s="453">
        <v>3</v>
      </c>
      <c r="O517" s="453">
        <v>510</v>
      </c>
      <c r="P517" s="523">
        <v>1.5</v>
      </c>
      <c r="Q517" s="454">
        <v>170</v>
      </c>
    </row>
    <row r="518" spans="1:17" ht="14.4" customHeight="1" x14ac:dyDescent="0.3">
      <c r="A518" s="448" t="s">
        <v>928</v>
      </c>
      <c r="B518" s="449" t="s">
        <v>747</v>
      </c>
      <c r="C518" s="449" t="s">
        <v>748</v>
      </c>
      <c r="D518" s="449" t="s">
        <v>827</v>
      </c>
      <c r="E518" s="449" t="s">
        <v>828</v>
      </c>
      <c r="F518" s="453"/>
      <c r="G518" s="453"/>
      <c r="H518" s="453"/>
      <c r="I518" s="453"/>
      <c r="J518" s="453"/>
      <c r="K518" s="453"/>
      <c r="L518" s="453"/>
      <c r="M518" s="453"/>
      <c r="N518" s="453">
        <v>5</v>
      </c>
      <c r="O518" s="453">
        <v>145</v>
      </c>
      <c r="P518" s="523"/>
      <c r="Q518" s="454">
        <v>29</v>
      </c>
    </row>
    <row r="519" spans="1:17" ht="14.4" customHeight="1" x14ac:dyDescent="0.3">
      <c r="A519" s="448" t="s">
        <v>928</v>
      </c>
      <c r="B519" s="449" t="s">
        <v>747</v>
      </c>
      <c r="C519" s="449" t="s">
        <v>748</v>
      </c>
      <c r="D519" s="449" t="s">
        <v>829</v>
      </c>
      <c r="E519" s="449" t="s">
        <v>830</v>
      </c>
      <c r="F519" s="453">
        <v>4</v>
      </c>
      <c r="G519" s="453">
        <v>4044</v>
      </c>
      <c r="H519" s="453">
        <v>0.49950592885375494</v>
      </c>
      <c r="I519" s="453">
        <v>1011</v>
      </c>
      <c r="J519" s="453">
        <v>8</v>
      </c>
      <c r="K519" s="453">
        <v>8096</v>
      </c>
      <c r="L519" s="453">
        <v>1</v>
      </c>
      <c r="M519" s="453">
        <v>1012</v>
      </c>
      <c r="N519" s="453"/>
      <c r="O519" s="453"/>
      <c r="P519" s="523"/>
      <c r="Q519" s="454"/>
    </row>
    <row r="520" spans="1:17" ht="14.4" customHeight="1" x14ac:dyDescent="0.3">
      <c r="A520" s="448" t="s">
        <v>928</v>
      </c>
      <c r="B520" s="449" t="s">
        <v>747</v>
      </c>
      <c r="C520" s="449" t="s">
        <v>748</v>
      </c>
      <c r="D520" s="449" t="s">
        <v>831</v>
      </c>
      <c r="E520" s="449" t="s">
        <v>832</v>
      </c>
      <c r="F520" s="453">
        <v>2</v>
      </c>
      <c r="G520" s="453">
        <v>352</v>
      </c>
      <c r="H520" s="453"/>
      <c r="I520" s="453">
        <v>176</v>
      </c>
      <c r="J520" s="453"/>
      <c r="K520" s="453"/>
      <c r="L520" s="453"/>
      <c r="M520" s="453"/>
      <c r="N520" s="453">
        <v>1</v>
      </c>
      <c r="O520" s="453">
        <v>177</v>
      </c>
      <c r="P520" s="523"/>
      <c r="Q520" s="454">
        <v>177</v>
      </c>
    </row>
    <row r="521" spans="1:17" ht="14.4" customHeight="1" x14ac:dyDescent="0.3">
      <c r="A521" s="448" t="s">
        <v>928</v>
      </c>
      <c r="B521" s="449" t="s">
        <v>747</v>
      </c>
      <c r="C521" s="449" t="s">
        <v>748</v>
      </c>
      <c r="D521" s="449" t="s">
        <v>833</v>
      </c>
      <c r="E521" s="449" t="s">
        <v>834</v>
      </c>
      <c r="F521" s="453">
        <v>4</v>
      </c>
      <c r="G521" s="453">
        <v>9176</v>
      </c>
      <c r="H521" s="453">
        <v>1.997387897257292</v>
      </c>
      <c r="I521" s="453">
        <v>2294</v>
      </c>
      <c r="J521" s="453">
        <v>2</v>
      </c>
      <c r="K521" s="453">
        <v>4594</v>
      </c>
      <c r="L521" s="453">
        <v>1</v>
      </c>
      <c r="M521" s="453">
        <v>2297</v>
      </c>
      <c r="N521" s="453"/>
      <c r="O521" s="453"/>
      <c r="P521" s="523"/>
      <c r="Q521" s="454"/>
    </row>
    <row r="522" spans="1:17" ht="14.4" customHeight="1" x14ac:dyDescent="0.3">
      <c r="A522" s="448" t="s">
        <v>928</v>
      </c>
      <c r="B522" s="449" t="s">
        <v>747</v>
      </c>
      <c r="C522" s="449" t="s">
        <v>748</v>
      </c>
      <c r="D522" s="449" t="s">
        <v>837</v>
      </c>
      <c r="E522" s="449" t="s">
        <v>838</v>
      </c>
      <c r="F522" s="453">
        <v>15</v>
      </c>
      <c r="G522" s="453">
        <v>3945</v>
      </c>
      <c r="H522" s="453">
        <v>0.99621212121212122</v>
      </c>
      <c r="I522" s="453">
        <v>263</v>
      </c>
      <c r="J522" s="453">
        <v>15</v>
      </c>
      <c r="K522" s="453">
        <v>3960</v>
      </c>
      <c r="L522" s="453">
        <v>1</v>
      </c>
      <c r="M522" s="453">
        <v>264</v>
      </c>
      <c r="N522" s="453">
        <v>25</v>
      </c>
      <c r="O522" s="453">
        <v>6600</v>
      </c>
      <c r="P522" s="523">
        <v>1.6666666666666667</v>
      </c>
      <c r="Q522" s="454">
        <v>264</v>
      </c>
    </row>
    <row r="523" spans="1:17" ht="14.4" customHeight="1" x14ac:dyDescent="0.3">
      <c r="A523" s="448" t="s">
        <v>928</v>
      </c>
      <c r="B523" s="449" t="s">
        <v>747</v>
      </c>
      <c r="C523" s="449" t="s">
        <v>748</v>
      </c>
      <c r="D523" s="449" t="s">
        <v>839</v>
      </c>
      <c r="E523" s="449" t="s">
        <v>840</v>
      </c>
      <c r="F523" s="453">
        <v>2</v>
      </c>
      <c r="G523" s="453">
        <v>4260</v>
      </c>
      <c r="H523" s="453">
        <v>5.7116042099617882E-2</v>
      </c>
      <c r="I523" s="453">
        <v>2130</v>
      </c>
      <c r="J523" s="453">
        <v>35</v>
      </c>
      <c r="K523" s="453">
        <v>74585</v>
      </c>
      <c r="L523" s="453">
        <v>1</v>
      </c>
      <c r="M523" s="453">
        <v>2131</v>
      </c>
      <c r="N523" s="453">
        <v>56</v>
      </c>
      <c r="O523" s="453">
        <v>119504</v>
      </c>
      <c r="P523" s="523">
        <v>1.6022524636320976</v>
      </c>
      <c r="Q523" s="454">
        <v>2134</v>
      </c>
    </row>
    <row r="524" spans="1:17" ht="14.4" customHeight="1" x14ac:dyDescent="0.3">
      <c r="A524" s="448" t="s">
        <v>928</v>
      </c>
      <c r="B524" s="449" t="s">
        <v>747</v>
      </c>
      <c r="C524" s="449" t="s">
        <v>748</v>
      </c>
      <c r="D524" s="449" t="s">
        <v>841</v>
      </c>
      <c r="E524" s="449" t="s">
        <v>842</v>
      </c>
      <c r="F524" s="453">
        <v>1</v>
      </c>
      <c r="G524" s="453">
        <v>242</v>
      </c>
      <c r="H524" s="453"/>
      <c r="I524" s="453">
        <v>242</v>
      </c>
      <c r="J524" s="453"/>
      <c r="K524" s="453"/>
      <c r="L524" s="453"/>
      <c r="M524" s="453"/>
      <c r="N524" s="453"/>
      <c r="O524" s="453"/>
      <c r="P524" s="523"/>
      <c r="Q524" s="454"/>
    </row>
    <row r="525" spans="1:17" ht="14.4" customHeight="1" x14ac:dyDescent="0.3">
      <c r="A525" s="448" t="s">
        <v>928</v>
      </c>
      <c r="B525" s="449" t="s">
        <v>747</v>
      </c>
      <c r="C525" s="449" t="s">
        <v>748</v>
      </c>
      <c r="D525" s="449" t="s">
        <v>843</v>
      </c>
      <c r="E525" s="449" t="s">
        <v>844</v>
      </c>
      <c r="F525" s="453">
        <v>1</v>
      </c>
      <c r="G525" s="453">
        <v>423</v>
      </c>
      <c r="H525" s="453">
        <v>0.99764150943396224</v>
      </c>
      <c r="I525" s="453">
        <v>423</v>
      </c>
      <c r="J525" s="453">
        <v>1</v>
      </c>
      <c r="K525" s="453">
        <v>424</v>
      </c>
      <c r="L525" s="453">
        <v>1</v>
      </c>
      <c r="M525" s="453">
        <v>424</v>
      </c>
      <c r="N525" s="453">
        <v>2</v>
      </c>
      <c r="O525" s="453">
        <v>852</v>
      </c>
      <c r="P525" s="523">
        <v>2.0094339622641511</v>
      </c>
      <c r="Q525" s="454">
        <v>426</v>
      </c>
    </row>
    <row r="526" spans="1:17" ht="14.4" customHeight="1" x14ac:dyDescent="0.3">
      <c r="A526" s="448" t="s">
        <v>928</v>
      </c>
      <c r="B526" s="449" t="s">
        <v>747</v>
      </c>
      <c r="C526" s="449" t="s">
        <v>748</v>
      </c>
      <c r="D526" s="449" t="s">
        <v>848</v>
      </c>
      <c r="E526" s="449" t="s">
        <v>849</v>
      </c>
      <c r="F526" s="453"/>
      <c r="G526" s="453"/>
      <c r="H526" s="453"/>
      <c r="I526" s="453"/>
      <c r="J526" s="453">
        <v>1</v>
      </c>
      <c r="K526" s="453">
        <v>5220</v>
      </c>
      <c r="L526" s="453">
        <v>1</v>
      </c>
      <c r="M526" s="453">
        <v>5220</v>
      </c>
      <c r="N526" s="453"/>
      <c r="O526" s="453"/>
      <c r="P526" s="523"/>
      <c r="Q526" s="454"/>
    </row>
    <row r="527" spans="1:17" ht="14.4" customHeight="1" x14ac:dyDescent="0.3">
      <c r="A527" s="448" t="s">
        <v>928</v>
      </c>
      <c r="B527" s="449" t="s">
        <v>747</v>
      </c>
      <c r="C527" s="449" t="s">
        <v>748</v>
      </c>
      <c r="D527" s="449" t="s">
        <v>852</v>
      </c>
      <c r="E527" s="449" t="s">
        <v>853</v>
      </c>
      <c r="F527" s="453"/>
      <c r="G527" s="453"/>
      <c r="H527" s="453"/>
      <c r="I527" s="453"/>
      <c r="J527" s="453">
        <v>11</v>
      </c>
      <c r="K527" s="453">
        <v>3179</v>
      </c>
      <c r="L527" s="453">
        <v>1</v>
      </c>
      <c r="M527" s="453">
        <v>289</v>
      </c>
      <c r="N527" s="453">
        <v>21</v>
      </c>
      <c r="O527" s="453">
        <v>6069</v>
      </c>
      <c r="P527" s="523">
        <v>1.9090909090909092</v>
      </c>
      <c r="Q527" s="454">
        <v>289</v>
      </c>
    </row>
    <row r="528" spans="1:17" ht="14.4" customHeight="1" x14ac:dyDescent="0.3">
      <c r="A528" s="448" t="s">
        <v>928</v>
      </c>
      <c r="B528" s="449" t="s">
        <v>747</v>
      </c>
      <c r="C528" s="449" t="s">
        <v>748</v>
      </c>
      <c r="D528" s="449" t="s">
        <v>854</v>
      </c>
      <c r="E528" s="449" t="s">
        <v>855</v>
      </c>
      <c r="F528" s="453"/>
      <c r="G528" s="453"/>
      <c r="H528" s="453"/>
      <c r="I528" s="453"/>
      <c r="J528" s="453">
        <v>1</v>
      </c>
      <c r="K528" s="453">
        <v>1098</v>
      </c>
      <c r="L528" s="453">
        <v>1</v>
      </c>
      <c r="M528" s="453">
        <v>1098</v>
      </c>
      <c r="N528" s="453">
        <v>2</v>
      </c>
      <c r="O528" s="453">
        <v>2204</v>
      </c>
      <c r="P528" s="523">
        <v>2.0072859744990894</v>
      </c>
      <c r="Q528" s="454">
        <v>1102</v>
      </c>
    </row>
    <row r="529" spans="1:17" ht="14.4" customHeight="1" x14ac:dyDescent="0.3">
      <c r="A529" s="448" t="s">
        <v>928</v>
      </c>
      <c r="B529" s="449" t="s">
        <v>747</v>
      </c>
      <c r="C529" s="449" t="s">
        <v>748</v>
      </c>
      <c r="D529" s="449" t="s">
        <v>856</v>
      </c>
      <c r="E529" s="449" t="s">
        <v>857</v>
      </c>
      <c r="F529" s="453"/>
      <c r="G529" s="453"/>
      <c r="H529" s="453"/>
      <c r="I529" s="453"/>
      <c r="J529" s="453"/>
      <c r="K529" s="453"/>
      <c r="L529" s="453"/>
      <c r="M529" s="453"/>
      <c r="N529" s="453">
        <v>1</v>
      </c>
      <c r="O529" s="453">
        <v>108</v>
      </c>
      <c r="P529" s="523"/>
      <c r="Q529" s="454">
        <v>108</v>
      </c>
    </row>
    <row r="530" spans="1:17" ht="14.4" customHeight="1" x14ac:dyDescent="0.3">
      <c r="A530" s="448" t="s">
        <v>928</v>
      </c>
      <c r="B530" s="449" t="s">
        <v>747</v>
      </c>
      <c r="C530" s="449" t="s">
        <v>748</v>
      </c>
      <c r="D530" s="449" t="s">
        <v>860</v>
      </c>
      <c r="E530" s="449" t="s">
        <v>861</v>
      </c>
      <c r="F530" s="453"/>
      <c r="G530" s="453"/>
      <c r="H530" s="453"/>
      <c r="I530" s="453"/>
      <c r="J530" s="453"/>
      <c r="K530" s="453"/>
      <c r="L530" s="453"/>
      <c r="M530" s="453"/>
      <c r="N530" s="453">
        <v>3</v>
      </c>
      <c r="O530" s="453">
        <v>0</v>
      </c>
      <c r="P530" s="523"/>
      <c r="Q530" s="454">
        <v>0</v>
      </c>
    </row>
    <row r="531" spans="1:17" ht="14.4" customHeight="1" x14ac:dyDescent="0.3">
      <c r="A531" s="448" t="s">
        <v>928</v>
      </c>
      <c r="B531" s="449" t="s">
        <v>747</v>
      </c>
      <c r="C531" s="449" t="s">
        <v>748</v>
      </c>
      <c r="D531" s="449" t="s">
        <v>862</v>
      </c>
      <c r="E531" s="449" t="s">
        <v>863</v>
      </c>
      <c r="F531" s="453"/>
      <c r="G531" s="453"/>
      <c r="H531" s="453"/>
      <c r="I531" s="453"/>
      <c r="J531" s="453">
        <v>10</v>
      </c>
      <c r="K531" s="453">
        <v>0</v>
      </c>
      <c r="L531" s="453"/>
      <c r="M531" s="453">
        <v>0</v>
      </c>
      <c r="N531" s="453">
        <v>17</v>
      </c>
      <c r="O531" s="453">
        <v>0</v>
      </c>
      <c r="P531" s="523"/>
      <c r="Q531" s="454">
        <v>0</v>
      </c>
    </row>
    <row r="532" spans="1:17" ht="14.4" customHeight="1" x14ac:dyDescent="0.3">
      <c r="A532" s="448" t="s">
        <v>928</v>
      </c>
      <c r="B532" s="449" t="s">
        <v>747</v>
      </c>
      <c r="C532" s="449" t="s">
        <v>748</v>
      </c>
      <c r="D532" s="449" t="s">
        <v>864</v>
      </c>
      <c r="E532" s="449" t="s">
        <v>865</v>
      </c>
      <c r="F532" s="453"/>
      <c r="G532" s="453"/>
      <c r="H532" s="453"/>
      <c r="I532" s="453"/>
      <c r="J532" s="453"/>
      <c r="K532" s="453"/>
      <c r="L532" s="453"/>
      <c r="M532" s="453"/>
      <c r="N532" s="453">
        <v>4</v>
      </c>
      <c r="O532" s="453">
        <v>19116</v>
      </c>
      <c r="P532" s="523"/>
      <c r="Q532" s="454">
        <v>4779</v>
      </c>
    </row>
    <row r="533" spans="1:17" ht="14.4" customHeight="1" x14ac:dyDescent="0.3">
      <c r="A533" s="448" t="s">
        <v>928</v>
      </c>
      <c r="B533" s="449" t="s">
        <v>747</v>
      </c>
      <c r="C533" s="449" t="s">
        <v>748</v>
      </c>
      <c r="D533" s="449" t="s">
        <v>866</v>
      </c>
      <c r="E533" s="449" t="s">
        <v>867</v>
      </c>
      <c r="F533" s="453"/>
      <c r="G533" s="453"/>
      <c r="H533" s="453"/>
      <c r="I533" s="453"/>
      <c r="J533" s="453"/>
      <c r="K533" s="453"/>
      <c r="L533" s="453"/>
      <c r="M533" s="453"/>
      <c r="N533" s="453">
        <v>2</v>
      </c>
      <c r="O533" s="453">
        <v>1218</v>
      </c>
      <c r="P533" s="523"/>
      <c r="Q533" s="454">
        <v>609</v>
      </c>
    </row>
    <row r="534" spans="1:17" ht="14.4" customHeight="1" x14ac:dyDescent="0.3">
      <c r="A534" s="448" t="s">
        <v>928</v>
      </c>
      <c r="B534" s="449" t="s">
        <v>747</v>
      </c>
      <c r="C534" s="449" t="s">
        <v>748</v>
      </c>
      <c r="D534" s="449" t="s">
        <v>868</v>
      </c>
      <c r="E534" s="449" t="s">
        <v>869</v>
      </c>
      <c r="F534" s="453"/>
      <c r="G534" s="453"/>
      <c r="H534" s="453"/>
      <c r="I534" s="453"/>
      <c r="J534" s="453"/>
      <c r="K534" s="453"/>
      <c r="L534" s="453"/>
      <c r="M534" s="453"/>
      <c r="N534" s="453">
        <v>29</v>
      </c>
      <c r="O534" s="453">
        <v>82360</v>
      </c>
      <c r="P534" s="523"/>
      <c r="Q534" s="454">
        <v>2840</v>
      </c>
    </row>
    <row r="535" spans="1:17" ht="14.4" customHeight="1" x14ac:dyDescent="0.3">
      <c r="A535" s="448" t="s">
        <v>929</v>
      </c>
      <c r="B535" s="449" t="s">
        <v>747</v>
      </c>
      <c r="C535" s="449" t="s">
        <v>748</v>
      </c>
      <c r="D535" s="449" t="s">
        <v>751</v>
      </c>
      <c r="E535" s="449" t="s">
        <v>752</v>
      </c>
      <c r="F535" s="453">
        <v>12</v>
      </c>
      <c r="G535" s="453">
        <v>696</v>
      </c>
      <c r="H535" s="453">
        <v>12</v>
      </c>
      <c r="I535" s="453">
        <v>58</v>
      </c>
      <c r="J535" s="453">
        <v>1</v>
      </c>
      <c r="K535" s="453">
        <v>58</v>
      </c>
      <c r="L535" s="453">
        <v>1</v>
      </c>
      <c r="M535" s="453">
        <v>58</v>
      </c>
      <c r="N535" s="453">
        <v>1</v>
      </c>
      <c r="O535" s="453">
        <v>58</v>
      </c>
      <c r="P535" s="523">
        <v>1</v>
      </c>
      <c r="Q535" s="454">
        <v>58</v>
      </c>
    </row>
    <row r="536" spans="1:17" ht="14.4" customHeight="1" x14ac:dyDescent="0.3">
      <c r="A536" s="448" t="s">
        <v>929</v>
      </c>
      <c r="B536" s="449" t="s">
        <v>747</v>
      </c>
      <c r="C536" s="449" t="s">
        <v>748</v>
      </c>
      <c r="D536" s="449" t="s">
        <v>759</v>
      </c>
      <c r="E536" s="449" t="s">
        <v>760</v>
      </c>
      <c r="F536" s="453">
        <v>4</v>
      </c>
      <c r="G536" s="453">
        <v>716</v>
      </c>
      <c r="H536" s="453">
        <v>1.9888888888888889</v>
      </c>
      <c r="I536" s="453">
        <v>179</v>
      </c>
      <c r="J536" s="453">
        <v>2</v>
      </c>
      <c r="K536" s="453">
        <v>360</v>
      </c>
      <c r="L536" s="453">
        <v>1</v>
      </c>
      <c r="M536" s="453">
        <v>180</v>
      </c>
      <c r="N536" s="453">
        <v>5</v>
      </c>
      <c r="O536" s="453">
        <v>900</v>
      </c>
      <c r="P536" s="523">
        <v>2.5</v>
      </c>
      <c r="Q536" s="454">
        <v>180</v>
      </c>
    </row>
    <row r="537" spans="1:17" ht="14.4" customHeight="1" x14ac:dyDescent="0.3">
      <c r="A537" s="448" t="s">
        <v>929</v>
      </c>
      <c r="B537" s="449" t="s">
        <v>747</v>
      </c>
      <c r="C537" s="449" t="s">
        <v>748</v>
      </c>
      <c r="D537" s="449" t="s">
        <v>763</v>
      </c>
      <c r="E537" s="449" t="s">
        <v>764</v>
      </c>
      <c r="F537" s="453"/>
      <c r="G537" s="453"/>
      <c r="H537" s="453"/>
      <c r="I537" s="453"/>
      <c r="J537" s="453">
        <v>3</v>
      </c>
      <c r="K537" s="453">
        <v>1008</v>
      </c>
      <c r="L537" s="453">
        <v>1</v>
      </c>
      <c r="M537" s="453">
        <v>336</v>
      </c>
      <c r="N537" s="453">
        <v>0</v>
      </c>
      <c r="O537" s="453">
        <v>0</v>
      </c>
      <c r="P537" s="523">
        <v>0</v>
      </c>
      <c r="Q537" s="454"/>
    </row>
    <row r="538" spans="1:17" ht="14.4" customHeight="1" x14ac:dyDescent="0.3">
      <c r="A538" s="448" t="s">
        <v>929</v>
      </c>
      <c r="B538" s="449" t="s">
        <v>747</v>
      </c>
      <c r="C538" s="449" t="s">
        <v>748</v>
      </c>
      <c r="D538" s="449" t="s">
        <v>765</v>
      </c>
      <c r="E538" s="449" t="s">
        <v>766</v>
      </c>
      <c r="F538" s="453"/>
      <c r="G538" s="453"/>
      <c r="H538" s="453"/>
      <c r="I538" s="453"/>
      <c r="J538" s="453">
        <v>1</v>
      </c>
      <c r="K538" s="453">
        <v>459</v>
      </c>
      <c r="L538" s="453">
        <v>1</v>
      </c>
      <c r="M538" s="453">
        <v>459</v>
      </c>
      <c r="N538" s="453"/>
      <c r="O538" s="453"/>
      <c r="P538" s="523"/>
      <c r="Q538" s="454"/>
    </row>
    <row r="539" spans="1:17" ht="14.4" customHeight="1" x14ac:dyDescent="0.3">
      <c r="A539" s="448" t="s">
        <v>929</v>
      </c>
      <c r="B539" s="449" t="s">
        <v>747</v>
      </c>
      <c r="C539" s="449" t="s">
        <v>748</v>
      </c>
      <c r="D539" s="449" t="s">
        <v>767</v>
      </c>
      <c r="E539" s="449" t="s">
        <v>768</v>
      </c>
      <c r="F539" s="453">
        <v>30</v>
      </c>
      <c r="G539" s="453">
        <v>10470</v>
      </c>
      <c r="H539" s="453">
        <v>10</v>
      </c>
      <c r="I539" s="453">
        <v>349</v>
      </c>
      <c r="J539" s="453">
        <v>3</v>
      </c>
      <c r="K539" s="453">
        <v>1047</v>
      </c>
      <c r="L539" s="453">
        <v>1</v>
      </c>
      <c r="M539" s="453">
        <v>349</v>
      </c>
      <c r="N539" s="453">
        <v>9</v>
      </c>
      <c r="O539" s="453">
        <v>3150</v>
      </c>
      <c r="P539" s="523">
        <v>3.0085959885386822</v>
      </c>
      <c r="Q539" s="454">
        <v>350</v>
      </c>
    </row>
    <row r="540" spans="1:17" ht="14.4" customHeight="1" x14ac:dyDescent="0.3">
      <c r="A540" s="448" t="s">
        <v>929</v>
      </c>
      <c r="B540" s="449" t="s">
        <v>747</v>
      </c>
      <c r="C540" s="449" t="s">
        <v>748</v>
      </c>
      <c r="D540" s="449" t="s">
        <v>775</v>
      </c>
      <c r="E540" s="449" t="s">
        <v>776</v>
      </c>
      <c r="F540" s="453"/>
      <c r="G540" s="453"/>
      <c r="H540" s="453"/>
      <c r="I540" s="453"/>
      <c r="J540" s="453">
        <v>1</v>
      </c>
      <c r="K540" s="453">
        <v>49</v>
      </c>
      <c r="L540" s="453">
        <v>1</v>
      </c>
      <c r="M540" s="453">
        <v>49</v>
      </c>
      <c r="N540" s="453"/>
      <c r="O540" s="453"/>
      <c r="P540" s="523"/>
      <c r="Q540" s="454"/>
    </row>
    <row r="541" spans="1:17" ht="14.4" customHeight="1" x14ac:dyDescent="0.3">
      <c r="A541" s="448" t="s">
        <v>929</v>
      </c>
      <c r="B541" s="449" t="s">
        <v>747</v>
      </c>
      <c r="C541" s="449" t="s">
        <v>748</v>
      </c>
      <c r="D541" s="449" t="s">
        <v>777</v>
      </c>
      <c r="E541" s="449" t="s">
        <v>778</v>
      </c>
      <c r="F541" s="453"/>
      <c r="G541" s="453"/>
      <c r="H541" s="453"/>
      <c r="I541" s="453"/>
      <c r="J541" s="453"/>
      <c r="K541" s="453"/>
      <c r="L541" s="453"/>
      <c r="M541" s="453"/>
      <c r="N541" s="453">
        <v>1</v>
      </c>
      <c r="O541" s="453">
        <v>392</v>
      </c>
      <c r="P541" s="523"/>
      <c r="Q541" s="454">
        <v>392</v>
      </c>
    </row>
    <row r="542" spans="1:17" ht="14.4" customHeight="1" x14ac:dyDescent="0.3">
      <c r="A542" s="448" t="s">
        <v>929</v>
      </c>
      <c r="B542" s="449" t="s">
        <v>747</v>
      </c>
      <c r="C542" s="449" t="s">
        <v>748</v>
      </c>
      <c r="D542" s="449" t="s">
        <v>787</v>
      </c>
      <c r="E542" s="449" t="s">
        <v>788</v>
      </c>
      <c r="F542" s="453"/>
      <c r="G542" s="453"/>
      <c r="H542" s="453"/>
      <c r="I542" s="453"/>
      <c r="J542" s="453"/>
      <c r="K542" s="453"/>
      <c r="L542" s="453"/>
      <c r="M542" s="453"/>
      <c r="N542" s="453">
        <v>1</v>
      </c>
      <c r="O542" s="453">
        <v>305</v>
      </c>
      <c r="P542" s="523"/>
      <c r="Q542" s="454">
        <v>305</v>
      </c>
    </row>
    <row r="543" spans="1:17" ht="14.4" customHeight="1" x14ac:dyDescent="0.3">
      <c r="A543" s="448" t="s">
        <v>929</v>
      </c>
      <c r="B543" s="449" t="s">
        <v>747</v>
      </c>
      <c r="C543" s="449" t="s">
        <v>748</v>
      </c>
      <c r="D543" s="449" t="s">
        <v>789</v>
      </c>
      <c r="E543" s="449" t="s">
        <v>790</v>
      </c>
      <c r="F543" s="453">
        <v>1</v>
      </c>
      <c r="G543" s="453">
        <v>3707</v>
      </c>
      <c r="H543" s="453"/>
      <c r="I543" s="453">
        <v>3707</v>
      </c>
      <c r="J543" s="453"/>
      <c r="K543" s="453"/>
      <c r="L543" s="453"/>
      <c r="M543" s="453"/>
      <c r="N543" s="453"/>
      <c r="O543" s="453"/>
      <c r="P543" s="523"/>
      <c r="Q543" s="454"/>
    </row>
    <row r="544" spans="1:17" ht="14.4" customHeight="1" x14ac:dyDescent="0.3">
      <c r="A544" s="448" t="s">
        <v>929</v>
      </c>
      <c r="B544" s="449" t="s">
        <v>747</v>
      </c>
      <c r="C544" s="449" t="s">
        <v>748</v>
      </c>
      <c r="D544" s="449" t="s">
        <v>791</v>
      </c>
      <c r="E544" s="449" t="s">
        <v>792</v>
      </c>
      <c r="F544" s="453">
        <v>7</v>
      </c>
      <c r="G544" s="453">
        <v>3458</v>
      </c>
      <c r="H544" s="453">
        <v>1.75</v>
      </c>
      <c r="I544" s="453">
        <v>494</v>
      </c>
      <c r="J544" s="453">
        <v>4</v>
      </c>
      <c r="K544" s="453">
        <v>1976</v>
      </c>
      <c r="L544" s="453">
        <v>1</v>
      </c>
      <c r="M544" s="453">
        <v>494</v>
      </c>
      <c r="N544" s="453">
        <v>1</v>
      </c>
      <c r="O544" s="453">
        <v>495</v>
      </c>
      <c r="P544" s="523">
        <v>0.25050607287449395</v>
      </c>
      <c r="Q544" s="454">
        <v>495</v>
      </c>
    </row>
    <row r="545" spans="1:17" ht="14.4" customHeight="1" x14ac:dyDescent="0.3">
      <c r="A545" s="448" t="s">
        <v>929</v>
      </c>
      <c r="B545" s="449" t="s">
        <v>747</v>
      </c>
      <c r="C545" s="449" t="s">
        <v>748</v>
      </c>
      <c r="D545" s="449" t="s">
        <v>793</v>
      </c>
      <c r="E545" s="449" t="s">
        <v>794</v>
      </c>
      <c r="F545" s="453">
        <v>7</v>
      </c>
      <c r="G545" s="453">
        <v>2590</v>
      </c>
      <c r="H545" s="453">
        <v>2.3333333333333335</v>
      </c>
      <c r="I545" s="453">
        <v>370</v>
      </c>
      <c r="J545" s="453">
        <v>3</v>
      </c>
      <c r="K545" s="453">
        <v>1110</v>
      </c>
      <c r="L545" s="453">
        <v>1</v>
      </c>
      <c r="M545" s="453">
        <v>370</v>
      </c>
      <c r="N545" s="453">
        <v>2</v>
      </c>
      <c r="O545" s="453">
        <v>742</v>
      </c>
      <c r="P545" s="523">
        <v>0.66846846846846841</v>
      </c>
      <c r="Q545" s="454">
        <v>371</v>
      </c>
    </row>
    <row r="546" spans="1:17" ht="14.4" customHeight="1" x14ac:dyDescent="0.3">
      <c r="A546" s="448" t="s">
        <v>929</v>
      </c>
      <c r="B546" s="449" t="s">
        <v>747</v>
      </c>
      <c r="C546" s="449" t="s">
        <v>748</v>
      </c>
      <c r="D546" s="449" t="s">
        <v>801</v>
      </c>
      <c r="E546" s="449" t="s">
        <v>802</v>
      </c>
      <c r="F546" s="453"/>
      <c r="G546" s="453"/>
      <c r="H546" s="453"/>
      <c r="I546" s="453"/>
      <c r="J546" s="453">
        <v>2</v>
      </c>
      <c r="K546" s="453">
        <v>222</v>
      </c>
      <c r="L546" s="453">
        <v>1</v>
      </c>
      <c r="M546" s="453">
        <v>111</v>
      </c>
      <c r="N546" s="453"/>
      <c r="O546" s="453"/>
      <c r="P546" s="523"/>
      <c r="Q546" s="454"/>
    </row>
    <row r="547" spans="1:17" ht="14.4" customHeight="1" x14ac:dyDescent="0.3">
      <c r="A547" s="448" t="s">
        <v>929</v>
      </c>
      <c r="B547" s="449" t="s">
        <v>747</v>
      </c>
      <c r="C547" s="449" t="s">
        <v>748</v>
      </c>
      <c r="D547" s="449" t="s">
        <v>809</v>
      </c>
      <c r="E547" s="449" t="s">
        <v>810</v>
      </c>
      <c r="F547" s="453"/>
      <c r="G547" s="453"/>
      <c r="H547" s="453"/>
      <c r="I547" s="453"/>
      <c r="J547" s="453">
        <v>3</v>
      </c>
      <c r="K547" s="453">
        <v>1368</v>
      </c>
      <c r="L547" s="453">
        <v>1</v>
      </c>
      <c r="M547" s="453">
        <v>456</v>
      </c>
      <c r="N547" s="453"/>
      <c r="O547" s="453"/>
      <c r="P547" s="523"/>
      <c r="Q547" s="454"/>
    </row>
    <row r="548" spans="1:17" ht="14.4" customHeight="1" x14ac:dyDescent="0.3">
      <c r="A548" s="448" t="s">
        <v>929</v>
      </c>
      <c r="B548" s="449" t="s">
        <v>747</v>
      </c>
      <c r="C548" s="449" t="s">
        <v>748</v>
      </c>
      <c r="D548" s="449" t="s">
        <v>811</v>
      </c>
      <c r="E548" s="449" t="s">
        <v>812</v>
      </c>
      <c r="F548" s="453">
        <v>24</v>
      </c>
      <c r="G548" s="453">
        <v>1392</v>
      </c>
      <c r="H548" s="453">
        <v>4.8</v>
      </c>
      <c r="I548" s="453">
        <v>58</v>
      </c>
      <c r="J548" s="453">
        <v>5</v>
      </c>
      <c r="K548" s="453">
        <v>290</v>
      </c>
      <c r="L548" s="453">
        <v>1</v>
      </c>
      <c r="M548" s="453">
        <v>58</v>
      </c>
      <c r="N548" s="453">
        <v>1</v>
      </c>
      <c r="O548" s="453">
        <v>58</v>
      </c>
      <c r="P548" s="523">
        <v>0.2</v>
      </c>
      <c r="Q548" s="454">
        <v>58</v>
      </c>
    </row>
    <row r="549" spans="1:17" ht="14.4" customHeight="1" x14ac:dyDescent="0.3">
      <c r="A549" s="448" t="s">
        <v>929</v>
      </c>
      <c r="B549" s="449" t="s">
        <v>747</v>
      </c>
      <c r="C549" s="449" t="s">
        <v>748</v>
      </c>
      <c r="D549" s="449" t="s">
        <v>813</v>
      </c>
      <c r="E549" s="449" t="s">
        <v>814</v>
      </c>
      <c r="F549" s="453">
        <v>1</v>
      </c>
      <c r="G549" s="453">
        <v>2173</v>
      </c>
      <c r="H549" s="453"/>
      <c r="I549" s="453">
        <v>2173</v>
      </c>
      <c r="J549" s="453"/>
      <c r="K549" s="453"/>
      <c r="L549" s="453"/>
      <c r="M549" s="453"/>
      <c r="N549" s="453"/>
      <c r="O549" s="453"/>
      <c r="P549" s="523"/>
      <c r="Q549" s="454"/>
    </row>
    <row r="550" spans="1:17" ht="14.4" customHeight="1" x14ac:dyDescent="0.3">
      <c r="A550" s="448" t="s">
        <v>929</v>
      </c>
      <c r="B550" s="449" t="s">
        <v>747</v>
      </c>
      <c r="C550" s="449" t="s">
        <v>748</v>
      </c>
      <c r="D550" s="449" t="s">
        <v>819</v>
      </c>
      <c r="E550" s="449" t="s">
        <v>820</v>
      </c>
      <c r="F550" s="453">
        <v>21</v>
      </c>
      <c r="G550" s="453">
        <v>3675</v>
      </c>
      <c r="H550" s="453"/>
      <c r="I550" s="453">
        <v>175</v>
      </c>
      <c r="J550" s="453"/>
      <c r="K550" s="453"/>
      <c r="L550" s="453"/>
      <c r="M550" s="453"/>
      <c r="N550" s="453"/>
      <c r="O550" s="453"/>
      <c r="P550" s="523"/>
      <c r="Q550" s="454"/>
    </row>
    <row r="551" spans="1:17" ht="14.4" customHeight="1" x14ac:dyDescent="0.3">
      <c r="A551" s="448" t="s">
        <v>929</v>
      </c>
      <c r="B551" s="449" t="s">
        <v>747</v>
      </c>
      <c r="C551" s="449" t="s">
        <v>748</v>
      </c>
      <c r="D551" s="449" t="s">
        <v>825</v>
      </c>
      <c r="E551" s="449" t="s">
        <v>826</v>
      </c>
      <c r="F551" s="453"/>
      <c r="G551" s="453"/>
      <c r="H551" s="453"/>
      <c r="I551" s="453"/>
      <c r="J551" s="453">
        <v>1</v>
      </c>
      <c r="K551" s="453">
        <v>170</v>
      </c>
      <c r="L551" s="453">
        <v>1</v>
      </c>
      <c r="M551" s="453">
        <v>170</v>
      </c>
      <c r="N551" s="453"/>
      <c r="O551" s="453"/>
      <c r="P551" s="523"/>
      <c r="Q551" s="454"/>
    </row>
    <row r="552" spans="1:17" ht="14.4" customHeight="1" x14ac:dyDescent="0.3">
      <c r="A552" s="448" t="s">
        <v>929</v>
      </c>
      <c r="B552" s="449" t="s">
        <v>747</v>
      </c>
      <c r="C552" s="449" t="s">
        <v>748</v>
      </c>
      <c r="D552" s="449" t="s">
        <v>831</v>
      </c>
      <c r="E552" s="449" t="s">
        <v>832</v>
      </c>
      <c r="F552" s="453"/>
      <c r="G552" s="453"/>
      <c r="H552" s="453"/>
      <c r="I552" s="453"/>
      <c r="J552" s="453">
        <v>1</v>
      </c>
      <c r="K552" s="453">
        <v>176</v>
      </c>
      <c r="L552" s="453">
        <v>1</v>
      </c>
      <c r="M552" s="453">
        <v>176</v>
      </c>
      <c r="N552" s="453"/>
      <c r="O552" s="453"/>
      <c r="P552" s="523"/>
      <c r="Q552" s="454"/>
    </row>
    <row r="553" spans="1:17" ht="14.4" customHeight="1" x14ac:dyDescent="0.3">
      <c r="A553" s="448" t="s">
        <v>929</v>
      </c>
      <c r="B553" s="449" t="s">
        <v>747</v>
      </c>
      <c r="C553" s="449" t="s">
        <v>748</v>
      </c>
      <c r="D553" s="449" t="s">
        <v>837</v>
      </c>
      <c r="E553" s="449" t="s">
        <v>838</v>
      </c>
      <c r="F553" s="453"/>
      <c r="G553" s="453"/>
      <c r="H553" s="453"/>
      <c r="I553" s="453"/>
      <c r="J553" s="453">
        <v>1</v>
      </c>
      <c r="K553" s="453">
        <v>264</v>
      </c>
      <c r="L553" s="453">
        <v>1</v>
      </c>
      <c r="M553" s="453">
        <v>264</v>
      </c>
      <c r="N553" s="453">
        <v>1</v>
      </c>
      <c r="O553" s="453">
        <v>264</v>
      </c>
      <c r="P553" s="523">
        <v>1</v>
      </c>
      <c r="Q553" s="454">
        <v>264</v>
      </c>
    </row>
    <row r="554" spans="1:17" ht="14.4" customHeight="1" x14ac:dyDescent="0.3">
      <c r="A554" s="448" t="s">
        <v>929</v>
      </c>
      <c r="B554" s="449" t="s">
        <v>747</v>
      </c>
      <c r="C554" s="449" t="s">
        <v>748</v>
      </c>
      <c r="D554" s="449" t="s">
        <v>839</v>
      </c>
      <c r="E554" s="449" t="s">
        <v>840</v>
      </c>
      <c r="F554" s="453">
        <v>8</v>
      </c>
      <c r="G554" s="453">
        <v>17040</v>
      </c>
      <c r="H554" s="453"/>
      <c r="I554" s="453">
        <v>2130</v>
      </c>
      <c r="J554" s="453"/>
      <c r="K554" s="453"/>
      <c r="L554" s="453"/>
      <c r="M554" s="453"/>
      <c r="N554" s="453">
        <v>3</v>
      </c>
      <c r="O554" s="453">
        <v>6402</v>
      </c>
      <c r="P554" s="523"/>
      <c r="Q554" s="454">
        <v>2134</v>
      </c>
    </row>
    <row r="555" spans="1:17" ht="14.4" customHeight="1" x14ac:dyDescent="0.3">
      <c r="A555" s="448" t="s">
        <v>929</v>
      </c>
      <c r="B555" s="449" t="s">
        <v>747</v>
      </c>
      <c r="C555" s="449" t="s">
        <v>748</v>
      </c>
      <c r="D555" s="449" t="s">
        <v>843</v>
      </c>
      <c r="E555" s="449" t="s">
        <v>844</v>
      </c>
      <c r="F555" s="453">
        <v>1</v>
      </c>
      <c r="G555" s="453">
        <v>423</v>
      </c>
      <c r="H555" s="453"/>
      <c r="I555" s="453">
        <v>423</v>
      </c>
      <c r="J555" s="453"/>
      <c r="K555" s="453"/>
      <c r="L555" s="453"/>
      <c r="M555" s="453"/>
      <c r="N555" s="453"/>
      <c r="O555" s="453"/>
      <c r="P555" s="523"/>
      <c r="Q555" s="454"/>
    </row>
    <row r="556" spans="1:17" ht="14.4" customHeight="1" x14ac:dyDescent="0.3">
      <c r="A556" s="448" t="s">
        <v>929</v>
      </c>
      <c r="B556" s="449" t="s">
        <v>747</v>
      </c>
      <c r="C556" s="449" t="s">
        <v>748</v>
      </c>
      <c r="D556" s="449" t="s">
        <v>852</v>
      </c>
      <c r="E556" s="449" t="s">
        <v>853</v>
      </c>
      <c r="F556" s="453">
        <v>1</v>
      </c>
      <c r="G556" s="453">
        <v>288</v>
      </c>
      <c r="H556" s="453"/>
      <c r="I556" s="453">
        <v>288</v>
      </c>
      <c r="J556" s="453"/>
      <c r="K556" s="453"/>
      <c r="L556" s="453"/>
      <c r="M556" s="453"/>
      <c r="N556" s="453">
        <v>1</v>
      </c>
      <c r="O556" s="453">
        <v>289</v>
      </c>
      <c r="P556" s="523"/>
      <c r="Q556" s="454">
        <v>289</v>
      </c>
    </row>
    <row r="557" spans="1:17" ht="14.4" customHeight="1" x14ac:dyDescent="0.3">
      <c r="A557" s="448" t="s">
        <v>929</v>
      </c>
      <c r="B557" s="449" t="s">
        <v>747</v>
      </c>
      <c r="C557" s="449" t="s">
        <v>748</v>
      </c>
      <c r="D557" s="449" t="s">
        <v>854</v>
      </c>
      <c r="E557" s="449" t="s">
        <v>855</v>
      </c>
      <c r="F557" s="453">
        <v>1</v>
      </c>
      <c r="G557" s="453">
        <v>1096</v>
      </c>
      <c r="H557" s="453"/>
      <c r="I557" s="453">
        <v>1096</v>
      </c>
      <c r="J557" s="453"/>
      <c r="K557" s="453"/>
      <c r="L557" s="453"/>
      <c r="M557" s="453"/>
      <c r="N557" s="453"/>
      <c r="O557" s="453"/>
      <c r="P557" s="523"/>
      <c r="Q557" s="454"/>
    </row>
    <row r="558" spans="1:17" ht="14.4" customHeight="1" x14ac:dyDescent="0.3">
      <c r="A558" s="448" t="s">
        <v>929</v>
      </c>
      <c r="B558" s="449" t="s">
        <v>747</v>
      </c>
      <c r="C558" s="449" t="s">
        <v>748</v>
      </c>
      <c r="D558" s="449" t="s">
        <v>860</v>
      </c>
      <c r="E558" s="449" t="s">
        <v>861</v>
      </c>
      <c r="F558" s="453">
        <v>1</v>
      </c>
      <c r="G558" s="453">
        <v>0</v>
      </c>
      <c r="H558" s="453"/>
      <c r="I558" s="453">
        <v>0</v>
      </c>
      <c r="J558" s="453"/>
      <c r="K558" s="453"/>
      <c r="L558" s="453"/>
      <c r="M558" s="453"/>
      <c r="N558" s="453"/>
      <c r="O558" s="453"/>
      <c r="P558" s="523"/>
      <c r="Q558" s="454"/>
    </row>
    <row r="559" spans="1:17" ht="14.4" customHeight="1" x14ac:dyDescent="0.3">
      <c r="A559" s="448" t="s">
        <v>929</v>
      </c>
      <c r="B559" s="449" t="s">
        <v>747</v>
      </c>
      <c r="C559" s="449" t="s">
        <v>748</v>
      </c>
      <c r="D559" s="449" t="s">
        <v>862</v>
      </c>
      <c r="E559" s="449" t="s">
        <v>863</v>
      </c>
      <c r="F559" s="453"/>
      <c r="G559" s="453"/>
      <c r="H559" s="453"/>
      <c r="I559" s="453"/>
      <c r="J559" s="453"/>
      <c r="K559" s="453"/>
      <c r="L559" s="453"/>
      <c r="M559" s="453"/>
      <c r="N559" s="453">
        <v>1</v>
      </c>
      <c r="O559" s="453">
        <v>0</v>
      </c>
      <c r="P559" s="523"/>
      <c r="Q559" s="454">
        <v>0</v>
      </c>
    </row>
    <row r="560" spans="1:17" ht="14.4" customHeight="1" x14ac:dyDescent="0.3">
      <c r="A560" s="448" t="s">
        <v>929</v>
      </c>
      <c r="B560" s="449" t="s">
        <v>747</v>
      </c>
      <c r="C560" s="449" t="s">
        <v>748</v>
      </c>
      <c r="D560" s="449" t="s">
        <v>868</v>
      </c>
      <c r="E560" s="449" t="s">
        <v>869</v>
      </c>
      <c r="F560" s="453"/>
      <c r="G560" s="453"/>
      <c r="H560" s="453"/>
      <c r="I560" s="453"/>
      <c r="J560" s="453"/>
      <c r="K560" s="453"/>
      <c r="L560" s="453"/>
      <c r="M560" s="453"/>
      <c r="N560" s="453">
        <v>1</v>
      </c>
      <c r="O560" s="453">
        <v>2840</v>
      </c>
      <c r="P560" s="523"/>
      <c r="Q560" s="454">
        <v>2840</v>
      </c>
    </row>
    <row r="561" spans="1:17" ht="14.4" customHeight="1" x14ac:dyDescent="0.3">
      <c r="A561" s="448" t="s">
        <v>930</v>
      </c>
      <c r="B561" s="449" t="s">
        <v>747</v>
      </c>
      <c r="C561" s="449" t="s">
        <v>748</v>
      </c>
      <c r="D561" s="449" t="s">
        <v>753</v>
      </c>
      <c r="E561" s="449" t="s">
        <v>754</v>
      </c>
      <c r="F561" s="453"/>
      <c r="G561" s="453"/>
      <c r="H561" s="453"/>
      <c r="I561" s="453"/>
      <c r="J561" s="453">
        <v>6</v>
      </c>
      <c r="K561" s="453">
        <v>786</v>
      </c>
      <c r="L561" s="453">
        <v>1</v>
      </c>
      <c r="M561" s="453">
        <v>131</v>
      </c>
      <c r="N561" s="453"/>
      <c r="O561" s="453"/>
      <c r="P561" s="523"/>
      <c r="Q561" s="454"/>
    </row>
    <row r="562" spans="1:17" ht="14.4" customHeight="1" x14ac:dyDescent="0.3">
      <c r="A562" s="448" t="s">
        <v>930</v>
      </c>
      <c r="B562" s="449" t="s">
        <v>747</v>
      </c>
      <c r="C562" s="449" t="s">
        <v>748</v>
      </c>
      <c r="D562" s="449" t="s">
        <v>759</v>
      </c>
      <c r="E562" s="449" t="s">
        <v>760</v>
      </c>
      <c r="F562" s="453"/>
      <c r="G562" s="453"/>
      <c r="H562" s="453"/>
      <c r="I562" s="453"/>
      <c r="J562" s="453">
        <v>2</v>
      </c>
      <c r="K562" s="453">
        <v>360</v>
      </c>
      <c r="L562" s="453">
        <v>1</v>
      </c>
      <c r="M562" s="453">
        <v>180</v>
      </c>
      <c r="N562" s="453">
        <v>2</v>
      </c>
      <c r="O562" s="453">
        <v>360</v>
      </c>
      <c r="P562" s="523">
        <v>1</v>
      </c>
      <c r="Q562" s="454">
        <v>180</v>
      </c>
    </row>
    <row r="563" spans="1:17" ht="14.4" customHeight="1" x14ac:dyDescent="0.3">
      <c r="A563" s="448" t="s">
        <v>930</v>
      </c>
      <c r="B563" s="449" t="s">
        <v>747</v>
      </c>
      <c r="C563" s="449" t="s">
        <v>748</v>
      </c>
      <c r="D563" s="449" t="s">
        <v>767</v>
      </c>
      <c r="E563" s="449" t="s">
        <v>768</v>
      </c>
      <c r="F563" s="453"/>
      <c r="G563" s="453"/>
      <c r="H563" s="453"/>
      <c r="I563" s="453"/>
      <c r="J563" s="453">
        <v>15</v>
      </c>
      <c r="K563" s="453">
        <v>5235</v>
      </c>
      <c r="L563" s="453">
        <v>1</v>
      </c>
      <c r="M563" s="453">
        <v>349</v>
      </c>
      <c r="N563" s="453"/>
      <c r="O563" s="453"/>
      <c r="P563" s="523"/>
      <c r="Q563" s="454"/>
    </row>
    <row r="564" spans="1:17" ht="14.4" customHeight="1" x14ac:dyDescent="0.3">
      <c r="A564" s="448" t="s">
        <v>930</v>
      </c>
      <c r="B564" s="449" t="s">
        <v>747</v>
      </c>
      <c r="C564" s="449" t="s">
        <v>748</v>
      </c>
      <c r="D564" s="449" t="s">
        <v>787</v>
      </c>
      <c r="E564" s="449" t="s">
        <v>788</v>
      </c>
      <c r="F564" s="453"/>
      <c r="G564" s="453"/>
      <c r="H564" s="453"/>
      <c r="I564" s="453"/>
      <c r="J564" s="453">
        <v>2</v>
      </c>
      <c r="K564" s="453">
        <v>610</v>
      </c>
      <c r="L564" s="453">
        <v>1</v>
      </c>
      <c r="M564" s="453">
        <v>305</v>
      </c>
      <c r="N564" s="453"/>
      <c r="O564" s="453"/>
      <c r="P564" s="523"/>
      <c r="Q564" s="454"/>
    </row>
    <row r="565" spans="1:17" ht="14.4" customHeight="1" x14ac:dyDescent="0.3">
      <c r="A565" s="448" t="s">
        <v>930</v>
      </c>
      <c r="B565" s="449" t="s">
        <v>747</v>
      </c>
      <c r="C565" s="449" t="s">
        <v>748</v>
      </c>
      <c r="D565" s="449" t="s">
        <v>791</v>
      </c>
      <c r="E565" s="449" t="s">
        <v>792</v>
      </c>
      <c r="F565" s="453"/>
      <c r="G565" s="453"/>
      <c r="H565" s="453"/>
      <c r="I565" s="453"/>
      <c r="J565" s="453">
        <v>2</v>
      </c>
      <c r="K565" s="453">
        <v>988</v>
      </c>
      <c r="L565" s="453">
        <v>1</v>
      </c>
      <c r="M565" s="453">
        <v>494</v>
      </c>
      <c r="N565" s="453"/>
      <c r="O565" s="453"/>
      <c r="P565" s="523"/>
      <c r="Q565" s="454"/>
    </row>
    <row r="566" spans="1:17" ht="14.4" customHeight="1" x14ac:dyDescent="0.3">
      <c r="A566" s="448" t="s">
        <v>930</v>
      </c>
      <c r="B566" s="449" t="s">
        <v>747</v>
      </c>
      <c r="C566" s="449" t="s">
        <v>748</v>
      </c>
      <c r="D566" s="449" t="s">
        <v>907</v>
      </c>
      <c r="E566" s="449" t="s">
        <v>908</v>
      </c>
      <c r="F566" s="453"/>
      <c r="G566" s="453"/>
      <c r="H566" s="453"/>
      <c r="I566" s="453"/>
      <c r="J566" s="453"/>
      <c r="K566" s="453"/>
      <c r="L566" s="453"/>
      <c r="M566" s="453"/>
      <c r="N566" s="453">
        <v>1</v>
      </c>
      <c r="O566" s="453">
        <v>6598</v>
      </c>
      <c r="P566" s="523"/>
      <c r="Q566" s="454">
        <v>6598</v>
      </c>
    </row>
    <row r="567" spans="1:17" ht="14.4" customHeight="1" x14ac:dyDescent="0.3">
      <c r="A567" s="448" t="s">
        <v>930</v>
      </c>
      <c r="B567" s="449" t="s">
        <v>747</v>
      </c>
      <c r="C567" s="449" t="s">
        <v>748</v>
      </c>
      <c r="D567" s="449" t="s">
        <v>793</v>
      </c>
      <c r="E567" s="449" t="s">
        <v>794</v>
      </c>
      <c r="F567" s="453"/>
      <c r="G567" s="453"/>
      <c r="H567" s="453"/>
      <c r="I567" s="453"/>
      <c r="J567" s="453">
        <v>4</v>
      </c>
      <c r="K567" s="453">
        <v>1480</v>
      </c>
      <c r="L567" s="453">
        <v>1</v>
      </c>
      <c r="M567" s="453">
        <v>370</v>
      </c>
      <c r="N567" s="453"/>
      <c r="O567" s="453"/>
      <c r="P567" s="523"/>
      <c r="Q567" s="454"/>
    </row>
    <row r="568" spans="1:17" ht="14.4" customHeight="1" x14ac:dyDescent="0.3">
      <c r="A568" s="448" t="s">
        <v>930</v>
      </c>
      <c r="B568" s="449" t="s">
        <v>747</v>
      </c>
      <c r="C568" s="449" t="s">
        <v>748</v>
      </c>
      <c r="D568" s="449" t="s">
        <v>809</v>
      </c>
      <c r="E568" s="449" t="s">
        <v>810</v>
      </c>
      <c r="F568" s="453"/>
      <c r="G568" s="453"/>
      <c r="H568" s="453"/>
      <c r="I568" s="453"/>
      <c r="J568" s="453">
        <v>1</v>
      </c>
      <c r="K568" s="453">
        <v>456</v>
      </c>
      <c r="L568" s="453">
        <v>1</v>
      </c>
      <c r="M568" s="453">
        <v>456</v>
      </c>
      <c r="N568" s="453">
        <v>9</v>
      </c>
      <c r="O568" s="453">
        <v>4122</v>
      </c>
      <c r="P568" s="523">
        <v>9.0394736842105257</v>
      </c>
      <c r="Q568" s="454">
        <v>458</v>
      </c>
    </row>
    <row r="569" spans="1:17" ht="14.4" customHeight="1" x14ac:dyDescent="0.3">
      <c r="A569" s="448" t="s">
        <v>930</v>
      </c>
      <c r="B569" s="449" t="s">
        <v>747</v>
      </c>
      <c r="C569" s="449" t="s">
        <v>748</v>
      </c>
      <c r="D569" s="449" t="s">
        <v>811</v>
      </c>
      <c r="E569" s="449" t="s">
        <v>812</v>
      </c>
      <c r="F569" s="453"/>
      <c r="G569" s="453"/>
      <c r="H569" s="453"/>
      <c r="I569" s="453"/>
      <c r="J569" s="453">
        <v>1</v>
      </c>
      <c r="K569" s="453">
        <v>58</v>
      </c>
      <c r="L569" s="453">
        <v>1</v>
      </c>
      <c r="M569" s="453">
        <v>58</v>
      </c>
      <c r="N569" s="453"/>
      <c r="O569" s="453"/>
      <c r="P569" s="523"/>
      <c r="Q569" s="454"/>
    </row>
    <row r="570" spans="1:17" ht="14.4" customHeight="1" x14ac:dyDescent="0.3">
      <c r="A570" s="448" t="s">
        <v>930</v>
      </c>
      <c r="B570" s="449" t="s">
        <v>747</v>
      </c>
      <c r="C570" s="449" t="s">
        <v>748</v>
      </c>
      <c r="D570" s="449" t="s">
        <v>819</v>
      </c>
      <c r="E570" s="449" t="s">
        <v>820</v>
      </c>
      <c r="F570" s="453"/>
      <c r="G570" s="453"/>
      <c r="H570" s="453"/>
      <c r="I570" s="453"/>
      <c r="J570" s="453">
        <v>14</v>
      </c>
      <c r="K570" s="453">
        <v>2464</v>
      </c>
      <c r="L570" s="453">
        <v>1</v>
      </c>
      <c r="M570" s="453">
        <v>176</v>
      </c>
      <c r="N570" s="453">
        <v>24</v>
      </c>
      <c r="O570" s="453">
        <v>4224</v>
      </c>
      <c r="P570" s="523">
        <v>1.7142857142857142</v>
      </c>
      <c r="Q570" s="454">
        <v>176</v>
      </c>
    </row>
    <row r="571" spans="1:17" ht="14.4" customHeight="1" x14ac:dyDescent="0.3">
      <c r="A571" s="448" t="s">
        <v>930</v>
      </c>
      <c r="B571" s="449" t="s">
        <v>747</v>
      </c>
      <c r="C571" s="449" t="s">
        <v>748</v>
      </c>
      <c r="D571" s="449" t="s">
        <v>825</v>
      </c>
      <c r="E571" s="449" t="s">
        <v>826</v>
      </c>
      <c r="F571" s="453"/>
      <c r="G571" s="453"/>
      <c r="H571" s="453"/>
      <c r="I571" s="453"/>
      <c r="J571" s="453"/>
      <c r="K571" s="453"/>
      <c r="L571" s="453"/>
      <c r="M571" s="453"/>
      <c r="N571" s="453">
        <v>1</v>
      </c>
      <c r="O571" s="453">
        <v>170</v>
      </c>
      <c r="P571" s="523"/>
      <c r="Q571" s="454">
        <v>170</v>
      </c>
    </row>
    <row r="572" spans="1:17" ht="14.4" customHeight="1" x14ac:dyDescent="0.3">
      <c r="A572" s="448" t="s">
        <v>930</v>
      </c>
      <c r="B572" s="449" t="s">
        <v>747</v>
      </c>
      <c r="C572" s="449" t="s">
        <v>748</v>
      </c>
      <c r="D572" s="449" t="s">
        <v>843</v>
      </c>
      <c r="E572" s="449" t="s">
        <v>844</v>
      </c>
      <c r="F572" s="453"/>
      <c r="G572" s="453"/>
      <c r="H572" s="453"/>
      <c r="I572" s="453"/>
      <c r="J572" s="453"/>
      <c r="K572" s="453"/>
      <c r="L572" s="453"/>
      <c r="M572" s="453"/>
      <c r="N572" s="453">
        <v>1</v>
      </c>
      <c r="O572" s="453">
        <v>426</v>
      </c>
      <c r="P572" s="523"/>
      <c r="Q572" s="454">
        <v>426</v>
      </c>
    </row>
    <row r="573" spans="1:17" ht="14.4" customHeight="1" x14ac:dyDescent="0.3">
      <c r="A573" s="448" t="s">
        <v>930</v>
      </c>
      <c r="B573" s="449" t="s">
        <v>747</v>
      </c>
      <c r="C573" s="449" t="s">
        <v>748</v>
      </c>
      <c r="D573" s="449" t="s">
        <v>854</v>
      </c>
      <c r="E573" s="449" t="s">
        <v>855</v>
      </c>
      <c r="F573" s="453"/>
      <c r="G573" s="453"/>
      <c r="H573" s="453"/>
      <c r="I573" s="453"/>
      <c r="J573" s="453"/>
      <c r="K573" s="453"/>
      <c r="L573" s="453"/>
      <c r="M573" s="453"/>
      <c r="N573" s="453">
        <v>1</v>
      </c>
      <c r="O573" s="453">
        <v>1102</v>
      </c>
      <c r="P573" s="523"/>
      <c r="Q573" s="454">
        <v>1102</v>
      </c>
    </row>
    <row r="574" spans="1:17" ht="14.4" customHeight="1" x14ac:dyDescent="0.3">
      <c r="A574" s="448" t="s">
        <v>931</v>
      </c>
      <c r="B574" s="449" t="s">
        <v>747</v>
      </c>
      <c r="C574" s="449" t="s">
        <v>748</v>
      </c>
      <c r="D574" s="449" t="s">
        <v>751</v>
      </c>
      <c r="E574" s="449" t="s">
        <v>752</v>
      </c>
      <c r="F574" s="453">
        <v>96</v>
      </c>
      <c r="G574" s="453">
        <v>5568</v>
      </c>
      <c r="H574" s="453">
        <v>1.7777777777777777</v>
      </c>
      <c r="I574" s="453">
        <v>58</v>
      </c>
      <c r="J574" s="453">
        <v>54</v>
      </c>
      <c r="K574" s="453">
        <v>3132</v>
      </c>
      <c r="L574" s="453">
        <v>1</v>
      </c>
      <c r="M574" s="453">
        <v>58</v>
      </c>
      <c r="N574" s="453">
        <v>46</v>
      </c>
      <c r="O574" s="453">
        <v>2668</v>
      </c>
      <c r="P574" s="523">
        <v>0.85185185185185186</v>
      </c>
      <c r="Q574" s="454">
        <v>58</v>
      </c>
    </row>
    <row r="575" spans="1:17" ht="14.4" customHeight="1" x14ac:dyDescent="0.3">
      <c r="A575" s="448" t="s">
        <v>931</v>
      </c>
      <c r="B575" s="449" t="s">
        <v>747</v>
      </c>
      <c r="C575" s="449" t="s">
        <v>748</v>
      </c>
      <c r="D575" s="449" t="s">
        <v>753</v>
      </c>
      <c r="E575" s="449" t="s">
        <v>754</v>
      </c>
      <c r="F575" s="453">
        <v>4</v>
      </c>
      <c r="G575" s="453">
        <v>524</v>
      </c>
      <c r="H575" s="453"/>
      <c r="I575" s="453">
        <v>131</v>
      </c>
      <c r="J575" s="453"/>
      <c r="K575" s="453"/>
      <c r="L575" s="453"/>
      <c r="M575" s="453"/>
      <c r="N575" s="453"/>
      <c r="O575" s="453"/>
      <c r="P575" s="523"/>
      <c r="Q575" s="454"/>
    </row>
    <row r="576" spans="1:17" ht="14.4" customHeight="1" x14ac:dyDescent="0.3">
      <c r="A576" s="448" t="s">
        <v>931</v>
      </c>
      <c r="B576" s="449" t="s">
        <v>747</v>
      </c>
      <c r="C576" s="449" t="s">
        <v>748</v>
      </c>
      <c r="D576" s="449" t="s">
        <v>759</v>
      </c>
      <c r="E576" s="449" t="s">
        <v>760</v>
      </c>
      <c r="F576" s="453">
        <v>35</v>
      </c>
      <c r="G576" s="453">
        <v>6265</v>
      </c>
      <c r="H576" s="453">
        <v>2.9004629629629628</v>
      </c>
      <c r="I576" s="453">
        <v>179</v>
      </c>
      <c r="J576" s="453">
        <v>12</v>
      </c>
      <c r="K576" s="453">
        <v>2160</v>
      </c>
      <c r="L576" s="453">
        <v>1</v>
      </c>
      <c r="M576" s="453">
        <v>180</v>
      </c>
      <c r="N576" s="453">
        <v>22</v>
      </c>
      <c r="O576" s="453">
        <v>3960</v>
      </c>
      <c r="P576" s="523">
        <v>1.8333333333333333</v>
      </c>
      <c r="Q576" s="454">
        <v>180</v>
      </c>
    </row>
    <row r="577" spans="1:17" ht="14.4" customHeight="1" x14ac:dyDescent="0.3">
      <c r="A577" s="448" t="s">
        <v>931</v>
      </c>
      <c r="B577" s="449" t="s">
        <v>747</v>
      </c>
      <c r="C577" s="449" t="s">
        <v>748</v>
      </c>
      <c r="D577" s="449" t="s">
        <v>761</v>
      </c>
      <c r="E577" s="449" t="s">
        <v>762</v>
      </c>
      <c r="F577" s="453">
        <v>1</v>
      </c>
      <c r="G577" s="453">
        <v>569</v>
      </c>
      <c r="H577" s="453">
        <v>1</v>
      </c>
      <c r="I577" s="453">
        <v>569</v>
      </c>
      <c r="J577" s="453">
        <v>1</v>
      </c>
      <c r="K577" s="453">
        <v>569</v>
      </c>
      <c r="L577" s="453">
        <v>1</v>
      </c>
      <c r="M577" s="453">
        <v>569</v>
      </c>
      <c r="N577" s="453">
        <v>1</v>
      </c>
      <c r="O577" s="453">
        <v>570</v>
      </c>
      <c r="P577" s="523">
        <v>1.0017574692442883</v>
      </c>
      <c r="Q577" s="454">
        <v>570</v>
      </c>
    </row>
    <row r="578" spans="1:17" ht="14.4" customHeight="1" x14ac:dyDescent="0.3">
      <c r="A578" s="448" t="s">
        <v>931</v>
      </c>
      <c r="B578" s="449" t="s">
        <v>747</v>
      </c>
      <c r="C578" s="449" t="s">
        <v>748</v>
      </c>
      <c r="D578" s="449" t="s">
        <v>763</v>
      </c>
      <c r="E578" s="449" t="s">
        <v>764</v>
      </c>
      <c r="F578" s="453">
        <v>41</v>
      </c>
      <c r="G578" s="453">
        <v>13735</v>
      </c>
      <c r="H578" s="453">
        <v>1.1679421768707483</v>
      </c>
      <c r="I578" s="453">
        <v>335</v>
      </c>
      <c r="J578" s="453">
        <v>35</v>
      </c>
      <c r="K578" s="453">
        <v>11760</v>
      </c>
      <c r="L578" s="453">
        <v>1</v>
      </c>
      <c r="M578" s="453">
        <v>336</v>
      </c>
      <c r="N578" s="453">
        <v>58</v>
      </c>
      <c r="O578" s="453">
        <v>19546</v>
      </c>
      <c r="P578" s="523">
        <v>1.6620748299319728</v>
      </c>
      <c r="Q578" s="454">
        <v>337</v>
      </c>
    </row>
    <row r="579" spans="1:17" ht="14.4" customHeight="1" x14ac:dyDescent="0.3">
      <c r="A579" s="448" t="s">
        <v>931</v>
      </c>
      <c r="B579" s="449" t="s">
        <v>747</v>
      </c>
      <c r="C579" s="449" t="s">
        <v>748</v>
      </c>
      <c r="D579" s="449" t="s">
        <v>767</v>
      </c>
      <c r="E579" s="449" t="s">
        <v>768</v>
      </c>
      <c r="F579" s="453">
        <v>34</v>
      </c>
      <c r="G579" s="453">
        <v>11866</v>
      </c>
      <c r="H579" s="453">
        <v>0.48571428571428571</v>
      </c>
      <c r="I579" s="453">
        <v>349</v>
      </c>
      <c r="J579" s="453">
        <v>70</v>
      </c>
      <c r="K579" s="453">
        <v>24430</v>
      </c>
      <c r="L579" s="453">
        <v>1</v>
      </c>
      <c r="M579" s="453">
        <v>349</v>
      </c>
      <c r="N579" s="453">
        <v>55</v>
      </c>
      <c r="O579" s="453">
        <v>19250</v>
      </c>
      <c r="P579" s="523">
        <v>0.78796561604584525</v>
      </c>
      <c r="Q579" s="454">
        <v>350</v>
      </c>
    </row>
    <row r="580" spans="1:17" ht="14.4" customHeight="1" x14ac:dyDescent="0.3">
      <c r="A580" s="448" t="s">
        <v>931</v>
      </c>
      <c r="B580" s="449" t="s">
        <v>747</v>
      </c>
      <c r="C580" s="449" t="s">
        <v>748</v>
      </c>
      <c r="D580" s="449" t="s">
        <v>787</v>
      </c>
      <c r="E580" s="449" t="s">
        <v>788</v>
      </c>
      <c r="F580" s="453">
        <v>28</v>
      </c>
      <c r="G580" s="453">
        <v>8512</v>
      </c>
      <c r="H580" s="453">
        <v>1.1163278688524589</v>
      </c>
      <c r="I580" s="453">
        <v>304</v>
      </c>
      <c r="J580" s="453">
        <v>25</v>
      </c>
      <c r="K580" s="453">
        <v>7625</v>
      </c>
      <c r="L580" s="453">
        <v>1</v>
      </c>
      <c r="M580" s="453">
        <v>305</v>
      </c>
      <c r="N580" s="453">
        <v>25</v>
      </c>
      <c r="O580" s="453">
        <v>7625</v>
      </c>
      <c r="P580" s="523">
        <v>1</v>
      </c>
      <c r="Q580" s="454">
        <v>305</v>
      </c>
    </row>
    <row r="581" spans="1:17" ht="14.4" customHeight="1" x14ac:dyDescent="0.3">
      <c r="A581" s="448" t="s">
        <v>931</v>
      </c>
      <c r="B581" s="449" t="s">
        <v>747</v>
      </c>
      <c r="C581" s="449" t="s">
        <v>748</v>
      </c>
      <c r="D581" s="449" t="s">
        <v>791</v>
      </c>
      <c r="E581" s="449" t="s">
        <v>792</v>
      </c>
      <c r="F581" s="453">
        <v>19</v>
      </c>
      <c r="G581" s="453">
        <v>9386</v>
      </c>
      <c r="H581" s="453">
        <v>1.4615384615384615</v>
      </c>
      <c r="I581" s="453">
        <v>494</v>
      </c>
      <c r="J581" s="453">
        <v>13</v>
      </c>
      <c r="K581" s="453">
        <v>6422</v>
      </c>
      <c r="L581" s="453">
        <v>1</v>
      </c>
      <c r="M581" s="453">
        <v>494</v>
      </c>
      <c r="N581" s="453">
        <v>26</v>
      </c>
      <c r="O581" s="453">
        <v>12870</v>
      </c>
      <c r="P581" s="523">
        <v>2.0040485829959516</v>
      </c>
      <c r="Q581" s="454">
        <v>495</v>
      </c>
    </row>
    <row r="582" spans="1:17" ht="14.4" customHeight="1" x14ac:dyDescent="0.3">
      <c r="A582" s="448" t="s">
        <v>931</v>
      </c>
      <c r="B582" s="449" t="s">
        <v>747</v>
      </c>
      <c r="C582" s="449" t="s">
        <v>748</v>
      </c>
      <c r="D582" s="449" t="s">
        <v>793</v>
      </c>
      <c r="E582" s="449" t="s">
        <v>794</v>
      </c>
      <c r="F582" s="453">
        <v>43</v>
      </c>
      <c r="G582" s="453">
        <v>15910</v>
      </c>
      <c r="H582" s="453">
        <v>1.303030303030303</v>
      </c>
      <c r="I582" s="453">
        <v>370</v>
      </c>
      <c r="J582" s="453">
        <v>33</v>
      </c>
      <c r="K582" s="453">
        <v>12210</v>
      </c>
      <c r="L582" s="453">
        <v>1</v>
      </c>
      <c r="M582" s="453">
        <v>370</v>
      </c>
      <c r="N582" s="453">
        <v>41</v>
      </c>
      <c r="O582" s="453">
        <v>15211</v>
      </c>
      <c r="P582" s="523">
        <v>1.2457821457821459</v>
      </c>
      <c r="Q582" s="454">
        <v>371</v>
      </c>
    </row>
    <row r="583" spans="1:17" ht="14.4" customHeight="1" x14ac:dyDescent="0.3">
      <c r="A583" s="448" t="s">
        <v>931</v>
      </c>
      <c r="B583" s="449" t="s">
        <v>747</v>
      </c>
      <c r="C583" s="449" t="s">
        <v>748</v>
      </c>
      <c r="D583" s="449" t="s">
        <v>797</v>
      </c>
      <c r="E583" s="449" t="s">
        <v>798</v>
      </c>
      <c r="F583" s="453"/>
      <c r="G583" s="453"/>
      <c r="H583" s="453"/>
      <c r="I583" s="453"/>
      <c r="J583" s="453"/>
      <c r="K583" s="453"/>
      <c r="L583" s="453"/>
      <c r="M583" s="453"/>
      <c r="N583" s="453">
        <v>3</v>
      </c>
      <c r="O583" s="453">
        <v>36</v>
      </c>
      <c r="P583" s="523"/>
      <c r="Q583" s="454">
        <v>12</v>
      </c>
    </row>
    <row r="584" spans="1:17" ht="14.4" customHeight="1" x14ac:dyDescent="0.3">
      <c r="A584" s="448" t="s">
        <v>931</v>
      </c>
      <c r="B584" s="449" t="s">
        <v>747</v>
      </c>
      <c r="C584" s="449" t="s">
        <v>748</v>
      </c>
      <c r="D584" s="449" t="s">
        <v>801</v>
      </c>
      <c r="E584" s="449" t="s">
        <v>802</v>
      </c>
      <c r="F584" s="453">
        <v>22</v>
      </c>
      <c r="G584" s="453">
        <v>2442</v>
      </c>
      <c r="H584" s="453">
        <v>1.5714285714285714</v>
      </c>
      <c r="I584" s="453">
        <v>111</v>
      </c>
      <c r="J584" s="453">
        <v>14</v>
      </c>
      <c r="K584" s="453">
        <v>1554</v>
      </c>
      <c r="L584" s="453">
        <v>1</v>
      </c>
      <c r="M584" s="453">
        <v>111</v>
      </c>
      <c r="N584" s="453">
        <v>41</v>
      </c>
      <c r="O584" s="453">
        <v>4592</v>
      </c>
      <c r="P584" s="523">
        <v>2.954954954954955</v>
      </c>
      <c r="Q584" s="454">
        <v>112</v>
      </c>
    </row>
    <row r="585" spans="1:17" ht="14.4" customHeight="1" x14ac:dyDescent="0.3">
      <c r="A585" s="448" t="s">
        <v>931</v>
      </c>
      <c r="B585" s="449" t="s">
        <v>747</v>
      </c>
      <c r="C585" s="449" t="s">
        <v>748</v>
      </c>
      <c r="D585" s="449" t="s">
        <v>803</v>
      </c>
      <c r="E585" s="449" t="s">
        <v>804</v>
      </c>
      <c r="F585" s="453">
        <v>1</v>
      </c>
      <c r="G585" s="453">
        <v>125</v>
      </c>
      <c r="H585" s="453"/>
      <c r="I585" s="453">
        <v>125</v>
      </c>
      <c r="J585" s="453"/>
      <c r="K585" s="453"/>
      <c r="L585" s="453"/>
      <c r="M585" s="453"/>
      <c r="N585" s="453"/>
      <c r="O585" s="453"/>
      <c r="P585" s="523"/>
      <c r="Q585" s="454"/>
    </row>
    <row r="586" spans="1:17" ht="14.4" customHeight="1" x14ac:dyDescent="0.3">
      <c r="A586" s="448" t="s">
        <v>931</v>
      </c>
      <c r="B586" s="449" t="s">
        <v>747</v>
      </c>
      <c r="C586" s="449" t="s">
        <v>748</v>
      </c>
      <c r="D586" s="449" t="s">
        <v>807</v>
      </c>
      <c r="E586" s="449" t="s">
        <v>808</v>
      </c>
      <c r="F586" s="453"/>
      <c r="G586" s="453"/>
      <c r="H586" s="453"/>
      <c r="I586" s="453"/>
      <c r="J586" s="453">
        <v>2</v>
      </c>
      <c r="K586" s="453">
        <v>2570</v>
      </c>
      <c r="L586" s="453">
        <v>1</v>
      </c>
      <c r="M586" s="453">
        <v>1285</v>
      </c>
      <c r="N586" s="453"/>
      <c r="O586" s="453"/>
      <c r="P586" s="523"/>
      <c r="Q586" s="454"/>
    </row>
    <row r="587" spans="1:17" ht="14.4" customHeight="1" x14ac:dyDescent="0.3">
      <c r="A587" s="448" t="s">
        <v>931</v>
      </c>
      <c r="B587" s="449" t="s">
        <v>747</v>
      </c>
      <c r="C587" s="449" t="s">
        <v>748</v>
      </c>
      <c r="D587" s="449" t="s">
        <v>809</v>
      </c>
      <c r="E587" s="449" t="s">
        <v>810</v>
      </c>
      <c r="F587" s="453">
        <v>32</v>
      </c>
      <c r="G587" s="453">
        <v>14592</v>
      </c>
      <c r="H587" s="453">
        <v>1.2307692307692308</v>
      </c>
      <c r="I587" s="453">
        <v>456</v>
      </c>
      <c r="J587" s="453">
        <v>26</v>
      </c>
      <c r="K587" s="453">
        <v>11856</v>
      </c>
      <c r="L587" s="453">
        <v>1</v>
      </c>
      <c r="M587" s="453">
        <v>456</v>
      </c>
      <c r="N587" s="453">
        <v>39</v>
      </c>
      <c r="O587" s="453">
        <v>17862</v>
      </c>
      <c r="P587" s="523">
        <v>1.506578947368421</v>
      </c>
      <c r="Q587" s="454">
        <v>458</v>
      </c>
    </row>
    <row r="588" spans="1:17" ht="14.4" customHeight="1" x14ac:dyDescent="0.3">
      <c r="A588" s="448" t="s">
        <v>931</v>
      </c>
      <c r="B588" s="449" t="s">
        <v>747</v>
      </c>
      <c r="C588" s="449" t="s">
        <v>748</v>
      </c>
      <c r="D588" s="449" t="s">
        <v>811</v>
      </c>
      <c r="E588" s="449" t="s">
        <v>812</v>
      </c>
      <c r="F588" s="453">
        <v>4</v>
      </c>
      <c r="G588" s="453">
        <v>232</v>
      </c>
      <c r="H588" s="453"/>
      <c r="I588" s="453">
        <v>58</v>
      </c>
      <c r="J588" s="453"/>
      <c r="K588" s="453"/>
      <c r="L588" s="453"/>
      <c r="M588" s="453"/>
      <c r="N588" s="453">
        <v>2</v>
      </c>
      <c r="O588" s="453">
        <v>116</v>
      </c>
      <c r="P588" s="523"/>
      <c r="Q588" s="454">
        <v>58</v>
      </c>
    </row>
    <row r="589" spans="1:17" ht="14.4" customHeight="1" x14ac:dyDescent="0.3">
      <c r="A589" s="448" t="s">
        <v>931</v>
      </c>
      <c r="B589" s="449" t="s">
        <v>747</v>
      </c>
      <c r="C589" s="449" t="s">
        <v>748</v>
      </c>
      <c r="D589" s="449" t="s">
        <v>819</v>
      </c>
      <c r="E589" s="449" t="s">
        <v>820</v>
      </c>
      <c r="F589" s="453">
        <v>24</v>
      </c>
      <c r="G589" s="453">
        <v>4200</v>
      </c>
      <c r="H589" s="453">
        <v>23.863636363636363</v>
      </c>
      <c r="I589" s="453">
        <v>175</v>
      </c>
      <c r="J589" s="453">
        <v>1</v>
      </c>
      <c r="K589" s="453">
        <v>176</v>
      </c>
      <c r="L589" s="453">
        <v>1</v>
      </c>
      <c r="M589" s="453">
        <v>176</v>
      </c>
      <c r="N589" s="453">
        <v>8</v>
      </c>
      <c r="O589" s="453">
        <v>1408</v>
      </c>
      <c r="P589" s="523">
        <v>8</v>
      </c>
      <c r="Q589" s="454">
        <v>176</v>
      </c>
    </row>
    <row r="590" spans="1:17" ht="14.4" customHeight="1" x14ac:dyDescent="0.3">
      <c r="A590" s="448" t="s">
        <v>931</v>
      </c>
      <c r="B590" s="449" t="s">
        <v>747</v>
      </c>
      <c r="C590" s="449" t="s">
        <v>748</v>
      </c>
      <c r="D590" s="449" t="s">
        <v>829</v>
      </c>
      <c r="E590" s="449" t="s">
        <v>830</v>
      </c>
      <c r="F590" s="453">
        <v>3</v>
      </c>
      <c r="G590" s="453">
        <v>3033</v>
      </c>
      <c r="H590" s="453">
        <v>0.49950592885375494</v>
      </c>
      <c r="I590" s="453">
        <v>1011</v>
      </c>
      <c r="J590" s="453">
        <v>6</v>
      </c>
      <c r="K590" s="453">
        <v>6072</v>
      </c>
      <c r="L590" s="453">
        <v>1</v>
      </c>
      <c r="M590" s="453">
        <v>1012</v>
      </c>
      <c r="N590" s="453"/>
      <c r="O590" s="453"/>
      <c r="P590" s="523"/>
      <c r="Q590" s="454"/>
    </row>
    <row r="591" spans="1:17" ht="14.4" customHeight="1" x14ac:dyDescent="0.3">
      <c r="A591" s="448" t="s">
        <v>931</v>
      </c>
      <c r="B591" s="449" t="s">
        <v>747</v>
      </c>
      <c r="C591" s="449" t="s">
        <v>748</v>
      </c>
      <c r="D591" s="449" t="s">
        <v>833</v>
      </c>
      <c r="E591" s="449" t="s">
        <v>834</v>
      </c>
      <c r="F591" s="453"/>
      <c r="G591" s="453"/>
      <c r="H591" s="453"/>
      <c r="I591" s="453"/>
      <c r="J591" s="453">
        <v>7</v>
      </c>
      <c r="K591" s="453">
        <v>16079</v>
      </c>
      <c r="L591" s="453">
        <v>1</v>
      </c>
      <c r="M591" s="453">
        <v>2297</v>
      </c>
      <c r="N591" s="453"/>
      <c r="O591" s="453"/>
      <c r="P591" s="523"/>
      <c r="Q591" s="454"/>
    </row>
    <row r="592" spans="1:17" ht="14.4" customHeight="1" x14ac:dyDescent="0.3">
      <c r="A592" s="448" t="s">
        <v>931</v>
      </c>
      <c r="B592" s="449" t="s">
        <v>747</v>
      </c>
      <c r="C592" s="449" t="s">
        <v>748</v>
      </c>
      <c r="D592" s="449" t="s">
        <v>852</v>
      </c>
      <c r="E592" s="449" t="s">
        <v>853</v>
      </c>
      <c r="F592" s="453">
        <v>1</v>
      </c>
      <c r="G592" s="453">
        <v>288</v>
      </c>
      <c r="H592" s="453"/>
      <c r="I592" s="453">
        <v>288</v>
      </c>
      <c r="J592" s="453"/>
      <c r="K592" s="453"/>
      <c r="L592" s="453"/>
      <c r="M592" s="453"/>
      <c r="N592" s="453">
        <v>1</v>
      </c>
      <c r="O592" s="453">
        <v>289</v>
      </c>
      <c r="P592" s="523"/>
      <c r="Q592" s="454">
        <v>289</v>
      </c>
    </row>
    <row r="593" spans="1:17" ht="14.4" customHeight="1" x14ac:dyDescent="0.3">
      <c r="A593" s="448" t="s">
        <v>931</v>
      </c>
      <c r="B593" s="449" t="s">
        <v>747</v>
      </c>
      <c r="C593" s="449" t="s">
        <v>748</v>
      </c>
      <c r="D593" s="449" t="s">
        <v>864</v>
      </c>
      <c r="E593" s="449" t="s">
        <v>865</v>
      </c>
      <c r="F593" s="453"/>
      <c r="G593" s="453"/>
      <c r="H593" s="453"/>
      <c r="I593" s="453"/>
      <c r="J593" s="453"/>
      <c r="K593" s="453"/>
      <c r="L593" s="453"/>
      <c r="M593" s="453"/>
      <c r="N593" s="453">
        <v>15</v>
      </c>
      <c r="O593" s="453">
        <v>71685</v>
      </c>
      <c r="P593" s="523"/>
      <c r="Q593" s="454">
        <v>4779</v>
      </c>
    </row>
    <row r="594" spans="1:17" ht="14.4" customHeight="1" x14ac:dyDescent="0.3">
      <c r="A594" s="448" t="s">
        <v>931</v>
      </c>
      <c r="B594" s="449" t="s">
        <v>747</v>
      </c>
      <c r="C594" s="449" t="s">
        <v>748</v>
      </c>
      <c r="D594" s="449" t="s">
        <v>866</v>
      </c>
      <c r="E594" s="449" t="s">
        <v>867</v>
      </c>
      <c r="F594" s="453"/>
      <c r="G594" s="453"/>
      <c r="H594" s="453"/>
      <c r="I594" s="453"/>
      <c r="J594" s="453"/>
      <c r="K594" s="453"/>
      <c r="L594" s="453"/>
      <c r="M594" s="453"/>
      <c r="N594" s="453">
        <v>4</v>
      </c>
      <c r="O594" s="453">
        <v>2436</v>
      </c>
      <c r="P594" s="523"/>
      <c r="Q594" s="454">
        <v>609</v>
      </c>
    </row>
    <row r="595" spans="1:17" ht="14.4" customHeight="1" x14ac:dyDescent="0.3">
      <c r="A595" s="448" t="s">
        <v>932</v>
      </c>
      <c r="B595" s="449" t="s">
        <v>747</v>
      </c>
      <c r="C595" s="449" t="s">
        <v>748</v>
      </c>
      <c r="D595" s="449" t="s">
        <v>749</v>
      </c>
      <c r="E595" s="449" t="s">
        <v>750</v>
      </c>
      <c r="F595" s="453"/>
      <c r="G595" s="453"/>
      <c r="H595" s="453"/>
      <c r="I595" s="453"/>
      <c r="J595" s="453">
        <v>1</v>
      </c>
      <c r="K595" s="453">
        <v>2229</v>
      </c>
      <c r="L595" s="453">
        <v>1</v>
      </c>
      <c r="M595" s="453">
        <v>2229</v>
      </c>
      <c r="N595" s="453"/>
      <c r="O595" s="453"/>
      <c r="P595" s="523"/>
      <c r="Q595" s="454"/>
    </row>
    <row r="596" spans="1:17" ht="14.4" customHeight="1" x14ac:dyDescent="0.3">
      <c r="A596" s="448" t="s">
        <v>932</v>
      </c>
      <c r="B596" s="449" t="s">
        <v>747</v>
      </c>
      <c r="C596" s="449" t="s">
        <v>748</v>
      </c>
      <c r="D596" s="449" t="s">
        <v>751</v>
      </c>
      <c r="E596" s="449" t="s">
        <v>752</v>
      </c>
      <c r="F596" s="453">
        <v>36</v>
      </c>
      <c r="G596" s="453">
        <v>2088</v>
      </c>
      <c r="H596" s="453">
        <v>4</v>
      </c>
      <c r="I596" s="453">
        <v>58</v>
      </c>
      <c r="J596" s="453">
        <v>9</v>
      </c>
      <c r="K596" s="453">
        <v>522</v>
      </c>
      <c r="L596" s="453">
        <v>1</v>
      </c>
      <c r="M596" s="453">
        <v>58</v>
      </c>
      <c r="N596" s="453">
        <v>8</v>
      </c>
      <c r="O596" s="453">
        <v>464</v>
      </c>
      <c r="P596" s="523">
        <v>0.88888888888888884</v>
      </c>
      <c r="Q596" s="454">
        <v>58</v>
      </c>
    </row>
    <row r="597" spans="1:17" ht="14.4" customHeight="1" x14ac:dyDescent="0.3">
      <c r="A597" s="448" t="s">
        <v>932</v>
      </c>
      <c r="B597" s="449" t="s">
        <v>747</v>
      </c>
      <c r="C597" s="449" t="s">
        <v>748</v>
      </c>
      <c r="D597" s="449" t="s">
        <v>759</v>
      </c>
      <c r="E597" s="449" t="s">
        <v>760</v>
      </c>
      <c r="F597" s="453">
        <v>14</v>
      </c>
      <c r="G597" s="453">
        <v>2506</v>
      </c>
      <c r="H597" s="453">
        <v>1.3922222222222222</v>
      </c>
      <c r="I597" s="453">
        <v>179</v>
      </c>
      <c r="J597" s="453">
        <v>10</v>
      </c>
      <c r="K597" s="453">
        <v>1800</v>
      </c>
      <c r="L597" s="453">
        <v>1</v>
      </c>
      <c r="M597" s="453">
        <v>180</v>
      </c>
      <c r="N597" s="453">
        <v>7</v>
      </c>
      <c r="O597" s="453">
        <v>1260</v>
      </c>
      <c r="P597" s="523">
        <v>0.7</v>
      </c>
      <c r="Q597" s="454">
        <v>180</v>
      </c>
    </row>
    <row r="598" spans="1:17" ht="14.4" customHeight="1" x14ac:dyDescent="0.3">
      <c r="A598" s="448" t="s">
        <v>932</v>
      </c>
      <c r="B598" s="449" t="s">
        <v>747</v>
      </c>
      <c r="C598" s="449" t="s">
        <v>748</v>
      </c>
      <c r="D598" s="449" t="s">
        <v>763</v>
      </c>
      <c r="E598" s="449" t="s">
        <v>764</v>
      </c>
      <c r="F598" s="453">
        <v>4</v>
      </c>
      <c r="G598" s="453">
        <v>1340</v>
      </c>
      <c r="H598" s="453">
        <v>0.3067765567765568</v>
      </c>
      <c r="I598" s="453">
        <v>335</v>
      </c>
      <c r="J598" s="453">
        <v>13</v>
      </c>
      <c r="K598" s="453">
        <v>4368</v>
      </c>
      <c r="L598" s="453">
        <v>1</v>
      </c>
      <c r="M598" s="453">
        <v>336</v>
      </c>
      <c r="N598" s="453">
        <v>4</v>
      </c>
      <c r="O598" s="453">
        <v>1348</v>
      </c>
      <c r="P598" s="523">
        <v>0.30860805860805862</v>
      </c>
      <c r="Q598" s="454">
        <v>337</v>
      </c>
    </row>
    <row r="599" spans="1:17" ht="14.4" customHeight="1" x14ac:dyDescent="0.3">
      <c r="A599" s="448" t="s">
        <v>932</v>
      </c>
      <c r="B599" s="449" t="s">
        <v>747</v>
      </c>
      <c r="C599" s="449" t="s">
        <v>748</v>
      </c>
      <c r="D599" s="449" t="s">
        <v>765</v>
      </c>
      <c r="E599" s="449" t="s">
        <v>766</v>
      </c>
      <c r="F599" s="453"/>
      <c r="G599" s="453"/>
      <c r="H599" s="453"/>
      <c r="I599" s="453"/>
      <c r="J599" s="453">
        <v>1</v>
      </c>
      <c r="K599" s="453">
        <v>459</v>
      </c>
      <c r="L599" s="453">
        <v>1</v>
      </c>
      <c r="M599" s="453">
        <v>459</v>
      </c>
      <c r="N599" s="453">
        <v>1</v>
      </c>
      <c r="O599" s="453">
        <v>459</v>
      </c>
      <c r="P599" s="523">
        <v>1</v>
      </c>
      <c r="Q599" s="454">
        <v>459</v>
      </c>
    </row>
    <row r="600" spans="1:17" ht="14.4" customHeight="1" x14ac:dyDescent="0.3">
      <c r="A600" s="448" t="s">
        <v>932</v>
      </c>
      <c r="B600" s="449" t="s">
        <v>747</v>
      </c>
      <c r="C600" s="449" t="s">
        <v>748</v>
      </c>
      <c r="D600" s="449" t="s">
        <v>767</v>
      </c>
      <c r="E600" s="449" t="s">
        <v>768</v>
      </c>
      <c r="F600" s="453">
        <v>103</v>
      </c>
      <c r="G600" s="453">
        <v>35947</v>
      </c>
      <c r="H600" s="453">
        <v>1.5606060606060606</v>
      </c>
      <c r="I600" s="453">
        <v>349</v>
      </c>
      <c r="J600" s="453">
        <v>66</v>
      </c>
      <c r="K600" s="453">
        <v>23034</v>
      </c>
      <c r="L600" s="453">
        <v>1</v>
      </c>
      <c r="M600" s="453">
        <v>349</v>
      </c>
      <c r="N600" s="453">
        <v>34</v>
      </c>
      <c r="O600" s="453">
        <v>11900</v>
      </c>
      <c r="P600" s="523">
        <v>0.51662759399149083</v>
      </c>
      <c r="Q600" s="454">
        <v>350</v>
      </c>
    </row>
    <row r="601" spans="1:17" ht="14.4" customHeight="1" x14ac:dyDescent="0.3">
      <c r="A601" s="448" t="s">
        <v>932</v>
      </c>
      <c r="B601" s="449" t="s">
        <v>747</v>
      </c>
      <c r="C601" s="449" t="s">
        <v>748</v>
      </c>
      <c r="D601" s="449" t="s">
        <v>773</v>
      </c>
      <c r="E601" s="449" t="s">
        <v>774</v>
      </c>
      <c r="F601" s="453"/>
      <c r="G601" s="453"/>
      <c r="H601" s="453"/>
      <c r="I601" s="453"/>
      <c r="J601" s="453">
        <v>2</v>
      </c>
      <c r="K601" s="453">
        <v>234</v>
      </c>
      <c r="L601" s="453">
        <v>1</v>
      </c>
      <c r="M601" s="453">
        <v>117</v>
      </c>
      <c r="N601" s="453"/>
      <c r="O601" s="453"/>
      <c r="P601" s="523"/>
      <c r="Q601" s="454"/>
    </row>
    <row r="602" spans="1:17" ht="14.4" customHeight="1" x14ac:dyDescent="0.3">
      <c r="A602" s="448" t="s">
        <v>932</v>
      </c>
      <c r="B602" s="449" t="s">
        <v>747</v>
      </c>
      <c r="C602" s="449" t="s">
        <v>748</v>
      </c>
      <c r="D602" s="449" t="s">
        <v>777</v>
      </c>
      <c r="E602" s="449" t="s">
        <v>778</v>
      </c>
      <c r="F602" s="453">
        <v>4</v>
      </c>
      <c r="G602" s="453">
        <v>1548</v>
      </c>
      <c r="H602" s="453">
        <v>0.79181585677749355</v>
      </c>
      <c r="I602" s="453">
        <v>387</v>
      </c>
      <c r="J602" s="453">
        <v>5</v>
      </c>
      <c r="K602" s="453">
        <v>1955</v>
      </c>
      <c r="L602" s="453">
        <v>1</v>
      </c>
      <c r="M602" s="453">
        <v>391</v>
      </c>
      <c r="N602" s="453"/>
      <c r="O602" s="453"/>
      <c r="P602" s="523"/>
      <c r="Q602" s="454"/>
    </row>
    <row r="603" spans="1:17" ht="14.4" customHeight="1" x14ac:dyDescent="0.3">
      <c r="A603" s="448" t="s">
        <v>932</v>
      </c>
      <c r="B603" s="449" t="s">
        <v>747</v>
      </c>
      <c r="C603" s="449" t="s">
        <v>748</v>
      </c>
      <c r="D603" s="449" t="s">
        <v>779</v>
      </c>
      <c r="E603" s="449" t="s">
        <v>780</v>
      </c>
      <c r="F603" s="453">
        <v>3</v>
      </c>
      <c r="G603" s="453">
        <v>114</v>
      </c>
      <c r="H603" s="453">
        <v>0.6</v>
      </c>
      <c r="I603" s="453">
        <v>38</v>
      </c>
      <c r="J603" s="453">
        <v>5</v>
      </c>
      <c r="K603" s="453">
        <v>190</v>
      </c>
      <c r="L603" s="453">
        <v>1</v>
      </c>
      <c r="M603" s="453">
        <v>38</v>
      </c>
      <c r="N603" s="453"/>
      <c r="O603" s="453"/>
      <c r="P603" s="523"/>
      <c r="Q603" s="454"/>
    </row>
    <row r="604" spans="1:17" ht="14.4" customHeight="1" x14ac:dyDescent="0.3">
      <c r="A604" s="448" t="s">
        <v>932</v>
      </c>
      <c r="B604" s="449" t="s">
        <v>747</v>
      </c>
      <c r="C604" s="449" t="s">
        <v>748</v>
      </c>
      <c r="D604" s="449" t="s">
        <v>783</v>
      </c>
      <c r="E604" s="449" t="s">
        <v>784</v>
      </c>
      <c r="F604" s="453">
        <v>3</v>
      </c>
      <c r="G604" s="453">
        <v>2112</v>
      </c>
      <c r="H604" s="453">
        <v>0.59914893617021281</v>
      </c>
      <c r="I604" s="453">
        <v>704</v>
      </c>
      <c r="J604" s="453">
        <v>5</v>
      </c>
      <c r="K604" s="453">
        <v>3525</v>
      </c>
      <c r="L604" s="453">
        <v>1</v>
      </c>
      <c r="M604" s="453">
        <v>705</v>
      </c>
      <c r="N604" s="453"/>
      <c r="O604" s="453"/>
      <c r="P604" s="523"/>
      <c r="Q604" s="454"/>
    </row>
    <row r="605" spans="1:17" ht="14.4" customHeight="1" x14ac:dyDescent="0.3">
      <c r="A605" s="448" t="s">
        <v>932</v>
      </c>
      <c r="B605" s="449" t="s">
        <v>747</v>
      </c>
      <c r="C605" s="449" t="s">
        <v>748</v>
      </c>
      <c r="D605" s="449" t="s">
        <v>785</v>
      </c>
      <c r="E605" s="449" t="s">
        <v>786</v>
      </c>
      <c r="F605" s="453">
        <v>1</v>
      </c>
      <c r="G605" s="453">
        <v>147</v>
      </c>
      <c r="H605" s="453"/>
      <c r="I605" s="453">
        <v>147</v>
      </c>
      <c r="J605" s="453"/>
      <c r="K605" s="453"/>
      <c r="L605" s="453"/>
      <c r="M605" s="453"/>
      <c r="N605" s="453"/>
      <c r="O605" s="453"/>
      <c r="P605" s="523"/>
      <c r="Q605" s="454"/>
    </row>
    <row r="606" spans="1:17" ht="14.4" customHeight="1" x14ac:dyDescent="0.3">
      <c r="A606" s="448" t="s">
        <v>932</v>
      </c>
      <c r="B606" s="449" t="s">
        <v>747</v>
      </c>
      <c r="C606" s="449" t="s">
        <v>748</v>
      </c>
      <c r="D606" s="449" t="s">
        <v>787</v>
      </c>
      <c r="E606" s="449" t="s">
        <v>788</v>
      </c>
      <c r="F606" s="453">
        <v>1</v>
      </c>
      <c r="G606" s="453">
        <v>304</v>
      </c>
      <c r="H606" s="453">
        <v>0.49836065573770494</v>
      </c>
      <c r="I606" s="453">
        <v>304</v>
      </c>
      <c r="J606" s="453">
        <v>2</v>
      </c>
      <c r="K606" s="453">
        <v>610</v>
      </c>
      <c r="L606" s="453">
        <v>1</v>
      </c>
      <c r="M606" s="453">
        <v>305</v>
      </c>
      <c r="N606" s="453">
        <v>1</v>
      </c>
      <c r="O606" s="453">
        <v>305</v>
      </c>
      <c r="P606" s="523">
        <v>0.5</v>
      </c>
      <c r="Q606" s="454">
        <v>305</v>
      </c>
    </row>
    <row r="607" spans="1:17" ht="14.4" customHeight="1" x14ac:dyDescent="0.3">
      <c r="A607" s="448" t="s">
        <v>932</v>
      </c>
      <c r="B607" s="449" t="s">
        <v>747</v>
      </c>
      <c r="C607" s="449" t="s">
        <v>748</v>
      </c>
      <c r="D607" s="449" t="s">
        <v>789</v>
      </c>
      <c r="E607" s="449" t="s">
        <v>790</v>
      </c>
      <c r="F607" s="453"/>
      <c r="G607" s="453"/>
      <c r="H607" s="453"/>
      <c r="I607" s="453"/>
      <c r="J607" s="453"/>
      <c r="K607" s="453"/>
      <c r="L607" s="453"/>
      <c r="M607" s="453"/>
      <c r="N607" s="453">
        <v>1</v>
      </c>
      <c r="O607" s="453">
        <v>3722</v>
      </c>
      <c r="P607" s="523"/>
      <c r="Q607" s="454">
        <v>3722</v>
      </c>
    </row>
    <row r="608" spans="1:17" ht="14.4" customHeight="1" x14ac:dyDescent="0.3">
      <c r="A608" s="448" t="s">
        <v>932</v>
      </c>
      <c r="B608" s="449" t="s">
        <v>747</v>
      </c>
      <c r="C608" s="449" t="s">
        <v>748</v>
      </c>
      <c r="D608" s="449" t="s">
        <v>791</v>
      </c>
      <c r="E608" s="449" t="s">
        <v>792</v>
      </c>
      <c r="F608" s="453">
        <v>23</v>
      </c>
      <c r="G608" s="453">
        <v>11362</v>
      </c>
      <c r="H608" s="453">
        <v>1.9166666666666667</v>
      </c>
      <c r="I608" s="453">
        <v>494</v>
      </c>
      <c r="J608" s="453">
        <v>12</v>
      </c>
      <c r="K608" s="453">
        <v>5928</v>
      </c>
      <c r="L608" s="453">
        <v>1</v>
      </c>
      <c r="M608" s="453">
        <v>494</v>
      </c>
      <c r="N608" s="453">
        <v>8</v>
      </c>
      <c r="O608" s="453">
        <v>3960</v>
      </c>
      <c r="P608" s="523">
        <v>0.66801619433198378</v>
      </c>
      <c r="Q608" s="454">
        <v>495</v>
      </c>
    </row>
    <row r="609" spans="1:17" ht="14.4" customHeight="1" x14ac:dyDescent="0.3">
      <c r="A609" s="448" t="s">
        <v>932</v>
      </c>
      <c r="B609" s="449" t="s">
        <v>747</v>
      </c>
      <c r="C609" s="449" t="s">
        <v>748</v>
      </c>
      <c r="D609" s="449" t="s">
        <v>907</v>
      </c>
      <c r="E609" s="449" t="s">
        <v>908</v>
      </c>
      <c r="F609" s="453"/>
      <c r="G609" s="453"/>
      <c r="H609" s="453"/>
      <c r="I609" s="453"/>
      <c r="J609" s="453">
        <v>1</v>
      </c>
      <c r="K609" s="453">
        <v>6580</v>
      </c>
      <c r="L609" s="453">
        <v>1</v>
      </c>
      <c r="M609" s="453">
        <v>6580</v>
      </c>
      <c r="N609" s="453"/>
      <c r="O609" s="453"/>
      <c r="P609" s="523"/>
      <c r="Q609" s="454"/>
    </row>
    <row r="610" spans="1:17" ht="14.4" customHeight="1" x14ac:dyDescent="0.3">
      <c r="A610" s="448" t="s">
        <v>932</v>
      </c>
      <c r="B610" s="449" t="s">
        <v>747</v>
      </c>
      <c r="C610" s="449" t="s">
        <v>748</v>
      </c>
      <c r="D610" s="449" t="s">
        <v>793</v>
      </c>
      <c r="E610" s="449" t="s">
        <v>794</v>
      </c>
      <c r="F610" s="453">
        <v>23</v>
      </c>
      <c r="G610" s="453">
        <v>8510</v>
      </c>
      <c r="H610" s="453">
        <v>1.7692307692307692</v>
      </c>
      <c r="I610" s="453">
        <v>370</v>
      </c>
      <c r="J610" s="453">
        <v>13</v>
      </c>
      <c r="K610" s="453">
        <v>4810</v>
      </c>
      <c r="L610" s="453">
        <v>1</v>
      </c>
      <c r="M610" s="453">
        <v>370</v>
      </c>
      <c r="N610" s="453">
        <v>8</v>
      </c>
      <c r="O610" s="453">
        <v>2968</v>
      </c>
      <c r="P610" s="523">
        <v>0.61704781704781708</v>
      </c>
      <c r="Q610" s="454">
        <v>371</v>
      </c>
    </row>
    <row r="611" spans="1:17" ht="14.4" customHeight="1" x14ac:dyDescent="0.3">
      <c r="A611" s="448" t="s">
        <v>932</v>
      </c>
      <c r="B611" s="449" t="s">
        <v>747</v>
      </c>
      <c r="C611" s="449" t="s">
        <v>748</v>
      </c>
      <c r="D611" s="449" t="s">
        <v>795</v>
      </c>
      <c r="E611" s="449" t="s">
        <v>796</v>
      </c>
      <c r="F611" s="453"/>
      <c r="G611" s="453"/>
      <c r="H611" s="453"/>
      <c r="I611" s="453"/>
      <c r="J611" s="453"/>
      <c r="K611" s="453"/>
      <c r="L611" s="453"/>
      <c r="M611" s="453"/>
      <c r="N611" s="453">
        <v>1</v>
      </c>
      <c r="O611" s="453">
        <v>3113</v>
      </c>
      <c r="P611" s="523"/>
      <c r="Q611" s="454">
        <v>3113</v>
      </c>
    </row>
    <row r="612" spans="1:17" ht="14.4" customHeight="1" x14ac:dyDescent="0.3">
      <c r="A612" s="448" t="s">
        <v>932</v>
      </c>
      <c r="B612" s="449" t="s">
        <v>747</v>
      </c>
      <c r="C612" s="449" t="s">
        <v>748</v>
      </c>
      <c r="D612" s="449" t="s">
        <v>799</v>
      </c>
      <c r="E612" s="449" t="s">
        <v>800</v>
      </c>
      <c r="F612" s="453">
        <v>1</v>
      </c>
      <c r="G612" s="453">
        <v>12793</v>
      </c>
      <c r="H612" s="453"/>
      <c r="I612" s="453">
        <v>12793</v>
      </c>
      <c r="J612" s="453"/>
      <c r="K612" s="453"/>
      <c r="L612" s="453"/>
      <c r="M612" s="453"/>
      <c r="N612" s="453"/>
      <c r="O612" s="453"/>
      <c r="P612" s="523"/>
      <c r="Q612" s="454"/>
    </row>
    <row r="613" spans="1:17" ht="14.4" customHeight="1" x14ac:dyDescent="0.3">
      <c r="A613" s="448" t="s">
        <v>932</v>
      </c>
      <c r="B613" s="449" t="s">
        <v>747</v>
      </c>
      <c r="C613" s="449" t="s">
        <v>748</v>
      </c>
      <c r="D613" s="449" t="s">
        <v>801</v>
      </c>
      <c r="E613" s="449" t="s">
        <v>802</v>
      </c>
      <c r="F613" s="453">
        <v>1</v>
      </c>
      <c r="G613" s="453">
        <v>111</v>
      </c>
      <c r="H613" s="453"/>
      <c r="I613" s="453">
        <v>111</v>
      </c>
      <c r="J613" s="453"/>
      <c r="K613" s="453"/>
      <c r="L613" s="453"/>
      <c r="M613" s="453"/>
      <c r="N613" s="453">
        <v>1</v>
      </c>
      <c r="O613" s="453">
        <v>112</v>
      </c>
      <c r="P613" s="523"/>
      <c r="Q613" s="454">
        <v>112</v>
      </c>
    </row>
    <row r="614" spans="1:17" ht="14.4" customHeight="1" x14ac:dyDescent="0.3">
      <c r="A614" s="448" t="s">
        <v>932</v>
      </c>
      <c r="B614" s="449" t="s">
        <v>747</v>
      </c>
      <c r="C614" s="449" t="s">
        <v>748</v>
      </c>
      <c r="D614" s="449" t="s">
        <v>805</v>
      </c>
      <c r="E614" s="449" t="s">
        <v>806</v>
      </c>
      <c r="F614" s="453">
        <v>4</v>
      </c>
      <c r="G614" s="453">
        <v>1980</v>
      </c>
      <c r="H614" s="453">
        <v>1</v>
      </c>
      <c r="I614" s="453">
        <v>495</v>
      </c>
      <c r="J614" s="453">
        <v>4</v>
      </c>
      <c r="K614" s="453">
        <v>1980</v>
      </c>
      <c r="L614" s="453">
        <v>1</v>
      </c>
      <c r="M614" s="453">
        <v>495</v>
      </c>
      <c r="N614" s="453"/>
      <c r="O614" s="453"/>
      <c r="P614" s="523"/>
      <c r="Q614" s="454"/>
    </row>
    <row r="615" spans="1:17" ht="14.4" customHeight="1" x14ac:dyDescent="0.3">
      <c r="A615" s="448" t="s">
        <v>932</v>
      </c>
      <c r="B615" s="449" t="s">
        <v>747</v>
      </c>
      <c r="C615" s="449" t="s">
        <v>748</v>
      </c>
      <c r="D615" s="449" t="s">
        <v>809</v>
      </c>
      <c r="E615" s="449" t="s">
        <v>810</v>
      </c>
      <c r="F615" s="453">
        <v>3</v>
      </c>
      <c r="G615" s="453">
        <v>1368</v>
      </c>
      <c r="H615" s="453">
        <v>0.375</v>
      </c>
      <c r="I615" s="453">
        <v>456</v>
      </c>
      <c r="J615" s="453">
        <v>8</v>
      </c>
      <c r="K615" s="453">
        <v>3648</v>
      </c>
      <c r="L615" s="453">
        <v>1</v>
      </c>
      <c r="M615" s="453">
        <v>456</v>
      </c>
      <c r="N615" s="453">
        <v>4</v>
      </c>
      <c r="O615" s="453">
        <v>1832</v>
      </c>
      <c r="P615" s="523">
        <v>0.5021929824561403</v>
      </c>
      <c r="Q615" s="454">
        <v>458</v>
      </c>
    </row>
    <row r="616" spans="1:17" ht="14.4" customHeight="1" x14ac:dyDescent="0.3">
      <c r="A616" s="448" t="s">
        <v>932</v>
      </c>
      <c r="B616" s="449" t="s">
        <v>747</v>
      </c>
      <c r="C616" s="449" t="s">
        <v>748</v>
      </c>
      <c r="D616" s="449" t="s">
        <v>811</v>
      </c>
      <c r="E616" s="449" t="s">
        <v>812</v>
      </c>
      <c r="F616" s="453">
        <v>22</v>
      </c>
      <c r="G616" s="453">
        <v>1276</v>
      </c>
      <c r="H616" s="453">
        <v>1.8333333333333333</v>
      </c>
      <c r="I616" s="453">
        <v>58</v>
      </c>
      <c r="J616" s="453">
        <v>12</v>
      </c>
      <c r="K616" s="453">
        <v>696</v>
      </c>
      <c r="L616" s="453">
        <v>1</v>
      </c>
      <c r="M616" s="453">
        <v>58</v>
      </c>
      <c r="N616" s="453">
        <v>2</v>
      </c>
      <c r="O616" s="453">
        <v>116</v>
      </c>
      <c r="P616" s="523">
        <v>0.16666666666666666</v>
      </c>
      <c r="Q616" s="454">
        <v>58</v>
      </c>
    </row>
    <row r="617" spans="1:17" ht="14.4" customHeight="1" x14ac:dyDescent="0.3">
      <c r="A617" s="448" t="s">
        <v>932</v>
      </c>
      <c r="B617" s="449" t="s">
        <v>747</v>
      </c>
      <c r="C617" s="449" t="s">
        <v>748</v>
      </c>
      <c r="D617" s="449" t="s">
        <v>813</v>
      </c>
      <c r="E617" s="449" t="s">
        <v>814</v>
      </c>
      <c r="F617" s="453">
        <v>2</v>
      </c>
      <c r="G617" s="453">
        <v>4346</v>
      </c>
      <c r="H617" s="453"/>
      <c r="I617" s="453">
        <v>2173</v>
      </c>
      <c r="J617" s="453"/>
      <c r="K617" s="453"/>
      <c r="L617" s="453"/>
      <c r="M617" s="453"/>
      <c r="N617" s="453"/>
      <c r="O617" s="453"/>
      <c r="P617" s="523"/>
      <c r="Q617" s="454"/>
    </row>
    <row r="618" spans="1:17" ht="14.4" customHeight="1" x14ac:dyDescent="0.3">
      <c r="A618" s="448" t="s">
        <v>932</v>
      </c>
      <c r="B618" s="449" t="s">
        <v>747</v>
      </c>
      <c r="C618" s="449" t="s">
        <v>748</v>
      </c>
      <c r="D618" s="449" t="s">
        <v>819</v>
      </c>
      <c r="E618" s="449" t="s">
        <v>820</v>
      </c>
      <c r="F618" s="453">
        <v>24</v>
      </c>
      <c r="G618" s="453">
        <v>4200</v>
      </c>
      <c r="H618" s="453">
        <v>1.1931818181818181</v>
      </c>
      <c r="I618" s="453">
        <v>175</v>
      </c>
      <c r="J618" s="453">
        <v>20</v>
      </c>
      <c r="K618" s="453">
        <v>3520</v>
      </c>
      <c r="L618" s="453">
        <v>1</v>
      </c>
      <c r="M618" s="453">
        <v>176</v>
      </c>
      <c r="N618" s="453">
        <v>21</v>
      </c>
      <c r="O618" s="453">
        <v>3696</v>
      </c>
      <c r="P618" s="523">
        <v>1.05</v>
      </c>
      <c r="Q618" s="454">
        <v>176</v>
      </c>
    </row>
    <row r="619" spans="1:17" ht="14.4" customHeight="1" x14ac:dyDescent="0.3">
      <c r="A619" s="448" t="s">
        <v>932</v>
      </c>
      <c r="B619" s="449" t="s">
        <v>747</v>
      </c>
      <c r="C619" s="449" t="s">
        <v>748</v>
      </c>
      <c r="D619" s="449" t="s">
        <v>821</v>
      </c>
      <c r="E619" s="449" t="s">
        <v>822</v>
      </c>
      <c r="F619" s="453">
        <v>23</v>
      </c>
      <c r="G619" s="453">
        <v>1955</v>
      </c>
      <c r="H619" s="453">
        <v>1.0952380952380953</v>
      </c>
      <c r="I619" s="453">
        <v>85</v>
      </c>
      <c r="J619" s="453">
        <v>21</v>
      </c>
      <c r="K619" s="453">
        <v>1785</v>
      </c>
      <c r="L619" s="453">
        <v>1</v>
      </c>
      <c r="M619" s="453">
        <v>85</v>
      </c>
      <c r="N619" s="453"/>
      <c r="O619" s="453"/>
      <c r="P619" s="523"/>
      <c r="Q619" s="454"/>
    </row>
    <row r="620" spans="1:17" ht="14.4" customHeight="1" x14ac:dyDescent="0.3">
      <c r="A620" s="448" t="s">
        <v>932</v>
      </c>
      <c r="B620" s="449" t="s">
        <v>747</v>
      </c>
      <c r="C620" s="449" t="s">
        <v>748</v>
      </c>
      <c r="D620" s="449" t="s">
        <v>825</v>
      </c>
      <c r="E620" s="449" t="s">
        <v>826</v>
      </c>
      <c r="F620" s="453"/>
      <c r="G620" s="453"/>
      <c r="H620" s="453"/>
      <c r="I620" s="453"/>
      <c r="J620" s="453">
        <v>1</v>
      </c>
      <c r="K620" s="453">
        <v>170</v>
      </c>
      <c r="L620" s="453">
        <v>1</v>
      </c>
      <c r="M620" s="453">
        <v>170</v>
      </c>
      <c r="N620" s="453">
        <v>2</v>
      </c>
      <c r="O620" s="453">
        <v>340</v>
      </c>
      <c r="P620" s="523">
        <v>2</v>
      </c>
      <c r="Q620" s="454">
        <v>170</v>
      </c>
    </row>
    <row r="621" spans="1:17" ht="14.4" customHeight="1" x14ac:dyDescent="0.3">
      <c r="A621" s="448" t="s">
        <v>932</v>
      </c>
      <c r="B621" s="449" t="s">
        <v>747</v>
      </c>
      <c r="C621" s="449" t="s">
        <v>748</v>
      </c>
      <c r="D621" s="449" t="s">
        <v>827</v>
      </c>
      <c r="E621" s="449" t="s">
        <v>828</v>
      </c>
      <c r="F621" s="453">
        <v>2</v>
      </c>
      <c r="G621" s="453">
        <v>58</v>
      </c>
      <c r="H621" s="453">
        <v>0.66666666666666663</v>
      </c>
      <c r="I621" s="453">
        <v>29</v>
      </c>
      <c r="J621" s="453">
        <v>3</v>
      </c>
      <c r="K621" s="453">
        <v>87</v>
      </c>
      <c r="L621" s="453">
        <v>1</v>
      </c>
      <c r="M621" s="453">
        <v>29</v>
      </c>
      <c r="N621" s="453"/>
      <c r="O621" s="453"/>
      <c r="P621" s="523"/>
      <c r="Q621" s="454"/>
    </row>
    <row r="622" spans="1:17" ht="14.4" customHeight="1" x14ac:dyDescent="0.3">
      <c r="A622" s="448" t="s">
        <v>932</v>
      </c>
      <c r="B622" s="449" t="s">
        <v>747</v>
      </c>
      <c r="C622" s="449" t="s">
        <v>748</v>
      </c>
      <c r="D622" s="449" t="s">
        <v>831</v>
      </c>
      <c r="E622" s="449" t="s">
        <v>832</v>
      </c>
      <c r="F622" s="453">
        <v>1</v>
      </c>
      <c r="G622" s="453">
        <v>176</v>
      </c>
      <c r="H622" s="453"/>
      <c r="I622" s="453">
        <v>176</v>
      </c>
      <c r="J622" s="453"/>
      <c r="K622" s="453"/>
      <c r="L622" s="453"/>
      <c r="M622" s="453"/>
      <c r="N622" s="453"/>
      <c r="O622" s="453"/>
      <c r="P622" s="523"/>
      <c r="Q622" s="454"/>
    </row>
    <row r="623" spans="1:17" ht="14.4" customHeight="1" x14ac:dyDescent="0.3">
      <c r="A623" s="448" t="s">
        <v>932</v>
      </c>
      <c r="B623" s="449" t="s">
        <v>747</v>
      </c>
      <c r="C623" s="449" t="s">
        <v>748</v>
      </c>
      <c r="D623" s="449" t="s">
        <v>837</v>
      </c>
      <c r="E623" s="449" t="s">
        <v>838</v>
      </c>
      <c r="F623" s="453">
        <v>4</v>
      </c>
      <c r="G623" s="453">
        <v>1052</v>
      </c>
      <c r="H623" s="453">
        <v>0.44276094276094274</v>
      </c>
      <c r="I623" s="453">
        <v>263</v>
      </c>
      <c r="J623" s="453">
        <v>9</v>
      </c>
      <c r="K623" s="453">
        <v>2376</v>
      </c>
      <c r="L623" s="453">
        <v>1</v>
      </c>
      <c r="M623" s="453">
        <v>264</v>
      </c>
      <c r="N623" s="453"/>
      <c r="O623" s="453"/>
      <c r="P623" s="523"/>
      <c r="Q623" s="454"/>
    </row>
    <row r="624" spans="1:17" ht="14.4" customHeight="1" x14ac:dyDescent="0.3">
      <c r="A624" s="448" t="s">
        <v>932</v>
      </c>
      <c r="B624" s="449" t="s">
        <v>747</v>
      </c>
      <c r="C624" s="449" t="s">
        <v>748</v>
      </c>
      <c r="D624" s="449" t="s">
        <v>839</v>
      </c>
      <c r="E624" s="449" t="s">
        <v>840</v>
      </c>
      <c r="F624" s="453">
        <v>19</v>
      </c>
      <c r="G624" s="453">
        <v>40470</v>
      </c>
      <c r="H624" s="453">
        <v>18.991083998122946</v>
      </c>
      <c r="I624" s="453">
        <v>2130</v>
      </c>
      <c r="J624" s="453">
        <v>1</v>
      </c>
      <c r="K624" s="453">
        <v>2131</v>
      </c>
      <c r="L624" s="453">
        <v>1</v>
      </c>
      <c r="M624" s="453">
        <v>2131</v>
      </c>
      <c r="N624" s="453">
        <v>8</v>
      </c>
      <c r="O624" s="453">
        <v>17072</v>
      </c>
      <c r="P624" s="523">
        <v>8.0112623181604885</v>
      </c>
      <c r="Q624" s="454">
        <v>2134</v>
      </c>
    </row>
    <row r="625" spans="1:17" ht="14.4" customHeight="1" x14ac:dyDescent="0.3">
      <c r="A625" s="448" t="s">
        <v>932</v>
      </c>
      <c r="B625" s="449" t="s">
        <v>747</v>
      </c>
      <c r="C625" s="449" t="s">
        <v>748</v>
      </c>
      <c r="D625" s="449" t="s">
        <v>843</v>
      </c>
      <c r="E625" s="449" t="s">
        <v>844</v>
      </c>
      <c r="F625" s="453"/>
      <c r="G625" s="453"/>
      <c r="H625" s="453"/>
      <c r="I625" s="453"/>
      <c r="J625" s="453">
        <v>1</v>
      </c>
      <c r="K625" s="453">
        <v>424</v>
      </c>
      <c r="L625" s="453">
        <v>1</v>
      </c>
      <c r="M625" s="453">
        <v>424</v>
      </c>
      <c r="N625" s="453">
        <v>1</v>
      </c>
      <c r="O625" s="453">
        <v>426</v>
      </c>
      <c r="P625" s="523">
        <v>1.0047169811320755</v>
      </c>
      <c r="Q625" s="454">
        <v>426</v>
      </c>
    </row>
    <row r="626" spans="1:17" ht="14.4" customHeight="1" x14ac:dyDescent="0.3">
      <c r="A626" s="448" t="s">
        <v>932</v>
      </c>
      <c r="B626" s="449" t="s">
        <v>747</v>
      </c>
      <c r="C626" s="449" t="s">
        <v>748</v>
      </c>
      <c r="D626" s="449" t="s">
        <v>852</v>
      </c>
      <c r="E626" s="449" t="s">
        <v>853</v>
      </c>
      <c r="F626" s="453">
        <v>4</v>
      </c>
      <c r="G626" s="453">
        <v>1152</v>
      </c>
      <c r="H626" s="453"/>
      <c r="I626" s="453">
        <v>288</v>
      </c>
      <c r="J626" s="453"/>
      <c r="K626" s="453"/>
      <c r="L626" s="453"/>
      <c r="M626" s="453"/>
      <c r="N626" s="453">
        <v>1</v>
      </c>
      <c r="O626" s="453">
        <v>289</v>
      </c>
      <c r="P626" s="523"/>
      <c r="Q626" s="454">
        <v>289</v>
      </c>
    </row>
    <row r="627" spans="1:17" ht="14.4" customHeight="1" x14ac:dyDescent="0.3">
      <c r="A627" s="448" t="s">
        <v>932</v>
      </c>
      <c r="B627" s="449" t="s">
        <v>747</v>
      </c>
      <c r="C627" s="449" t="s">
        <v>748</v>
      </c>
      <c r="D627" s="449" t="s">
        <v>854</v>
      </c>
      <c r="E627" s="449" t="s">
        <v>855</v>
      </c>
      <c r="F627" s="453"/>
      <c r="G627" s="453"/>
      <c r="H627" s="453"/>
      <c r="I627" s="453"/>
      <c r="J627" s="453"/>
      <c r="K627" s="453"/>
      <c r="L627" s="453"/>
      <c r="M627" s="453"/>
      <c r="N627" s="453">
        <v>1</v>
      </c>
      <c r="O627" s="453">
        <v>1102</v>
      </c>
      <c r="P627" s="523"/>
      <c r="Q627" s="454">
        <v>1102</v>
      </c>
    </row>
    <row r="628" spans="1:17" ht="14.4" customHeight="1" x14ac:dyDescent="0.3">
      <c r="A628" s="448" t="s">
        <v>932</v>
      </c>
      <c r="B628" s="449" t="s">
        <v>747</v>
      </c>
      <c r="C628" s="449" t="s">
        <v>748</v>
      </c>
      <c r="D628" s="449" t="s">
        <v>860</v>
      </c>
      <c r="E628" s="449" t="s">
        <v>861</v>
      </c>
      <c r="F628" s="453">
        <v>1</v>
      </c>
      <c r="G628" s="453">
        <v>0</v>
      </c>
      <c r="H628" s="453"/>
      <c r="I628" s="453">
        <v>0</v>
      </c>
      <c r="J628" s="453"/>
      <c r="K628" s="453"/>
      <c r="L628" s="453"/>
      <c r="M628" s="453"/>
      <c r="N628" s="453">
        <v>2</v>
      </c>
      <c r="O628" s="453">
        <v>0</v>
      </c>
      <c r="P628" s="523"/>
      <c r="Q628" s="454">
        <v>0</v>
      </c>
    </row>
    <row r="629" spans="1:17" ht="14.4" customHeight="1" x14ac:dyDescent="0.3">
      <c r="A629" s="448" t="s">
        <v>932</v>
      </c>
      <c r="B629" s="449" t="s">
        <v>747</v>
      </c>
      <c r="C629" s="449" t="s">
        <v>748</v>
      </c>
      <c r="D629" s="449" t="s">
        <v>868</v>
      </c>
      <c r="E629" s="449" t="s">
        <v>869</v>
      </c>
      <c r="F629" s="453"/>
      <c r="G629" s="453"/>
      <c r="H629" s="453"/>
      <c r="I629" s="453"/>
      <c r="J629" s="453"/>
      <c r="K629" s="453"/>
      <c r="L629" s="453"/>
      <c r="M629" s="453"/>
      <c r="N629" s="453">
        <v>2</v>
      </c>
      <c r="O629" s="453">
        <v>5680</v>
      </c>
      <c r="P629" s="523"/>
      <c r="Q629" s="454">
        <v>2840</v>
      </c>
    </row>
    <row r="630" spans="1:17" ht="14.4" customHeight="1" x14ac:dyDescent="0.3">
      <c r="A630" s="448" t="s">
        <v>933</v>
      </c>
      <c r="B630" s="449" t="s">
        <v>747</v>
      </c>
      <c r="C630" s="449" t="s">
        <v>748</v>
      </c>
      <c r="D630" s="449" t="s">
        <v>767</v>
      </c>
      <c r="E630" s="449" t="s">
        <v>768</v>
      </c>
      <c r="F630" s="453"/>
      <c r="G630" s="453"/>
      <c r="H630" s="453"/>
      <c r="I630" s="453"/>
      <c r="J630" s="453"/>
      <c r="K630" s="453"/>
      <c r="L630" s="453"/>
      <c r="M630" s="453"/>
      <c r="N630" s="453">
        <v>1</v>
      </c>
      <c r="O630" s="453">
        <v>350</v>
      </c>
      <c r="P630" s="523"/>
      <c r="Q630" s="454">
        <v>350</v>
      </c>
    </row>
    <row r="631" spans="1:17" ht="14.4" customHeight="1" x14ac:dyDescent="0.3">
      <c r="A631" s="448" t="s">
        <v>933</v>
      </c>
      <c r="B631" s="449" t="s">
        <v>747</v>
      </c>
      <c r="C631" s="449" t="s">
        <v>748</v>
      </c>
      <c r="D631" s="449" t="s">
        <v>775</v>
      </c>
      <c r="E631" s="449" t="s">
        <v>776</v>
      </c>
      <c r="F631" s="453">
        <v>2</v>
      </c>
      <c r="G631" s="453">
        <v>98</v>
      </c>
      <c r="H631" s="453">
        <v>2</v>
      </c>
      <c r="I631" s="453">
        <v>49</v>
      </c>
      <c r="J631" s="453">
        <v>1</v>
      </c>
      <c r="K631" s="453">
        <v>49</v>
      </c>
      <c r="L631" s="453">
        <v>1</v>
      </c>
      <c r="M631" s="453">
        <v>49</v>
      </c>
      <c r="N631" s="453"/>
      <c r="O631" s="453"/>
      <c r="P631" s="523"/>
      <c r="Q631" s="454"/>
    </row>
    <row r="632" spans="1:17" ht="14.4" customHeight="1" x14ac:dyDescent="0.3">
      <c r="A632" s="448" t="s">
        <v>933</v>
      </c>
      <c r="B632" s="449" t="s">
        <v>747</v>
      </c>
      <c r="C632" s="449" t="s">
        <v>748</v>
      </c>
      <c r="D632" s="449" t="s">
        <v>805</v>
      </c>
      <c r="E632" s="449" t="s">
        <v>806</v>
      </c>
      <c r="F632" s="453"/>
      <c r="G632" s="453"/>
      <c r="H632" s="453"/>
      <c r="I632" s="453"/>
      <c r="J632" s="453"/>
      <c r="K632" s="453"/>
      <c r="L632" s="453"/>
      <c r="M632" s="453"/>
      <c r="N632" s="453">
        <v>1</v>
      </c>
      <c r="O632" s="453">
        <v>496</v>
      </c>
      <c r="P632" s="523"/>
      <c r="Q632" s="454">
        <v>496</v>
      </c>
    </row>
    <row r="633" spans="1:17" ht="14.4" customHeight="1" x14ac:dyDescent="0.3">
      <c r="A633" s="448" t="s">
        <v>933</v>
      </c>
      <c r="B633" s="449" t="s">
        <v>747</v>
      </c>
      <c r="C633" s="449" t="s">
        <v>748</v>
      </c>
      <c r="D633" s="449" t="s">
        <v>821</v>
      </c>
      <c r="E633" s="449" t="s">
        <v>822</v>
      </c>
      <c r="F633" s="453">
        <v>8</v>
      </c>
      <c r="G633" s="453">
        <v>680</v>
      </c>
      <c r="H633" s="453">
        <v>2</v>
      </c>
      <c r="I633" s="453">
        <v>85</v>
      </c>
      <c r="J633" s="453">
        <v>4</v>
      </c>
      <c r="K633" s="453">
        <v>340</v>
      </c>
      <c r="L633" s="453">
        <v>1</v>
      </c>
      <c r="M633" s="453">
        <v>85</v>
      </c>
      <c r="N633" s="453">
        <v>4</v>
      </c>
      <c r="O633" s="453">
        <v>344</v>
      </c>
      <c r="P633" s="523">
        <v>1.0117647058823529</v>
      </c>
      <c r="Q633" s="454">
        <v>86</v>
      </c>
    </row>
    <row r="634" spans="1:17" ht="14.4" customHeight="1" x14ac:dyDescent="0.3">
      <c r="A634" s="448" t="s">
        <v>933</v>
      </c>
      <c r="B634" s="449" t="s">
        <v>747</v>
      </c>
      <c r="C634" s="449" t="s">
        <v>748</v>
      </c>
      <c r="D634" s="449" t="s">
        <v>831</v>
      </c>
      <c r="E634" s="449" t="s">
        <v>832</v>
      </c>
      <c r="F634" s="453">
        <v>2</v>
      </c>
      <c r="G634" s="453">
        <v>352</v>
      </c>
      <c r="H634" s="453"/>
      <c r="I634" s="453">
        <v>176</v>
      </c>
      <c r="J634" s="453"/>
      <c r="K634" s="453"/>
      <c r="L634" s="453"/>
      <c r="M634" s="453"/>
      <c r="N634" s="453">
        <v>1</v>
      </c>
      <c r="O634" s="453">
        <v>177</v>
      </c>
      <c r="P634" s="523"/>
      <c r="Q634" s="454">
        <v>177</v>
      </c>
    </row>
    <row r="635" spans="1:17" ht="14.4" customHeight="1" x14ac:dyDescent="0.3">
      <c r="A635" s="448" t="s">
        <v>933</v>
      </c>
      <c r="B635" s="449" t="s">
        <v>747</v>
      </c>
      <c r="C635" s="449" t="s">
        <v>748</v>
      </c>
      <c r="D635" s="449" t="s">
        <v>837</v>
      </c>
      <c r="E635" s="449" t="s">
        <v>838</v>
      </c>
      <c r="F635" s="453">
        <v>2</v>
      </c>
      <c r="G635" s="453">
        <v>526</v>
      </c>
      <c r="H635" s="453">
        <v>1.9924242424242424</v>
      </c>
      <c r="I635" s="453">
        <v>263</v>
      </c>
      <c r="J635" s="453">
        <v>1</v>
      </c>
      <c r="K635" s="453">
        <v>264</v>
      </c>
      <c r="L635" s="453">
        <v>1</v>
      </c>
      <c r="M635" s="453">
        <v>264</v>
      </c>
      <c r="N635" s="453"/>
      <c r="O635" s="453"/>
      <c r="P635" s="523"/>
      <c r="Q635" s="454"/>
    </row>
    <row r="636" spans="1:17" ht="14.4" customHeight="1" x14ac:dyDescent="0.3">
      <c r="A636" s="448" t="s">
        <v>933</v>
      </c>
      <c r="B636" s="449" t="s">
        <v>747</v>
      </c>
      <c r="C636" s="449" t="s">
        <v>748</v>
      </c>
      <c r="D636" s="449" t="s">
        <v>856</v>
      </c>
      <c r="E636" s="449" t="s">
        <v>857</v>
      </c>
      <c r="F636" s="453"/>
      <c r="G636" s="453"/>
      <c r="H636" s="453"/>
      <c r="I636" s="453"/>
      <c r="J636" s="453"/>
      <c r="K636" s="453"/>
      <c r="L636" s="453"/>
      <c r="M636" s="453"/>
      <c r="N636" s="453">
        <v>1</v>
      </c>
      <c r="O636" s="453">
        <v>108</v>
      </c>
      <c r="P636" s="523"/>
      <c r="Q636" s="454">
        <v>108</v>
      </c>
    </row>
    <row r="637" spans="1:17" ht="14.4" customHeight="1" x14ac:dyDescent="0.3">
      <c r="A637" s="448" t="s">
        <v>934</v>
      </c>
      <c r="B637" s="449" t="s">
        <v>747</v>
      </c>
      <c r="C637" s="449" t="s">
        <v>748</v>
      </c>
      <c r="D637" s="449" t="s">
        <v>749</v>
      </c>
      <c r="E637" s="449" t="s">
        <v>750</v>
      </c>
      <c r="F637" s="453"/>
      <c r="G637" s="453"/>
      <c r="H637" s="453"/>
      <c r="I637" s="453"/>
      <c r="J637" s="453">
        <v>1</v>
      </c>
      <c r="K637" s="453">
        <v>2229</v>
      </c>
      <c r="L637" s="453">
        <v>1</v>
      </c>
      <c r="M637" s="453">
        <v>2229</v>
      </c>
      <c r="N637" s="453"/>
      <c r="O637" s="453"/>
      <c r="P637" s="523"/>
      <c r="Q637" s="454"/>
    </row>
    <row r="638" spans="1:17" ht="14.4" customHeight="1" x14ac:dyDescent="0.3">
      <c r="A638" s="448" t="s">
        <v>934</v>
      </c>
      <c r="B638" s="449" t="s">
        <v>747</v>
      </c>
      <c r="C638" s="449" t="s">
        <v>748</v>
      </c>
      <c r="D638" s="449" t="s">
        <v>751</v>
      </c>
      <c r="E638" s="449" t="s">
        <v>752</v>
      </c>
      <c r="F638" s="453">
        <v>206</v>
      </c>
      <c r="G638" s="453">
        <v>11948</v>
      </c>
      <c r="H638" s="453">
        <v>1.9433962264150944</v>
      </c>
      <c r="I638" s="453">
        <v>58</v>
      </c>
      <c r="J638" s="453">
        <v>106</v>
      </c>
      <c r="K638" s="453">
        <v>6148</v>
      </c>
      <c r="L638" s="453">
        <v>1</v>
      </c>
      <c r="M638" s="453">
        <v>58</v>
      </c>
      <c r="N638" s="453">
        <v>131</v>
      </c>
      <c r="O638" s="453">
        <v>7598</v>
      </c>
      <c r="P638" s="523">
        <v>1.2358490566037736</v>
      </c>
      <c r="Q638" s="454">
        <v>58</v>
      </c>
    </row>
    <row r="639" spans="1:17" ht="14.4" customHeight="1" x14ac:dyDescent="0.3">
      <c r="A639" s="448" t="s">
        <v>934</v>
      </c>
      <c r="B639" s="449" t="s">
        <v>747</v>
      </c>
      <c r="C639" s="449" t="s">
        <v>748</v>
      </c>
      <c r="D639" s="449" t="s">
        <v>753</v>
      </c>
      <c r="E639" s="449" t="s">
        <v>754</v>
      </c>
      <c r="F639" s="453">
        <v>52</v>
      </c>
      <c r="G639" s="453">
        <v>6812</v>
      </c>
      <c r="H639" s="453">
        <v>1.2093023255813953</v>
      </c>
      <c r="I639" s="453">
        <v>131</v>
      </c>
      <c r="J639" s="453">
        <v>43</v>
      </c>
      <c r="K639" s="453">
        <v>5633</v>
      </c>
      <c r="L639" s="453">
        <v>1</v>
      </c>
      <c r="M639" s="453">
        <v>131</v>
      </c>
      <c r="N639" s="453">
        <v>58</v>
      </c>
      <c r="O639" s="453">
        <v>7656</v>
      </c>
      <c r="P639" s="523">
        <v>1.3591336765489082</v>
      </c>
      <c r="Q639" s="454">
        <v>132</v>
      </c>
    </row>
    <row r="640" spans="1:17" ht="14.4" customHeight="1" x14ac:dyDescent="0.3">
      <c r="A640" s="448" t="s">
        <v>934</v>
      </c>
      <c r="B640" s="449" t="s">
        <v>747</v>
      </c>
      <c r="C640" s="449" t="s">
        <v>748</v>
      </c>
      <c r="D640" s="449" t="s">
        <v>757</v>
      </c>
      <c r="E640" s="449" t="s">
        <v>758</v>
      </c>
      <c r="F640" s="453">
        <v>16</v>
      </c>
      <c r="G640" s="453">
        <v>6512</v>
      </c>
      <c r="H640" s="453">
        <v>5.3202614379084965</v>
      </c>
      <c r="I640" s="453">
        <v>407</v>
      </c>
      <c r="J640" s="453">
        <v>3</v>
      </c>
      <c r="K640" s="453">
        <v>1224</v>
      </c>
      <c r="L640" s="453">
        <v>1</v>
      </c>
      <c r="M640" s="453">
        <v>408</v>
      </c>
      <c r="N640" s="453">
        <v>14</v>
      </c>
      <c r="O640" s="453">
        <v>5712</v>
      </c>
      <c r="P640" s="523">
        <v>4.666666666666667</v>
      </c>
      <c r="Q640" s="454">
        <v>408</v>
      </c>
    </row>
    <row r="641" spans="1:17" ht="14.4" customHeight="1" x14ac:dyDescent="0.3">
      <c r="A641" s="448" t="s">
        <v>934</v>
      </c>
      <c r="B641" s="449" t="s">
        <v>747</v>
      </c>
      <c r="C641" s="449" t="s">
        <v>748</v>
      </c>
      <c r="D641" s="449" t="s">
        <v>759</v>
      </c>
      <c r="E641" s="449" t="s">
        <v>760</v>
      </c>
      <c r="F641" s="453">
        <v>5</v>
      </c>
      <c r="G641" s="453">
        <v>895</v>
      </c>
      <c r="H641" s="453">
        <v>0.82870370370370372</v>
      </c>
      <c r="I641" s="453">
        <v>179</v>
      </c>
      <c r="J641" s="453">
        <v>6</v>
      </c>
      <c r="K641" s="453">
        <v>1080</v>
      </c>
      <c r="L641" s="453">
        <v>1</v>
      </c>
      <c r="M641" s="453">
        <v>180</v>
      </c>
      <c r="N641" s="453">
        <v>6</v>
      </c>
      <c r="O641" s="453">
        <v>1080</v>
      </c>
      <c r="P641" s="523">
        <v>1</v>
      </c>
      <c r="Q641" s="454">
        <v>180</v>
      </c>
    </row>
    <row r="642" spans="1:17" ht="14.4" customHeight="1" x14ac:dyDescent="0.3">
      <c r="A642" s="448" t="s">
        <v>934</v>
      </c>
      <c r="B642" s="449" t="s">
        <v>747</v>
      </c>
      <c r="C642" s="449" t="s">
        <v>748</v>
      </c>
      <c r="D642" s="449" t="s">
        <v>763</v>
      </c>
      <c r="E642" s="449" t="s">
        <v>764</v>
      </c>
      <c r="F642" s="453">
        <v>10</v>
      </c>
      <c r="G642" s="453">
        <v>3350</v>
      </c>
      <c r="H642" s="453">
        <v>0.99702380952380953</v>
      </c>
      <c r="I642" s="453">
        <v>335</v>
      </c>
      <c r="J642" s="453">
        <v>10</v>
      </c>
      <c r="K642" s="453">
        <v>3360</v>
      </c>
      <c r="L642" s="453">
        <v>1</v>
      </c>
      <c r="M642" s="453">
        <v>336</v>
      </c>
      <c r="N642" s="453">
        <v>4</v>
      </c>
      <c r="O642" s="453">
        <v>1348</v>
      </c>
      <c r="P642" s="523">
        <v>0.40119047619047621</v>
      </c>
      <c r="Q642" s="454">
        <v>337</v>
      </c>
    </row>
    <row r="643" spans="1:17" ht="14.4" customHeight="1" x14ac:dyDescent="0.3">
      <c r="A643" s="448" t="s">
        <v>934</v>
      </c>
      <c r="B643" s="449" t="s">
        <v>747</v>
      </c>
      <c r="C643" s="449" t="s">
        <v>748</v>
      </c>
      <c r="D643" s="449" t="s">
        <v>767</v>
      </c>
      <c r="E643" s="449" t="s">
        <v>768</v>
      </c>
      <c r="F643" s="453">
        <v>38</v>
      </c>
      <c r="G643" s="453">
        <v>13262</v>
      </c>
      <c r="H643" s="453">
        <v>0.66666666666666663</v>
      </c>
      <c r="I643" s="453">
        <v>349</v>
      </c>
      <c r="J643" s="453">
        <v>57</v>
      </c>
      <c r="K643" s="453">
        <v>19893</v>
      </c>
      <c r="L643" s="453">
        <v>1</v>
      </c>
      <c r="M643" s="453">
        <v>349</v>
      </c>
      <c r="N643" s="453">
        <v>65</v>
      </c>
      <c r="O643" s="453">
        <v>22750</v>
      </c>
      <c r="P643" s="523">
        <v>1.1436183582164581</v>
      </c>
      <c r="Q643" s="454">
        <v>350</v>
      </c>
    </row>
    <row r="644" spans="1:17" ht="14.4" customHeight="1" x14ac:dyDescent="0.3">
      <c r="A644" s="448" t="s">
        <v>934</v>
      </c>
      <c r="B644" s="449" t="s">
        <v>747</v>
      </c>
      <c r="C644" s="449" t="s">
        <v>748</v>
      </c>
      <c r="D644" s="449" t="s">
        <v>771</v>
      </c>
      <c r="E644" s="449" t="s">
        <v>772</v>
      </c>
      <c r="F644" s="453">
        <v>1</v>
      </c>
      <c r="G644" s="453">
        <v>6226</v>
      </c>
      <c r="H644" s="453"/>
      <c r="I644" s="453">
        <v>6226</v>
      </c>
      <c r="J644" s="453"/>
      <c r="K644" s="453"/>
      <c r="L644" s="453"/>
      <c r="M644" s="453"/>
      <c r="N644" s="453"/>
      <c r="O644" s="453"/>
      <c r="P644" s="523"/>
      <c r="Q644" s="454"/>
    </row>
    <row r="645" spans="1:17" ht="14.4" customHeight="1" x14ac:dyDescent="0.3">
      <c r="A645" s="448" t="s">
        <v>934</v>
      </c>
      <c r="B645" s="449" t="s">
        <v>747</v>
      </c>
      <c r="C645" s="449" t="s">
        <v>748</v>
      </c>
      <c r="D645" s="449" t="s">
        <v>773</v>
      </c>
      <c r="E645" s="449" t="s">
        <v>774</v>
      </c>
      <c r="F645" s="453">
        <v>6</v>
      </c>
      <c r="G645" s="453">
        <v>702</v>
      </c>
      <c r="H645" s="453">
        <v>3</v>
      </c>
      <c r="I645" s="453">
        <v>117</v>
      </c>
      <c r="J645" s="453">
        <v>2</v>
      </c>
      <c r="K645" s="453">
        <v>234</v>
      </c>
      <c r="L645" s="453">
        <v>1</v>
      </c>
      <c r="M645" s="453">
        <v>117</v>
      </c>
      <c r="N645" s="453">
        <v>7</v>
      </c>
      <c r="O645" s="453">
        <v>819</v>
      </c>
      <c r="P645" s="523">
        <v>3.5</v>
      </c>
      <c r="Q645" s="454">
        <v>117</v>
      </c>
    </row>
    <row r="646" spans="1:17" ht="14.4" customHeight="1" x14ac:dyDescent="0.3">
      <c r="A646" s="448" t="s">
        <v>934</v>
      </c>
      <c r="B646" s="449" t="s">
        <v>747</v>
      </c>
      <c r="C646" s="449" t="s">
        <v>748</v>
      </c>
      <c r="D646" s="449" t="s">
        <v>775</v>
      </c>
      <c r="E646" s="449" t="s">
        <v>776</v>
      </c>
      <c r="F646" s="453">
        <v>1</v>
      </c>
      <c r="G646" s="453">
        <v>49</v>
      </c>
      <c r="H646" s="453">
        <v>1</v>
      </c>
      <c r="I646" s="453">
        <v>49</v>
      </c>
      <c r="J646" s="453">
        <v>1</v>
      </c>
      <c r="K646" s="453">
        <v>49</v>
      </c>
      <c r="L646" s="453">
        <v>1</v>
      </c>
      <c r="M646" s="453">
        <v>49</v>
      </c>
      <c r="N646" s="453"/>
      <c r="O646" s="453"/>
      <c r="P646" s="523"/>
      <c r="Q646" s="454"/>
    </row>
    <row r="647" spans="1:17" ht="14.4" customHeight="1" x14ac:dyDescent="0.3">
      <c r="A647" s="448" t="s">
        <v>934</v>
      </c>
      <c r="B647" s="449" t="s">
        <v>747</v>
      </c>
      <c r="C647" s="449" t="s">
        <v>748</v>
      </c>
      <c r="D647" s="449" t="s">
        <v>779</v>
      </c>
      <c r="E647" s="449" t="s">
        <v>780</v>
      </c>
      <c r="F647" s="453">
        <v>6</v>
      </c>
      <c r="G647" s="453">
        <v>228</v>
      </c>
      <c r="H647" s="453">
        <v>3</v>
      </c>
      <c r="I647" s="453">
        <v>38</v>
      </c>
      <c r="J647" s="453">
        <v>2</v>
      </c>
      <c r="K647" s="453">
        <v>76</v>
      </c>
      <c r="L647" s="453">
        <v>1</v>
      </c>
      <c r="M647" s="453">
        <v>38</v>
      </c>
      <c r="N647" s="453">
        <v>6</v>
      </c>
      <c r="O647" s="453">
        <v>228</v>
      </c>
      <c r="P647" s="523">
        <v>3</v>
      </c>
      <c r="Q647" s="454">
        <v>38</v>
      </c>
    </row>
    <row r="648" spans="1:17" ht="14.4" customHeight="1" x14ac:dyDescent="0.3">
      <c r="A648" s="448" t="s">
        <v>934</v>
      </c>
      <c r="B648" s="449" t="s">
        <v>747</v>
      </c>
      <c r="C648" s="449" t="s">
        <v>748</v>
      </c>
      <c r="D648" s="449" t="s">
        <v>783</v>
      </c>
      <c r="E648" s="449" t="s">
        <v>784</v>
      </c>
      <c r="F648" s="453">
        <v>1</v>
      </c>
      <c r="G648" s="453">
        <v>704</v>
      </c>
      <c r="H648" s="453">
        <v>0.99858156028368794</v>
      </c>
      <c r="I648" s="453">
        <v>704</v>
      </c>
      <c r="J648" s="453">
        <v>1</v>
      </c>
      <c r="K648" s="453">
        <v>705</v>
      </c>
      <c r="L648" s="453">
        <v>1</v>
      </c>
      <c r="M648" s="453">
        <v>705</v>
      </c>
      <c r="N648" s="453"/>
      <c r="O648" s="453"/>
      <c r="P648" s="523"/>
      <c r="Q648" s="454"/>
    </row>
    <row r="649" spans="1:17" ht="14.4" customHeight="1" x14ac:dyDescent="0.3">
      <c r="A649" s="448" t="s">
        <v>934</v>
      </c>
      <c r="B649" s="449" t="s">
        <v>747</v>
      </c>
      <c r="C649" s="449" t="s">
        <v>748</v>
      </c>
      <c r="D649" s="449" t="s">
        <v>787</v>
      </c>
      <c r="E649" s="449" t="s">
        <v>788</v>
      </c>
      <c r="F649" s="453">
        <v>92</v>
      </c>
      <c r="G649" s="453">
        <v>27968</v>
      </c>
      <c r="H649" s="453">
        <v>1.0420268256333831</v>
      </c>
      <c r="I649" s="453">
        <v>304</v>
      </c>
      <c r="J649" s="453">
        <v>88</v>
      </c>
      <c r="K649" s="453">
        <v>26840</v>
      </c>
      <c r="L649" s="453">
        <v>1</v>
      </c>
      <c r="M649" s="453">
        <v>305</v>
      </c>
      <c r="N649" s="453">
        <v>89</v>
      </c>
      <c r="O649" s="453">
        <v>27145</v>
      </c>
      <c r="P649" s="523">
        <v>1.0113636363636365</v>
      </c>
      <c r="Q649" s="454">
        <v>305</v>
      </c>
    </row>
    <row r="650" spans="1:17" ht="14.4" customHeight="1" x14ac:dyDescent="0.3">
      <c r="A650" s="448" t="s">
        <v>934</v>
      </c>
      <c r="B650" s="449" t="s">
        <v>747</v>
      </c>
      <c r="C650" s="449" t="s">
        <v>748</v>
      </c>
      <c r="D650" s="449" t="s">
        <v>791</v>
      </c>
      <c r="E650" s="449" t="s">
        <v>792</v>
      </c>
      <c r="F650" s="453">
        <v>38</v>
      </c>
      <c r="G650" s="453">
        <v>18772</v>
      </c>
      <c r="H650" s="453">
        <v>0.92682926829268297</v>
      </c>
      <c r="I650" s="453">
        <v>494</v>
      </c>
      <c r="J650" s="453">
        <v>41</v>
      </c>
      <c r="K650" s="453">
        <v>20254</v>
      </c>
      <c r="L650" s="453">
        <v>1</v>
      </c>
      <c r="M650" s="453">
        <v>494</v>
      </c>
      <c r="N650" s="453">
        <v>106</v>
      </c>
      <c r="O650" s="453">
        <v>52470</v>
      </c>
      <c r="P650" s="523">
        <v>2.5905993877752542</v>
      </c>
      <c r="Q650" s="454">
        <v>495</v>
      </c>
    </row>
    <row r="651" spans="1:17" ht="14.4" customHeight="1" x14ac:dyDescent="0.3">
      <c r="A651" s="448" t="s">
        <v>934</v>
      </c>
      <c r="B651" s="449" t="s">
        <v>747</v>
      </c>
      <c r="C651" s="449" t="s">
        <v>748</v>
      </c>
      <c r="D651" s="449" t="s">
        <v>793</v>
      </c>
      <c r="E651" s="449" t="s">
        <v>794</v>
      </c>
      <c r="F651" s="453">
        <v>115</v>
      </c>
      <c r="G651" s="453">
        <v>42550</v>
      </c>
      <c r="H651" s="453">
        <v>0.95041322314049592</v>
      </c>
      <c r="I651" s="453">
        <v>370</v>
      </c>
      <c r="J651" s="453">
        <v>121</v>
      </c>
      <c r="K651" s="453">
        <v>44770</v>
      </c>
      <c r="L651" s="453">
        <v>1</v>
      </c>
      <c r="M651" s="453">
        <v>370</v>
      </c>
      <c r="N651" s="453">
        <v>171</v>
      </c>
      <c r="O651" s="453">
        <v>63441</v>
      </c>
      <c r="P651" s="523">
        <v>1.4170426624972079</v>
      </c>
      <c r="Q651" s="454">
        <v>371</v>
      </c>
    </row>
    <row r="652" spans="1:17" ht="14.4" customHeight="1" x14ac:dyDescent="0.3">
      <c r="A652" s="448" t="s">
        <v>934</v>
      </c>
      <c r="B652" s="449" t="s">
        <v>747</v>
      </c>
      <c r="C652" s="449" t="s">
        <v>748</v>
      </c>
      <c r="D652" s="449" t="s">
        <v>797</v>
      </c>
      <c r="E652" s="449" t="s">
        <v>798</v>
      </c>
      <c r="F652" s="453"/>
      <c r="G652" s="453"/>
      <c r="H652" s="453"/>
      <c r="I652" s="453"/>
      <c r="J652" s="453"/>
      <c r="K652" s="453"/>
      <c r="L652" s="453"/>
      <c r="M652" s="453"/>
      <c r="N652" s="453">
        <v>1</v>
      </c>
      <c r="O652" s="453">
        <v>12</v>
      </c>
      <c r="P652" s="523"/>
      <c r="Q652" s="454">
        <v>12</v>
      </c>
    </row>
    <row r="653" spans="1:17" ht="14.4" customHeight="1" x14ac:dyDescent="0.3">
      <c r="A653" s="448" t="s">
        <v>934</v>
      </c>
      <c r="B653" s="449" t="s">
        <v>747</v>
      </c>
      <c r="C653" s="449" t="s">
        <v>748</v>
      </c>
      <c r="D653" s="449" t="s">
        <v>801</v>
      </c>
      <c r="E653" s="449" t="s">
        <v>802</v>
      </c>
      <c r="F653" s="453"/>
      <c r="G653" s="453"/>
      <c r="H653" s="453"/>
      <c r="I653" s="453"/>
      <c r="J653" s="453">
        <v>6</v>
      </c>
      <c r="K653" s="453">
        <v>666</v>
      </c>
      <c r="L653" s="453">
        <v>1</v>
      </c>
      <c r="M653" s="453">
        <v>111</v>
      </c>
      <c r="N653" s="453">
        <v>2</v>
      </c>
      <c r="O653" s="453">
        <v>224</v>
      </c>
      <c r="P653" s="523">
        <v>0.33633633633633636</v>
      </c>
      <c r="Q653" s="454">
        <v>112</v>
      </c>
    </row>
    <row r="654" spans="1:17" ht="14.4" customHeight="1" x14ac:dyDescent="0.3">
      <c r="A654" s="448" t="s">
        <v>934</v>
      </c>
      <c r="B654" s="449" t="s">
        <v>747</v>
      </c>
      <c r="C654" s="449" t="s">
        <v>748</v>
      </c>
      <c r="D654" s="449" t="s">
        <v>803</v>
      </c>
      <c r="E654" s="449" t="s">
        <v>804</v>
      </c>
      <c r="F654" s="453"/>
      <c r="G654" s="453"/>
      <c r="H654" s="453"/>
      <c r="I654" s="453"/>
      <c r="J654" s="453"/>
      <c r="K654" s="453"/>
      <c r="L654" s="453"/>
      <c r="M654" s="453"/>
      <c r="N654" s="453">
        <v>3</v>
      </c>
      <c r="O654" s="453">
        <v>378</v>
      </c>
      <c r="P654" s="523"/>
      <c r="Q654" s="454">
        <v>126</v>
      </c>
    </row>
    <row r="655" spans="1:17" ht="14.4" customHeight="1" x14ac:dyDescent="0.3">
      <c r="A655" s="448" t="s">
        <v>934</v>
      </c>
      <c r="B655" s="449" t="s">
        <v>747</v>
      </c>
      <c r="C655" s="449" t="s">
        <v>748</v>
      </c>
      <c r="D655" s="449" t="s">
        <v>805</v>
      </c>
      <c r="E655" s="449" t="s">
        <v>806</v>
      </c>
      <c r="F655" s="453">
        <v>14</v>
      </c>
      <c r="G655" s="453">
        <v>6930</v>
      </c>
      <c r="H655" s="453">
        <v>4.666666666666667</v>
      </c>
      <c r="I655" s="453">
        <v>495</v>
      </c>
      <c r="J655" s="453">
        <v>3</v>
      </c>
      <c r="K655" s="453">
        <v>1485</v>
      </c>
      <c r="L655" s="453">
        <v>1</v>
      </c>
      <c r="M655" s="453">
        <v>495</v>
      </c>
      <c r="N655" s="453">
        <v>11</v>
      </c>
      <c r="O655" s="453">
        <v>5456</v>
      </c>
      <c r="P655" s="523">
        <v>3.674074074074074</v>
      </c>
      <c r="Q655" s="454">
        <v>496</v>
      </c>
    </row>
    <row r="656" spans="1:17" ht="14.4" customHeight="1" x14ac:dyDescent="0.3">
      <c r="A656" s="448" t="s">
        <v>934</v>
      </c>
      <c r="B656" s="449" t="s">
        <v>747</v>
      </c>
      <c r="C656" s="449" t="s">
        <v>748</v>
      </c>
      <c r="D656" s="449" t="s">
        <v>809</v>
      </c>
      <c r="E656" s="449" t="s">
        <v>810</v>
      </c>
      <c r="F656" s="453">
        <v>1</v>
      </c>
      <c r="G656" s="453">
        <v>456</v>
      </c>
      <c r="H656" s="453">
        <v>0.14285714285714285</v>
      </c>
      <c r="I656" s="453">
        <v>456</v>
      </c>
      <c r="J656" s="453">
        <v>7</v>
      </c>
      <c r="K656" s="453">
        <v>3192</v>
      </c>
      <c r="L656" s="453">
        <v>1</v>
      </c>
      <c r="M656" s="453">
        <v>456</v>
      </c>
      <c r="N656" s="453">
        <v>2</v>
      </c>
      <c r="O656" s="453">
        <v>916</v>
      </c>
      <c r="P656" s="523">
        <v>0.28696741854636593</v>
      </c>
      <c r="Q656" s="454">
        <v>458</v>
      </c>
    </row>
    <row r="657" spans="1:17" ht="14.4" customHeight="1" x14ac:dyDescent="0.3">
      <c r="A657" s="448" t="s">
        <v>934</v>
      </c>
      <c r="B657" s="449" t="s">
        <v>747</v>
      </c>
      <c r="C657" s="449" t="s">
        <v>748</v>
      </c>
      <c r="D657" s="449" t="s">
        <v>811</v>
      </c>
      <c r="E657" s="449" t="s">
        <v>812</v>
      </c>
      <c r="F657" s="453">
        <v>48</v>
      </c>
      <c r="G657" s="453">
        <v>2784</v>
      </c>
      <c r="H657" s="453">
        <v>2.6666666666666665</v>
      </c>
      <c r="I657" s="453">
        <v>58</v>
      </c>
      <c r="J657" s="453">
        <v>18</v>
      </c>
      <c r="K657" s="453">
        <v>1044</v>
      </c>
      <c r="L657" s="453">
        <v>1</v>
      </c>
      <c r="M657" s="453">
        <v>58</v>
      </c>
      <c r="N657" s="453">
        <v>35</v>
      </c>
      <c r="O657" s="453">
        <v>2030</v>
      </c>
      <c r="P657" s="523">
        <v>1.9444444444444444</v>
      </c>
      <c r="Q657" s="454">
        <v>58</v>
      </c>
    </row>
    <row r="658" spans="1:17" ht="14.4" customHeight="1" x14ac:dyDescent="0.3">
      <c r="A658" s="448" t="s">
        <v>934</v>
      </c>
      <c r="B658" s="449" t="s">
        <v>747</v>
      </c>
      <c r="C658" s="449" t="s">
        <v>748</v>
      </c>
      <c r="D658" s="449" t="s">
        <v>815</v>
      </c>
      <c r="E658" s="449" t="s">
        <v>816</v>
      </c>
      <c r="F658" s="453"/>
      <c r="G658" s="453"/>
      <c r="H658" s="453"/>
      <c r="I658" s="453"/>
      <c r="J658" s="453">
        <v>4</v>
      </c>
      <c r="K658" s="453">
        <v>39048</v>
      </c>
      <c r="L658" s="453">
        <v>1</v>
      </c>
      <c r="M658" s="453">
        <v>9762</v>
      </c>
      <c r="N658" s="453"/>
      <c r="O658" s="453"/>
      <c r="P658" s="523"/>
      <c r="Q658" s="454"/>
    </row>
    <row r="659" spans="1:17" ht="14.4" customHeight="1" x14ac:dyDescent="0.3">
      <c r="A659" s="448" t="s">
        <v>934</v>
      </c>
      <c r="B659" s="449" t="s">
        <v>747</v>
      </c>
      <c r="C659" s="449" t="s">
        <v>748</v>
      </c>
      <c r="D659" s="449" t="s">
        <v>819</v>
      </c>
      <c r="E659" s="449" t="s">
        <v>820</v>
      </c>
      <c r="F659" s="453">
        <v>217</v>
      </c>
      <c r="G659" s="453">
        <v>37975</v>
      </c>
      <c r="H659" s="453">
        <v>0.5847345405272234</v>
      </c>
      <c r="I659" s="453">
        <v>175</v>
      </c>
      <c r="J659" s="453">
        <v>369</v>
      </c>
      <c r="K659" s="453">
        <v>64944</v>
      </c>
      <c r="L659" s="453">
        <v>1</v>
      </c>
      <c r="M659" s="453">
        <v>176</v>
      </c>
      <c r="N659" s="453">
        <v>435</v>
      </c>
      <c r="O659" s="453">
        <v>76560</v>
      </c>
      <c r="P659" s="523">
        <v>1.1788617886178863</v>
      </c>
      <c r="Q659" s="454">
        <v>176</v>
      </c>
    </row>
    <row r="660" spans="1:17" ht="14.4" customHeight="1" x14ac:dyDescent="0.3">
      <c r="A660" s="448" t="s">
        <v>934</v>
      </c>
      <c r="B660" s="449" t="s">
        <v>747</v>
      </c>
      <c r="C660" s="449" t="s">
        <v>748</v>
      </c>
      <c r="D660" s="449" t="s">
        <v>821</v>
      </c>
      <c r="E660" s="449" t="s">
        <v>822</v>
      </c>
      <c r="F660" s="453">
        <v>4</v>
      </c>
      <c r="G660" s="453">
        <v>340</v>
      </c>
      <c r="H660" s="453">
        <v>0.66666666666666663</v>
      </c>
      <c r="I660" s="453">
        <v>85</v>
      </c>
      <c r="J660" s="453">
        <v>6</v>
      </c>
      <c r="K660" s="453">
        <v>510</v>
      </c>
      <c r="L660" s="453">
        <v>1</v>
      </c>
      <c r="M660" s="453">
        <v>85</v>
      </c>
      <c r="N660" s="453"/>
      <c r="O660" s="453"/>
      <c r="P660" s="523"/>
      <c r="Q660" s="454"/>
    </row>
    <row r="661" spans="1:17" ht="14.4" customHeight="1" x14ac:dyDescent="0.3">
      <c r="A661" s="448" t="s">
        <v>934</v>
      </c>
      <c r="B661" s="449" t="s">
        <v>747</v>
      </c>
      <c r="C661" s="449" t="s">
        <v>748</v>
      </c>
      <c r="D661" s="449" t="s">
        <v>823</v>
      </c>
      <c r="E661" s="449" t="s">
        <v>824</v>
      </c>
      <c r="F661" s="453">
        <v>6</v>
      </c>
      <c r="G661" s="453">
        <v>1068</v>
      </c>
      <c r="H661" s="453"/>
      <c r="I661" s="453">
        <v>178</v>
      </c>
      <c r="J661" s="453"/>
      <c r="K661" s="453"/>
      <c r="L661" s="453"/>
      <c r="M661" s="453"/>
      <c r="N661" s="453"/>
      <c r="O661" s="453"/>
      <c r="P661" s="523"/>
      <c r="Q661" s="454"/>
    </row>
    <row r="662" spans="1:17" ht="14.4" customHeight="1" x14ac:dyDescent="0.3">
      <c r="A662" s="448" t="s">
        <v>934</v>
      </c>
      <c r="B662" s="449" t="s">
        <v>747</v>
      </c>
      <c r="C662" s="449" t="s">
        <v>748</v>
      </c>
      <c r="D662" s="449" t="s">
        <v>825</v>
      </c>
      <c r="E662" s="449" t="s">
        <v>826</v>
      </c>
      <c r="F662" s="453">
        <v>3</v>
      </c>
      <c r="G662" s="453">
        <v>507</v>
      </c>
      <c r="H662" s="453">
        <v>0.27112299465240641</v>
      </c>
      <c r="I662" s="453">
        <v>169</v>
      </c>
      <c r="J662" s="453">
        <v>11</v>
      </c>
      <c r="K662" s="453">
        <v>1870</v>
      </c>
      <c r="L662" s="453">
        <v>1</v>
      </c>
      <c r="M662" s="453">
        <v>170</v>
      </c>
      <c r="N662" s="453">
        <v>16</v>
      </c>
      <c r="O662" s="453">
        <v>2720</v>
      </c>
      <c r="P662" s="523">
        <v>1.4545454545454546</v>
      </c>
      <c r="Q662" s="454">
        <v>170</v>
      </c>
    </row>
    <row r="663" spans="1:17" ht="14.4" customHeight="1" x14ac:dyDescent="0.3">
      <c r="A663" s="448" t="s">
        <v>934</v>
      </c>
      <c r="B663" s="449" t="s">
        <v>747</v>
      </c>
      <c r="C663" s="449" t="s">
        <v>748</v>
      </c>
      <c r="D663" s="449" t="s">
        <v>829</v>
      </c>
      <c r="E663" s="449" t="s">
        <v>830</v>
      </c>
      <c r="F663" s="453"/>
      <c r="G663" s="453"/>
      <c r="H663" s="453"/>
      <c r="I663" s="453"/>
      <c r="J663" s="453">
        <v>3</v>
      </c>
      <c r="K663" s="453">
        <v>3036</v>
      </c>
      <c r="L663" s="453">
        <v>1</v>
      </c>
      <c r="M663" s="453">
        <v>1012</v>
      </c>
      <c r="N663" s="453"/>
      <c r="O663" s="453"/>
      <c r="P663" s="523"/>
      <c r="Q663" s="454"/>
    </row>
    <row r="664" spans="1:17" ht="14.4" customHeight="1" x14ac:dyDescent="0.3">
      <c r="A664" s="448" t="s">
        <v>934</v>
      </c>
      <c r="B664" s="449" t="s">
        <v>747</v>
      </c>
      <c r="C664" s="449" t="s">
        <v>748</v>
      </c>
      <c r="D664" s="449" t="s">
        <v>831</v>
      </c>
      <c r="E664" s="449" t="s">
        <v>832</v>
      </c>
      <c r="F664" s="453">
        <v>3</v>
      </c>
      <c r="G664" s="453">
        <v>528</v>
      </c>
      <c r="H664" s="453">
        <v>3</v>
      </c>
      <c r="I664" s="453">
        <v>176</v>
      </c>
      <c r="J664" s="453">
        <v>1</v>
      </c>
      <c r="K664" s="453">
        <v>176</v>
      </c>
      <c r="L664" s="453">
        <v>1</v>
      </c>
      <c r="M664" s="453">
        <v>176</v>
      </c>
      <c r="N664" s="453"/>
      <c r="O664" s="453"/>
      <c r="P664" s="523"/>
      <c r="Q664" s="454"/>
    </row>
    <row r="665" spans="1:17" ht="14.4" customHeight="1" x14ac:dyDescent="0.3">
      <c r="A665" s="448" t="s">
        <v>934</v>
      </c>
      <c r="B665" s="449" t="s">
        <v>747</v>
      </c>
      <c r="C665" s="449" t="s">
        <v>748</v>
      </c>
      <c r="D665" s="449" t="s">
        <v>837</v>
      </c>
      <c r="E665" s="449" t="s">
        <v>838</v>
      </c>
      <c r="F665" s="453">
        <v>1</v>
      </c>
      <c r="G665" s="453">
        <v>263</v>
      </c>
      <c r="H665" s="453"/>
      <c r="I665" s="453">
        <v>263</v>
      </c>
      <c r="J665" s="453"/>
      <c r="K665" s="453"/>
      <c r="L665" s="453"/>
      <c r="M665" s="453"/>
      <c r="N665" s="453"/>
      <c r="O665" s="453"/>
      <c r="P665" s="523"/>
      <c r="Q665" s="454"/>
    </row>
    <row r="666" spans="1:17" ht="14.4" customHeight="1" x14ac:dyDescent="0.3">
      <c r="A666" s="448" t="s">
        <v>934</v>
      </c>
      <c r="B666" s="449" t="s">
        <v>747</v>
      </c>
      <c r="C666" s="449" t="s">
        <v>748</v>
      </c>
      <c r="D666" s="449" t="s">
        <v>839</v>
      </c>
      <c r="E666" s="449" t="s">
        <v>840</v>
      </c>
      <c r="F666" s="453">
        <v>2</v>
      </c>
      <c r="G666" s="453">
        <v>4260</v>
      </c>
      <c r="H666" s="453"/>
      <c r="I666" s="453">
        <v>2130</v>
      </c>
      <c r="J666" s="453"/>
      <c r="K666" s="453"/>
      <c r="L666" s="453"/>
      <c r="M666" s="453"/>
      <c r="N666" s="453"/>
      <c r="O666" s="453"/>
      <c r="P666" s="523"/>
      <c r="Q666" s="454"/>
    </row>
    <row r="667" spans="1:17" ht="14.4" customHeight="1" x14ac:dyDescent="0.3">
      <c r="A667" s="448" t="s">
        <v>934</v>
      </c>
      <c r="B667" s="449" t="s">
        <v>747</v>
      </c>
      <c r="C667" s="449" t="s">
        <v>748</v>
      </c>
      <c r="D667" s="449" t="s">
        <v>841</v>
      </c>
      <c r="E667" s="449" t="s">
        <v>842</v>
      </c>
      <c r="F667" s="453">
        <v>20</v>
      </c>
      <c r="G667" s="453">
        <v>4840</v>
      </c>
      <c r="H667" s="453">
        <v>5</v>
      </c>
      <c r="I667" s="453">
        <v>242</v>
      </c>
      <c r="J667" s="453">
        <v>4</v>
      </c>
      <c r="K667" s="453">
        <v>968</v>
      </c>
      <c r="L667" s="453">
        <v>1</v>
      </c>
      <c r="M667" s="453">
        <v>242</v>
      </c>
      <c r="N667" s="453">
        <v>10</v>
      </c>
      <c r="O667" s="453">
        <v>2430</v>
      </c>
      <c r="P667" s="523">
        <v>2.5103305785123968</v>
      </c>
      <c r="Q667" s="454">
        <v>243</v>
      </c>
    </row>
    <row r="668" spans="1:17" ht="14.4" customHeight="1" x14ac:dyDescent="0.3">
      <c r="A668" s="448" t="s">
        <v>934</v>
      </c>
      <c r="B668" s="449" t="s">
        <v>747</v>
      </c>
      <c r="C668" s="449" t="s">
        <v>748</v>
      </c>
      <c r="D668" s="449" t="s">
        <v>843</v>
      </c>
      <c r="E668" s="449" t="s">
        <v>844</v>
      </c>
      <c r="F668" s="453"/>
      <c r="G668" s="453"/>
      <c r="H668" s="453"/>
      <c r="I668" s="453"/>
      <c r="J668" s="453">
        <v>1</v>
      </c>
      <c r="K668" s="453">
        <v>424</v>
      </c>
      <c r="L668" s="453">
        <v>1</v>
      </c>
      <c r="M668" s="453">
        <v>424</v>
      </c>
      <c r="N668" s="453"/>
      <c r="O668" s="453"/>
      <c r="P668" s="523"/>
      <c r="Q668" s="454"/>
    </row>
    <row r="669" spans="1:17" ht="14.4" customHeight="1" x14ac:dyDescent="0.3">
      <c r="A669" s="448" t="s">
        <v>934</v>
      </c>
      <c r="B669" s="449" t="s">
        <v>747</v>
      </c>
      <c r="C669" s="449" t="s">
        <v>748</v>
      </c>
      <c r="D669" s="449" t="s">
        <v>848</v>
      </c>
      <c r="E669" s="449" t="s">
        <v>849</v>
      </c>
      <c r="F669" s="453">
        <v>2</v>
      </c>
      <c r="G669" s="453">
        <v>10432</v>
      </c>
      <c r="H669" s="453"/>
      <c r="I669" s="453">
        <v>5216</v>
      </c>
      <c r="J669" s="453"/>
      <c r="K669" s="453"/>
      <c r="L669" s="453"/>
      <c r="M669" s="453"/>
      <c r="N669" s="453"/>
      <c r="O669" s="453"/>
      <c r="P669" s="523"/>
      <c r="Q669" s="454"/>
    </row>
    <row r="670" spans="1:17" ht="14.4" customHeight="1" x14ac:dyDescent="0.3">
      <c r="A670" s="448" t="s">
        <v>934</v>
      </c>
      <c r="B670" s="449" t="s">
        <v>747</v>
      </c>
      <c r="C670" s="449" t="s">
        <v>748</v>
      </c>
      <c r="D670" s="449" t="s">
        <v>864</v>
      </c>
      <c r="E670" s="449" t="s">
        <v>865</v>
      </c>
      <c r="F670" s="453"/>
      <c r="G670" s="453"/>
      <c r="H670" s="453"/>
      <c r="I670" s="453"/>
      <c r="J670" s="453"/>
      <c r="K670" s="453"/>
      <c r="L670" s="453"/>
      <c r="M670" s="453"/>
      <c r="N670" s="453">
        <v>4</v>
      </c>
      <c r="O670" s="453">
        <v>19116</v>
      </c>
      <c r="P670" s="523"/>
      <c r="Q670" s="454">
        <v>4779</v>
      </c>
    </row>
    <row r="671" spans="1:17" ht="14.4" customHeight="1" x14ac:dyDescent="0.3">
      <c r="A671" s="448" t="s">
        <v>934</v>
      </c>
      <c r="B671" s="449" t="s">
        <v>747</v>
      </c>
      <c r="C671" s="449" t="s">
        <v>748</v>
      </c>
      <c r="D671" s="449" t="s">
        <v>866</v>
      </c>
      <c r="E671" s="449" t="s">
        <v>867</v>
      </c>
      <c r="F671" s="453"/>
      <c r="G671" s="453"/>
      <c r="H671" s="453"/>
      <c r="I671" s="453"/>
      <c r="J671" s="453"/>
      <c r="K671" s="453"/>
      <c r="L671" s="453"/>
      <c r="M671" s="453"/>
      <c r="N671" s="453">
        <v>1</v>
      </c>
      <c r="O671" s="453">
        <v>609</v>
      </c>
      <c r="P671" s="523"/>
      <c r="Q671" s="454">
        <v>609</v>
      </c>
    </row>
    <row r="672" spans="1:17" ht="14.4" customHeight="1" x14ac:dyDescent="0.3">
      <c r="A672" s="448" t="s">
        <v>934</v>
      </c>
      <c r="B672" s="449" t="s">
        <v>747</v>
      </c>
      <c r="C672" s="449" t="s">
        <v>748</v>
      </c>
      <c r="D672" s="449" t="s">
        <v>870</v>
      </c>
      <c r="E672" s="449" t="s">
        <v>871</v>
      </c>
      <c r="F672" s="453"/>
      <c r="G672" s="453"/>
      <c r="H672" s="453"/>
      <c r="I672" s="453"/>
      <c r="J672" s="453"/>
      <c r="K672" s="453"/>
      <c r="L672" s="453"/>
      <c r="M672" s="453"/>
      <c r="N672" s="453">
        <v>4</v>
      </c>
      <c r="O672" s="453">
        <v>30300</v>
      </c>
      <c r="P672" s="523"/>
      <c r="Q672" s="454">
        <v>7575</v>
      </c>
    </row>
    <row r="673" spans="1:17" ht="14.4" customHeight="1" x14ac:dyDescent="0.3">
      <c r="A673" s="448" t="s">
        <v>935</v>
      </c>
      <c r="B673" s="449" t="s">
        <v>747</v>
      </c>
      <c r="C673" s="449" t="s">
        <v>748</v>
      </c>
      <c r="D673" s="449" t="s">
        <v>751</v>
      </c>
      <c r="E673" s="449" t="s">
        <v>752</v>
      </c>
      <c r="F673" s="453"/>
      <c r="G673" s="453"/>
      <c r="H673" s="453"/>
      <c r="I673" s="453"/>
      <c r="J673" s="453">
        <v>12</v>
      </c>
      <c r="K673" s="453">
        <v>696</v>
      </c>
      <c r="L673" s="453">
        <v>1</v>
      </c>
      <c r="M673" s="453">
        <v>58</v>
      </c>
      <c r="N673" s="453">
        <v>1</v>
      </c>
      <c r="O673" s="453">
        <v>58</v>
      </c>
      <c r="P673" s="523">
        <v>8.3333333333333329E-2</v>
      </c>
      <c r="Q673" s="454">
        <v>58</v>
      </c>
    </row>
    <row r="674" spans="1:17" ht="14.4" customHeight="1" x14ac:dyDescent="0.3">
      <c r="A674" s="448" t="s">
        <v>935</v>
      </c>
      <c r="B674" s="449" t="s">
        <v>747</v>
      </c>
      <c r="C674" s="449" t="s">
        <v>748</v>
      </c>
      <c r="D674" s="449" t="s">
        <v>759</v>
      </c>
      <c r="E674" s="449" t="s">
        <v>760</v>
      </c>
      <c r="F674" s="453"/>
      <c r="G674" s="453"/>
      <c r="H674" s="453"/>
      <c r="I674" s="453"/>
      <c r="J674" s="453"/>
      <c r="K674" s="453"/>
      <c r="L674" s="453"/>
      <c r="M674" s="453"/>
      <c r="N674" s="453">
        <v>1</v>
      </c>
      <c r="O674" s="453">
        <v>180</v>
      </c>
      <c r="P674" s="523"/>
      <c r="Q674" s="454">
        <v>180</v>
      </c>
    </row>
    <row r="675" spans="1:17" ht="14.4" customHeight="1" x14ac:dyDescent="0.3">
      <c r="A675" s="448" t="s">
        <v>935</v>
      </c>
      <c r="B675" s="449" t="s">
        <v>747</v>
      </c>
      <c r="C675" s="449" t="s">
        <v>748</v>
      </c>
      <c r="D675" s="449" t="s">
        <v>791</v>
      </c>
      <c r="E675" s="449" t="s">
        <v>792</v>
      </c>
      <c r="F675" s="453"/>
      <c r="G675" s="453"/>
      <c r="H675" s="453"/>
      <c r="I675" s="453"/>
      <c r="J675" s="453">
        <v>2</v>
      </c>
      <c r="K675" s="453">
        <v>988</v>
      </c>
      <c r="L675" s="453">
        <v>1</v>
      </c>
      <c r="M675" s="453">
        <v>494</v>
      </c>
      <c r="N675" s="453">
        <v>3</v>
      </c>
      <c r="O675" s="453">
        <v>1485</v>
      </c>
      <c r="P675" s="523">
        <v>1.5030364372469636</v>
      </c>
      <c r="Q675" s="454">
        <v>495</v>
      </c>
    </row>
    <row r="676" spans="1:17" ht="14.4" customHeight="1" x14ac:dyDescent="0.3">
      <c r="A676" s="448" t="s">
        <v>935</v>
      </c>
      <c r="B676" s="449" t="s">
        <v>747</v>
      </c>
      <c r="C676" s="449" t="s">
        <v>748</v>
      </c>
      <c r="D676" s="449" t="s">
        <v>793</v>
      </c>
      <c r="E676" s="449" t="s">
        <v>794</v>
      </c>
      <c r="F676" s="453"/>
      <c r="G676" s="453"/>
      <c r="H676" s="453"/>
      <c r="I676" s="453"/>
      <c r="J676" s="453">
        <v>2</v>
      </c>
      <c r="K676" s="453">
        <v>740</v>
      </c>
      <c r="L676" s="453">
        <v>1</v>
      </c>
      <c r="M676" s="453">
        <v>370</v>
      </c>
      <c r="N676" s="453">
        <v>3</v>
      </c>
      <c r="O676" s="453">
        <v>1113</v>
      </c>
      <c r="P676" s="523">
        <v>1.5040540540540541</v>
      </c>
      <c r="Q676" s="454">
        <v>371</v>
      </c>
    </row>
    <row r="677" spans="1:17" ht="14.4" customHeight="1" x14ac:dyDescent="0.3">
      <c r="A677" s="448" t="s">
        <v>935</v>
      </c>
      <c r="B677" s="449" t="s">
        <v>747</v>
      </c>
      <c r="C677" s="449" t="s">
        <v>748</v>
      </c>
      <c r="D677" s="449" t="s">
        <v>801</v>
      </c>
      <c r="E677" s="449" t="s">
        <v>802</v>
      </c>
      <c r="F677" s="453"/>
      <c r="G677" s="453"/>
      <c r="H677" s="453"/>
      <c r="I677" s="453"/>
      <c r="J677" s="453"/>
      <c r="K677" s="453"/>
      <c r="L677" s="453"/>
      <c r="M677" s="453"/>
      <c r="N677" s="453">
        <v>1</v>
      </c>
      <c r="O677" s="453">
        <v>112</v>
      </c>
      <c r="P677" s="523"/>
      <c r="Q677" s="454">
        <v>112</v>
      </c>
    </row>
    <row r="678" spans="1:17" ht="14.4" customHeight="1" x14ac:dyDescent="0.3">
      <c r="A678" s="448" t="s">
        <v>935</v>
      </c>
      <c r="B678" s="449" t="s">
        <v>747</v>
      </c>
      <c r="C678" s="449" t="s">
        <v>748</v>
      </c>
      <c r="D678" s="449" t="s">
        <v>809</v>
      </c>
      <c r="E678" s="449" t="s">
        <v>810</v>
      </c>
      <c r="F678" s="453"/>
      <c r="G678" s="453"/>
      <c r="H678" s="453"/>
      <c r="I678" s="453"/>
      <c r="J678" s="453"/>
      <c r="K678" s="453"/>
      <c r="L678" s="453"/>
      <c r="M678" s="453"/>
      <c r="N678" s="453">
        <v>1</v>
      </c>
      <c r="O678" s="453">
        <v>458</v>
      </c>
      <c r="P678" s="523"/>
      <c r="Q678" s="454">
        <v>458</v>
      </c>
    </row>
    <row r="679" spans="1:17" ht="14.4" customHeight="1" x14ac:dyDescent="0.3">
      <c r="A679" s="448" t="s">
        <v>935</v>
      </c>
      <c r="B679" s="449" t="s">
        <v>747</v>
      </c>
      <c r="C679" s="449" t="s">
        <v>748</v>
      </c>
      <c r="D679" s="449" t="s">
        <v>811</v>
      </c>
      <c r="E679" s="449" t="s">
        <v>812</v>
      </c>
      <c r="F679" s="453"/>
      <c r="G679" s="453"/>
      <c r="H679" s="453"/>
      <c r="I679" s="453"/>
      <c r="J679" s="453"/>
      <c r="K679" s="453"/>
      <c r="L679" s="453"/>
      <c r="M679" s="453"/>
      <c r="N679" s="453">
        <v>2</v>
      </c>
      <c r="O679" s="453">
        <v>116</v>
      </c>
      <c r="P679" s="523"/>
      <c r="Q679" s="454">
        <v>58</v>
      </c>
    </row>
    <row r="680" spans="1:17" ht="14.4" customHeight="1" x14ac:dyDescent="0.3">
      <c r="A680" s="448" t="s">
        <v>935</v>
      </c>
      <c r="B680" s="449" t="s">
        <v>747</v>
      </c>
      <c r="C680" s="449" t="s">
        <v>748</v>
      </c>
      <c r="D680" s="449" t="s">
        <v>819</v>
      </c>
      <c r="E680" s="449" t="s">
        <v>820</v>
      </c>
      <c r="F680" s="453"/>
      <c r="G680" s="453"/>
      <c r="H680" s="453"/>
      <c r="I680" s="453"/>
      <c r="J680" s="453">
        <v>8</v>
      </c>
      <c r="K680" s="453">
        <v>1408</v>
      </c>
      <c r="L680" s="453">
        <v>1</v>
      </c>
      <c r="M680" s="453">
        <v>176</v>
      </c>
      <c r="N680" s="453"/>
      <c r="O680" s="453"/>
      <c r="P680" s="523"/>
      <c r="Q680" s="454"/>
    </row>
    <row r="681" spans="1:17" ht="14.4" customHeight="1" x14ac:dyDescent="0.3">
      <c r="A681" s="448" t="s">
        <v>936</v>
      </c>
      <c r="B681" s="449" t="s">
        <v>747</v>
      </c>
      <c r="C681" s="449" t="s">
        <v>748</v>
      </c>
      <c r="D681" s="449" t="s">
        <v>751</v>
      </c>
      <c r="E681" s="449" t="s">
        <v>752</v>
      </c>
      <c r="F681" s="453"/>
      <c r="G681" s="453"/>
      <c r="H681" s="453"/>
      <c r="I681" s="453"/>
      <c r="J681" s="453"/>
      <c r="K681" s="453"/>
      <c r="L681" s="453"/>
      <c r="M681" s="453"/>
      <c r="N681" s="453">
        <v>2</v>
      </c>
      <c r="O681" s="453">
        <v>116</v>
      </c>
      <c r="P681" s="523"/>
      <c r="Q681" s="454">
        <v>58</v>
      </c>
    </row>
    <row r="682" spans="1:17" ht="14.4" customHeight="1" x14ac:dyDescent="0.3">
      <c r="A682" s="448" t="s">
        <v>936</v>
      </c>
      <c r="B682" s="449" t="s">
        <v>747</v>
      </c>
      <c r="C682" s="449" t="s">
        <v>748</v>
      </c>
      <c r="D682" s="449" t="s">
        <v>755</v>
      </c>
      <c r="E682" s="449" t="s">
        <v>756</v>
      </c>
      <c r="F682" s="453"/>
      <c r="G682" s="453"/>
      <c r="H682" s="453"/>
      <c r="I682" s="453"/>
      <c r="J682" s="453">
        <v>1</v>
      </c>
      <c r="K682" s="453">
        <v>189</v>
      </c>
      <c r="L682" s="453">
        <v>1</v>
      </c>
      <c r="M682" s="453">
        <v>189</v>
      </c>
      <c r="N682" s="453"/>
      <c r="O682" s="453"/>
      <c r="P682" s="523"/>
      <c r="Q682" s="454"/>
    </row>
    <row r="683" spans="1:17" ht="14.4" customHeight="1" x14ac:dyDescent="0.3">
      <c r="A683" s="448" t="s">
        <v>936</v>
      </c>
      <c r="B683" s="449" t="s">
        <v>747</v>
      </c>
      <c r="C683" s="449" t="s">
        <v>748</v>
      </c>
      <c r="D683" s="449" t="s">
        <v>759</v>
      </c>
      <c r="E683" s="449" t="s">
        <v>760</v>
      </c>
      <c r="F683" s="453"/>
      <c r="G683" s="453"/>
      <c r="H683" s="453"/>
      <c r="I683" s="453"/>
      <c r="J683" s="453"/>
      <c r="K683" s="453"/>
      <c r="L683" s="453"/>
      <c r="M683" s="453"/>
      <c r="N683" s="453">
        <v>3</v>
      </c>
      <c r="O683" s="453">
        <v>540</v>
      </c>
      <c r="P683" s="523"/>
      <c r="Q683" s="454">
        <v>180</v>
      </c>
    </row>
    <row r="684" spans="1:17" ht="14.4" customHeight="1" x14ac:dyDescent="0.3">
      <c r="A684" s="448" t="s">
        <v>936</v>
      </c>
      <c r="B684" s="449" t="s">
        <v>747</v>
      </c>
      <c r="C684" s="449" t="s">
        <v>748</v>
      </c>
      <c r="D684" s="449" t="s">
        <v>763</v>
      </c>
      <c r="E684" s="449" t="s">
        <v>764</v>
      </c>
      <c r="F684" s="453"/>
      <c r="G684" s="453"/>
      <c r="H684" s="453"/>
      <c r="I684" s="453"/>
      <c r="J684" s="453"/>
      <c r="K684" s="453"/>
      <c r="L684" s="453"/>
      <c r="M684" s="453"/>
      <c r="N684" s="453">
        <v>2</v>
      </c>
      <c r="O684" s="453">
        <v>674</v>
      </c>
      <c r="P684" s="523"/>
      <c r="Q684" s="454">
        <v>337</v>
      </c>
    </row>
    <row r="685" spans="1:17" ht="14.4" customHeight="1" x14ac:dyDescent="0.3">
      <c r="A685" s="448" t="s">
        <v>936</v>
      </c>
      <c r="B685" s="449" t="s">
        <v>747</v>
      </c>
      <c r="C685" s="449" t="s">
        <v>748</v>
      </c>
      <c r="D685" s="449" t="s">
        <v>765</v>
      </c>
      <c r="E685" s="449" t="s">
        <v>766</v>
      </c>
      <c r="F685" s="453"/>
      <c r="G685" s="453"/>
      <c r="H685" s="453"/>
      <c r="I685" s="453"/>
      <c r="J685" s="453"/>
      <c r="K685" s="453"/>
      <c r="L685" s="453"/>
      <c r="M685" s="453"/>
      <c r="N685" s="453">
        <v>1</v>
      </c>
      <c r="O685" s="453">
        <v>459</v>
      </c>
      <c r="P685" s="523"/>
      <c r="Q685" s="454">
        <v>459</v>
      </c>
    </row>
    <row r="686" spans="1:17" ht="14.4" customHeight="1" x14ac:dyDescent="0.3">
      <c r="A686" s="448" t="s">
        <v>936</v>
      </c>
      <c r="B686" s="449" t="s">
        <v>747</v>
      </c>
      <c r="C686" s="449" t="s">
        <v>748</v>
      </c>
      <c r="D686" s="449" t="s">
        <v>767</v>
      </c>
      <c r="E686" s="449" t="s">
        <v>768</v>
      </c>
      <c r="F686" s="453"/>
      <c r="G686" s="453"/>
      <c r="H686" s="453"/>
      <c r="I686" s="453"/>
      <c r="J686" s="453"/>
      <c r="K686" s="453"/>
      <c r="L686" s="453"/>
      <c r="M686" s="453"/>
      <c r="N686" s="453">
        <v>5</v>
      </c>
      <c r="O686" s="453">
        <v>1750</v>
      </c>
      <c r="P686" s="523"/>
      <c r="Q686" s="454">
        <v>350</v>
      </c>
    </row>
    <row r="687" spans="1:17" ht="14.4" customHeight="1" x14ac:dyDescent="0.3">
      <c r="A687" s="448" t="s">
        <v>936</v>
      </c>
      <c r="B687" s="449" t="s">
        <v>747</v>
      </c>
      <c r="C687" s="449" t="s">
        <v>748</v>
      </c>
      <c r="D687" s="449" t="s">
        <v>775</v>
      </c>
      <c r="E687" s="449" t="s">
        <v>776</v>
      </c>
      <c r="F687" s="453"/>
      <c r="G687" s="453"/>
      <c r="H687" s="453"/>
      <c r="I687" s="453"/>
      <c r="J687" s="453"/>
      <c r="K687" s="453"/>
      <c r="L687" s="453"/>
      <c r="M687" s="453"/>
      <c r="N687" s="453">
        <v>1</v>
      </c>
      <c r="O687" s="453">
        <v>49</v>
      </c>
      <c r="P687" s="523"/>
      <c r="Q687" s="454">
        <v>49</v>
      </c>
    </row>
    <row r="688" spans="1:17" ht="14.4" customHeight="1" x14ac:dyDescent="0.3">
      <c r="A688" s="448" t="s">
        <v>936</v>
      </c>
      <c r="B688" s="449" t="s">
        <v>747</v>
      </c>
      <c r="C688" s="449" t="s">
        <v>748</v>
      </c>
      <c r="D688" s="449" t="s">
        <v>787</v>
      </c>
      <c r="E688" s="449" t="s">
        <v>788</v>
      </c>
      <c r="F688" s="453"/>
      <c r="G688" s="453"/>
      <c r="H688" s="453"/>
      <c r="I688" s="453"/>
      <c r="J688" s="453">
        <v>1</v>
      </c>
      <c r="K688" s="453">
        <v>305</v>
      </c>
      <c r="L688" s="453">
        <v>1</v>
      </c>
      <c r="M688" s="453">
        <v>305</v>
      </c>
      <c r="N688" s="453"/>
      <c r="O688" s="453"/>
      <c r="P688" s="523"/>
      <c r="Q688" s="454"/>
    </row>
    <row r="689" spans="1:17" ht="14.4" customHeight="1" x14ac:dyDescent="0.3">
      <c r="A689" s="448" t="s">
        <v>936</v>
      </c>
      <c r="B689" s="449" t="s">
        <v>747</v>
      </c>
      <c r="C689" s="449" t="s">
        <v>748</v>
      </c>
      <c r="D689" s="449" t="s">
        <v>791</v>
      </c>
      <c r="E689" s="449" t="s">
        <v>792</v>
      </c>
      <c r="F689" s="453">
        <v>3</v>
      </c>
      <c r="G689" s="453">
        <v>1482</v>
      </c>
      <c r="H689" s="453"/>
      <c r="I689" s="453">
        <v>494</v>
      </c>
      <c r="J689" s="453"/>
      <c r="K689" s="453"/>
      <c r="L689" s="453"/>
      <c r="M689" s="453"/>
      <c r="N689" s="453">
        <v>4</v>
      </c>
      <c r="O689" s="453">
        <v>1980</v>
      </c>
      <c r="P689" s="523"/>
      <c r="Q689" s="454">
        <v>495</v>
      </c>
    </row>
    <row r="690" spans="1:17" ht="14.4" customHeight="1" x14ac:dyDescent="0.3">
      <c r="A690" s="448" t="s">
        <v>936</v>
      </c>
      <c r="B690" s="449" t="s">
        <v>747</v>
      </c>
      <c r="C690" s="449" t="s">
        <v>748</v>
      </c>
      <c r="D690" s="449" t="s">
        <v>793</v>
      </c>
      <c r="E690" s="449" t="s">
        <v>794</v>
      </c>
      <c r="F690" s="453">
        <v>3</v>
      </c>
      <c r="G690" s="453">
        <v>1110</v>
      </c>
      <c r="H690" s="453">
        <v>3</v>
      </c>
      <c r="I690" s="453">
        <v>370</v>
      </c>
      <c r="J690" s="453">
        <v>1</v>
      </c>
      <c r="K690" s="453">
        <v>370</v>
      </c>
      <c r="L690" s="453">
        <v>1</v>
      </c>
      <c r="M690" s="453">
        <v>370</v>
      </c>
      <c r="N690" s="453">
        <v>4</v>
      </c>
      <c r="O690" s="453">
        <v>1484</v>
      </c>
      <c r="P690" s="523">
        <v>4.0108108108108107</v>
      </c>
      <c r="Q690" s="454">
        <v>371</v>
      </c>
    </row>
    <row r="691" spans="1:17" ht="14.4" customHeight="1" x14ac:dyDescent="0.3">
      <c r="A691" s="448" t="s">
        <v>936</v>
      </c>
      <c r="B691" s="449" t="s">
        <v>747</v>
      </c>
      <c r="C691" s="449" t="s">
        <v>748</v>
      </c>
      <c r="D691" s="449" t="s">
        <v>801</v>
      </c>
      <c r="E691" s="449" t="s">
        <v>802</v>
      </c>
      <c r="F691" s="453">
        <v>2</v>
      </c>
      <c r="G691" s="453">
        <v>222</v>
      </c>
      <c r="H691" s="453"/>
      <c r="I691" s="453">
        <v>111</v>
      </c>
      <c r="J691" s="453"/>
      <c r="K691" s="453"/>
      <c r="L691" s="453"/>
      <c r="M691" s="453"/>
      <c r="N691" s="453">
        <v>2</v>
      </c>
      <c r="O691" s="453">
        <v>224</v>
      </c>
      <c r="P691" s="523"/>
      <c r="Q691" s="454">
        <v>112</v>
      </c>
    </row>
    <row r="692" spans="1:17" ht="14.4" customHeight="1" x14ac:dyDescent="0.3">
      <c r="A692" s="448" t="s">
        <v>936</v>
      </c>
      <c r="B692" s="449" t="s">
        <v>747</v>
      </c>
      <c r="C692" s="449" t="s">
        <v>748</v>
      </c>
      <c r="D692" s="449" t="s">
        <v>809</v>
      </c>
      <c r="E692" s="449" t="s">
        <v>810</v>
      </c>
      <c r="F692" s="453">
        <v>2</v>
      </c>
      <c r="G692" s="453">
        <v>912</v>
      </c>
      <c r="H692" s="453"/>
      <c r="I692" s="453">
        <v>456</v>
      </c>
      <c r="J692" s="453"/>
      <c r="K692" s="453"/>
      <c r="L692" s="453"/>
      <c r="M692" s="453"/>
      <c r="N692" s="453">
        <v>4</v>
      </c>
      <c r="O692" s="453">
        <v>1832</v>
      </c>
      <c r="P692" s="523"/>
      <c r="Q692" s="454">
        <v>458</v>
      </c>
    </row>
    <row r="693" spans="1:17" ht="14.4" customHeight="1" x14ac:dyDescent="0.3">
      <c r="A693" s="448" t="s">
        <v>936</v>
      </c>
      <c r="B693" s="449" t="s">
        <v>747</v>
      </c>
      <c r="C693" s="449" t="s">
        <v>748</v>
      </c>
      <c r="D693" s="449" t="s">
        <v>811</v>
      </c>
      <c r="E693" s="449" t="s">
        <v>812</v>
      </c>
      <c r="F693" s="453">
        <v>8</v>
      </c>
      <c r="G693" s="453">
        <v>464</v>
      </c>
      <c r="H693" s="453"/>
      <c r="I693" s="453">
        <v>58</v>
      </c>
      <c r="J693" s="453"/>
      <c r="K693" s="453"/>
      <c r="L693" s="453"/>
      <c r="M693" s="453"/>
      <c r="N693" s="453">
        <v>2</v>
      </c>
      <c r="O693" s="453">
        <v>116</v>
      </c>
      <c r="P693" s="523"/>
      <c r="Q693" s="454">
        <v>58</v>
      </c>
    </row>
    <row r="694" spans="1:17" ht="14.4" customHeight="1" x14ac:dyDescent="0.3">
      <c r="A694" s="448" t="s">
        <v>936</v>
      </c>
      <c r="B694" s="449" t="s">
        <v>747</v>
      </c>
      <c r="C694" s="449" t="s">
        <v>748</v>
      </c>
      <c r="D694" s="449" t="s">
        <v>819</v>
      </c>
      <c r="E694" s="449" t="s">
        <v>820</v>
      </c>
      <c r="F694" s="453"/>
      <c r="G694" s="453"/>
      <c r="H694" s="453"/>
      <c r="I694" s="453"/>
      <c r="J694" s="453">
        <v>2</v>
      </c>
      <c r="K694" s="453">
        <v>352</v>
      </c>
      <c r="L694" s="453">
        <v>1</v>
      </c>
      <c r="M694" s="453">
        <v>176</v>
      </c>
      <c r="N694" s="453">
        <v>12</v>
      </c>
      <c r="O694" s="453">
        <v>2112</v>
      </c>
      <c r="P694" s="523">
        <v>6</v>
      </c>
      <c r="Q694" s="454">
        <v>176</v>
      </c>
    </row>
    <row r="695" spans="1:17" ht="14.4" customHeight="1" x14ac:dyDescent="0.3">
      <c r="A695" s="448" t="s">
        <v>936</v>
      </c>
      <c r="B695" s="449" t="s">
        <v>747</v>
      </c>
      <c r="C695" s="449" t="s">
        <v>748</v>
      </c>
      <c r="D695" s="449" t="s">
        <v>821</v>
      </c>
      <c r="E695" s="449" t="s">
        <v>822</v>
      </c>
      <c r="F695" s="453"/>
      <c r="G695" s="453"/>
      <c r="H695" s="453"/>
      <c r="I695" s="453"/>
      <c r="J695" s="453"/>
      <c r="K695" s="453"/>
      <c r="L695" s="453"/>
      <c r="M695" s="453"/>
      <c r="N695" s="453">
        <v>12</v>
      </c>
      <c r="O695" s="453">
        <v>1032</v>
      </c>
      <c r="P695" s="523"/>
      <c r="Q695" s="454">
        <v>86</v>
      </c>
    </row>
    <row r="696" spans="1:17" ht="14.4" customHeight="1" x14ac:dyDescent="0.3">
      <c r="A696" s="448" t="s">
        <v>936</v>
      </c>
      <c r="B696" s="449" t="s">
        <v>747</v>
      </c>
      <c r="C696" s="449" t="s">
        <v>748</v>
      </c>
      <c r="D696" s="449" t="s">
        <v>825</v>
      </c>
      <c r="E696" s="449" t="s">
        <v>826</v>
      </c>
      <c r="F696" s="453"/>
      <c r="G696" s="453"/>
      <c r="H696" s="453"/>
      <c r="I696" s="453"/>
      <c r="J696" s="453">
        <v>1</v>
      </c>
      <c r="K696" s="453">
        <v>170</v>
      </c>
      <c r="L696" s="453">
        <v>1</v>
      </c>
      <c r="M696" s="453">
        <v>170</v>
      </c>
      <c r="N696" s="453">
        <v>1</v>
      </c>
      <c r="O696" s="453">
        <v>170</v>
      </c>
      <c r="P696" s="523">
        <v>1</v>
      </c>
      <c r="Q696" s="454">
        <v>170</v>
      </c>
    </row>
    <row r="697" spans="1:17" ht="14.4" customHeight="1" x14ac:dyDescent="0.3">
      <c r="A697" s="448" t="s">
        <v>936</v>
      </c>
      <c r="B697" s="449" t="s">
        <v>747</v>
      </c>
      <c r="C697" s="449" t="s">
        <v>748</v>
      </c>
      <c r="D697" s="449" t="s">
        <v>831</v>
      </c>
      <c r="E697" s="449" t="s">
        <v>832</v>
      </c>
      <c r="F697" s="453"/>
      <c r="G697" s="453"/>
      <c r="H697" s="453"/>
      <c r="I697" s="453"/>
      <c r="J697" s="453"/>
      <c r="K697" s="453"/>
      <c r="L697" s="453"/>
      <c r="M697" s="453"/>
      <c r="N697" s="453">
        <v>1</v>
      </c>
      <c r="O697" s="453">
        <v>177</v>
      </c>
      <c r="P697" s="523"/>
      <c r="Q697" s="454">
        <v>177</v>
      </c>
    </row>
    <row r="698" spans="1:17" ht="14.4" customHeight="1" x14ac:dyDescent="0.3">
      <c r="A698" s="448" t="s">
        <v>936</v>
      </c>
      <c r="B698" s="449" t="s">
        <v>747</v>
      </c>
      <c r="C698" s="449" t="s">
        <v>748</v>
      </c>
      <c r="D698" s="449" t="s">
        <v>837</v>
      </c>
      <c r="E698" s="449" t="s">
        <v>838</v>
      </c>
      <c r="F698" s="453"/>
      <c r="G698" s="453"/>
      <c r="H698" s="453"/>
      <c r="I698" s="453"/>
      <c r="J698" s="453"/>
      <c r="K698" s="453"/>
      <c r="L698" s="453"/>
      <c r="M698" s="453"/>
      <c r="N698" s="453">
        <v>2</v>
      </c>
      <c r="O698" s="453">
        <v>528</v>
      </c>
      <c r="P698" s="523"/>
      <c r="Q698" s="454">
        <v>264</v>
      </c>
    </row>
    <row r="699" spans="1:17" ht="14.4" customHeight="1" x14ac:dyDescent="0.3">
      <c r="A699" s="448" t="s">
        <v>936</v>
      </c>
      <c r="B699" s="449" t="s">
        <v>747</v>
      </c>
      <c r="C699" s="449" t="s">
        <v>748</v>
      </c>
      <c r="D699" s="449" t="s">
        <v>839</v>
      </c>
      <c r="E699" s="449" t="s">
        <v>840</v>
      </c>
      <c r="F699" s="453"/>
      <c r="G699" s="453"/>
      <c r="H699" s="453"/>
      <c r="I699" s="453"/>
      <c r="J699" s="453"/>
      <c r="K699" s="453"/>
      <c r="L699" s="453"/>
      <c r="M699" s="453"/>
      <c r="N699" s="453">
        <v>1</v>
      </c>
      <c r="O699" s="453">
        <v>2134</v>
      </c>
      <c r="P699" s="523"/>
      <c r="Q699" s="454">
        <v>2134</v>
      </c>
    </row>
    <row r="700" spans="1:17" ht="14.4" customHeight="1" x14ac:dyDescent="0.3">
      <c r="A700" s="448" t="s">
        <v>936</v>
      </c>
      <c r="B700" s="449" t="s">
        <v>747</v>
      </c>
      <c r="C700" s="449" t="s">
        <v>748</v>
      </c>
      <c r="D700" s="449" t="s">
        <v>856</v>
      </c>
      <c r="E700" s="449" t="s">
        <v>857</v>
      </c>
      <c r="F700" s="453"/>
      <c r="G700" s="453"/>
      <c r="H700" s="453"/>
      <c r="I700" s="453"/>
      <c r="J700" s="453"/>
      <c r="K700" s="453"/>
      <c r="L700" s="453"/>
      <c r="M700" s="453"/>
      <c r="N700" s="453">
        <v>1</v>
      </c>
      <c r="O700" s="453">
        <v>108</v>
      </c>
      <c r="P700" s="523"/>
      <c r="Q700" s="454">
        <v>108</v>
      </c>
    </row>
    <row r="701" spans="1:17" ht="14.4" customHeight="1" x14ac:dyDescent="0.3">
      <c r="A701" s="448" t="s">
        <v>937</v>
      </c>
      <c r="B701" s="449" t="s">
        <v>747</v>
      </c>
      <c r="C701" s="449" t="s">
        <v>748</v>
      </c>
      <c r="D701" s="449" t="s">
        <v>751</v>
      </c>
      <c r="E701" s="449" t="s">
        <v>752</v>
      </c>
      <c r="F701" s="453">
        <v>8</v>
      </c>
      <c r="G701" s="453">
        <v>464</v>
      </c>
      <c r="H701" s="453">
        <v>0.72727272727272729</v>
      </c>
      <c r="I701" s="453">
        <v>58</v>
      </c>
      <c r="J701" s="453">
        <v>11</v>
      </c>
      <c r="K701" s="453">
        <v>638</v>
      </c>
      <c r="L701" s="453">
        <v>1</v>
      </c>
      <c r="M701" s="453">
        <v>58</v>
      </c>
      <c r="N701" s="453">
        <v>2</v>
      </c>
      <c r="O701" s="453">
        <v>116</v>
      </c>
      <c r="P701" s="523">
        <v>0.18181818181818182</v>
      </c>
      <c r="Q701" s="454">
        <v>58</v>
      </c>
    </row>
    <row r="702" spans="1:17" ht="14.4" customHeight="1" x14ac:dyDescent="0.3">
      <c r="A702" s="448" t="s">
        <v>937</v>
      </c>
      <c r="B702" s="449" t="s">
        <v>747</v>
      </c>
      <c r="C702" s="449" t="s">
        <v>748</v>
      </c>
      <c r="D702" s="449" t="s">
        <v>753</v>
      </c>
      <c r="E702" s="449" t="s">
        <v>754</v>
      </c>
      <c r="F702" s="453">
        <v>6</v>
      </c>
      <c r="G702" s="453">
        <v>786</v>
      </c>
      <c r="H702" s="453">
        <v>3</v>
      </c>
      <c r="I702" s="453">
        <v>131</v>
      </c>
      <c r="J702" s="453">
        <v>2</v>
      </c>
      <c r="K702" s="453">
        <v>262</v>
      </c>
      <c r="L702" s="453">
        <v>1</v>
      </c>
      <c r="M702" s="453">
        <v>131</v>
      </c>
      <c r="N702" s="453">
        <v>1</v>
      </c>
      <c r="O702" s="453">
        <v>132</v>
      </c>
      <c r="P702" s="523">
        <v>0.50381679389312972</v>
      </c>
      <c r="Q702" s="454">
        <v>132</v>
      </c>
    </row>
    <row r="703" spans="1:17" ht="14.4" customHeight="1" x14ac:dyDescent="0.3">
      <c r="A703" s="448" t="s">
        <v>937</v>
      </c>
      <c r="B703" s="449" t="s">
        <v>747</v>
      </c>
      <c r="C703" s="449" t="s">
        <v>748</v>
      </c>
      <c r="D703" s="449" t="s">
        <v>755</v>
      </c>
      <c r="E703" s="449" t="s">
        <v>756</v>
      </c>
      <c r="F703" s="453">
        <v>1</v>
      </c>
      <c r="G703" s="453">
        <v>189</v>
      </c>
      <c r="H703" s="453">
        <v>1</v>
      </c>
      <c r="I703" s="453">
        <v>189</v>
      </c>
      <c r="J703" s="453">
        <v>1</v>
      </c>
      <c r="K703" s="453">
        <v>189</v>
      </c>
      <c r="L703" s="453">
        <v>1</v>
      </c>
      <c r="M703" s="453">
        <v>189</v>
      </c>
      <c r="N703" s="453">
        <v>1</v>
      </c>
      <c r="O703" s="453">
        <v>190</v>
      </c>
      <c r="P703" s="523">
        <v>1.0052910052910053</v>
      </c>
      <c r="Q703" s="454">
        <v>190</v>
      </c>
    </row>
    <row r="704" spans="1:17" ht="14.4" customHeight="1" x14ac:dyDescent="0.3">
      <c r="A704" s="448" t="s">
        <v>937</v>
      </c>
      <c r="B704" s="449" t="s">
        <v>747</v>
      </c>
      <c r="C704" s="449" t="s">
        <v>748</v>
      </c>
      <c r="D704" s="449" t="s">
        <v>759</v>
      </c>
      <c r="E704" s="449" t="s">
        <v>760</v>
      </c>
      <c r="F704" s="453"/>
      <c r="G704" s="453"/>
      <c r="H704" s="453"/>
      <c r="I704" s="453"/>
      <c r="J704" s="453">
        <v>1</v>
      </c>
      <c r="K704" s="453">
        <v>180</v>
      </c>
      <c r="L704" s="453">
        <v>1</v>
      </c>
      <c r="M704" s="453">
        <v>180</v>
      </c>
      <c r="N704" s="453">
        <v>1</v>
      </c>
      <c r="O704" s="453">
        <v>180</v>
      </c>
      <c r="P704" s="523">
        <v>1</v>
      </c>
      <c r="Q704" s="454">
        <v>180</v>
      </c>
    </row>
    <row r="705" spans="1:17" ht="14.4" customHeight="1" x14ac:dyDescent="0.3">
      <c r="A705" s="448" t="s">
        <v>937</v>
      </c>
      <c r="B705" s="449" t="s">
        <v>747</v>
      </c>
      <c r="C705" s="449" t="s">
        <v>748</v>
      </c>
      <c r="D705" s="449" t="s">
        <v>767</v>
      </c>
      <c r="E705" s="449" t="s">
        <v>768</v>
      </c>
      <c r="F705" s="453">
        <v>7</v>
      </c>
      <c r="G705" s="453">
        <v>2443</v>
      </c>
      <c r="H705" s="453">
        <v>1</v>
      </c>
      <c r="I705" s="453">
        <v>349</v>
      </c>
      <c r="J705" s="453">
        <v>7</v>
      </c>
      <c r="K705" s="453">
        <v>2443</v>
      </c>
      <c r="L705" s="453">
        <v>1</v>
      </c>
      <c r="M705" s="453">
        <v>349</v>
      </c>
      <c r="N705" s="453">
        <v>1</v>
      </c>
      <c r="O705" s="453">
        <v>350</v>
      </c>
      <c r="P705" s="523">
        <v>0.14326647564469913</v>
      </c>
      <c r="Q705" s="454">
        <v>350</v>
      </c>
    </row>
    <row r="706" spans="1:17" ht="14.4" customHeight="1" x14ac:dyDescent="0.3">
      <c r="A706" s="448" t="s">
        <v>937</v>
      </c>
      <c r="B706" s="449" t="s">
        <v>747</v>
      </c>
      <c r="C706" s="449" t="s">
        <v>748</v>
      </c>
      <c r="D706" s="449" t="s">
        <v>777</v>
      </c>
      <c r="E706" s="449" t="s">
        <v>778</v>
      </c>
      <c r="F706" s="453">
        <v>1</v>
      </c>
      <c r="G706" s="453">
        <v>387</v>
      </c>
      <c r="H706" s="453"/>
      <c r="I706" s="453">
        <v>387</v>
      </c>
      <c r="J706" s="453"/>
      <c r="K706" s="453"/>
      <c r="L706" s="453"/>
      <c r="M706" s="453"/>
      <c r="N706" s="453">
        <v>1</v>
      </c>
      <c r="O706" s="453">
        <v>392</v>
      </c>
      <c r="P706" s="523"/>
      <c r="Q706" s="454">
        <v>392</v>
      </c>
    </row>
    <row r="707" spans="1:17" ht="14.4" customHeight="1" x14ac:dyDescent="0.3">
      <c r="A707" s="448" t="s">
        <v>937</v>
      </c>
      <c r="B707" s="449" t="s">
        <v>747</v>
      </c>
      <c r="C707" s="449" t="s">
        <v>748</v>
      </c>
      <c r="D707" s="449" t="s">
        <v>783</v>
      </c>
      <c r="E707" s="449" t="s">
        <v>784</v>
      </c>
      <c r="F707" s="453">
        <v>1</v>
      </c>
      <c r="G707" s="453">
        <v>704</v>
      </c>
      <c r="H707" s="453"/>
      <c r="I707" s="453">
        <v>704</v>
      </c>
      <c r="J707" s="453"/>
      <c r="K707" s="453"/>
      <c r="L707" s="453"/>
      <c r="M707" s="453"/>
      <c r="N707" s="453">
        <v>1</v>
      </c>
      <c r="O707" s="453">
        <v>707</v>
      </c>
      <c r="P707" s="523"/>
      <c r="Q707" s="454">
        <v>707</v>
      </c>
    </row>
    <row r="708" spans="1:17" ht="14.4" customHeight="1" x14ac:dyDescent="0.3">
      <c r="A708" s="448" t="s">
        <v>937</v>
      </c>
      <c r="B708" s="449" t="s">
        <v>747</v>
      </c>
      <c r="C708" s="449" t="s">
        <v>748</v>
      </c>
      <c r="D708" s="449" t="s">
        <v>787</v>
      </c>
      <c r="E708" s="449" t="s">
        <v>788</v>
      </c>
      <c r="F708" s="453">
        <v>8</v>
      </c>
      <c r="G708" s="453">
        <v>2432</v>
      </c>
      <c r="H708" s="453">
        <v>0.72488822652757079</v>
      </c>
      <c r="I708" s="453">
        <v>304</v>
      </c>
      <c r="J708" s="453">
        <v>11</v>
      </c>
      <c r="K708" s="453">
        <v>3355</v>
      </c>
      <c r="L708" s="453">
        <v>1</v>
      </c>
      <c r="M708" s="453">
        <v>305</v>
      </c>
      <c r="N708" s="453">
        <v>4</v>
      </c>
      <c r="O708" s="453">
        <v>1220</v>
      </c>
      <c r="P708" s="523">
        <v>0.36363636363636365</v>
      </c>
      <c r="Q708" s="454">
        <v>305</v>
      </c>
    </row>
    <row r="709" spans="1:17" ht="14.4" customHeight="1" x14ac:dyDescent="0.3">
      <c r="A709" s="448" t="s">
        <v>937</v>
      </c>
      <c r="B709" s="449" t="s">
        <v>747</v>
      </c>
      <c r="C709" s="449" t="s">
        <v>748</v>
      </c>
      <c r="D709" s="449" t="s">
        <v>791</v>
      </c>
      <c r="E709" s="449" t="s">
        <v>792</v>
      </c>
      <c r="F709" s="453">
        <v>1</v>
      </c>
      <c r="G709" s="453">
        <v>494</v>
      </c>
      <c r="H709" s="453"/>
      <c r="I709" s="453">
        <v>494</v>
      </c>
      <c r="J709" s="453"/>
      <c r="K709" s="453"/>
      <c r="L709" s="453"/>
      <c r="M709" s="453"/>
      <c r="N709" s="453">
        <v>1</v>
      </c>
      <c r="O709" s="453">
        <v>495</v>
      </c>
      <c r="P709" s="523"/>
      <c r="Q709" s="454">
        <v>495</v>
      </c>
    </row>
    <row r="710" spans="1:17" ht="14.4" customHeight="1" x14ac:dyDescent="0.3">
      <c r="A710" s="448" t="s">
        <v>937</v>
      </c>
      <c r="B710" s="449" t="s">
        <v>747</v>
      </c>
      <c r="C710" s="449" t="s">
        <v>748</v>
      </c>
      <c r="D710" s="449" t="s">
        <v>793</v>
      </c>
      <c r="E710" s="449" t="s">
        <v>794</v>
      </c>
      <c r="F710" s="453">
        <v>11</v>
      </c>
      <c r="G710" s="453">
        <v>4070</v>
      </c>
      <c r="H710" s="453">
        <v>0.84615384615384615</v>
      </c>
      <c r="I710" s="453">
        <v>370</v>
      </c>
      <c r="J710" s="453">
        <v>13</v>
      </c>
      <c r="K710" s="453">
        <v>4810</v>
      </c>
      <c r="L710" s="453">
        <v>1</v>
      </c>
      <c r="M710" s="453">
        <v>370</v>
      </c>
      <c r="N710" s="453">
        <v>7</v>
      </c>
      <c r="O710" s="453">
        <v>2597</v>
      </c>
      <c r="P710" s="523">
        <v>0.53991683991683992</v>
      </c>
      <c r="Q710" s="454">
        <v>371</v>
      </c>
    </row>
    <row r="711" spans="1:17" ht="14.4" customHeight="1" x14ac:dyDescent="0.3">
      <c r="A711" s="448" t="s">
        <v>937</v>
      </c>
      <c r="B711" s="449" t="s">
        <v>747</v>
      </c>
      <c r="C711" s="449" t="s">
        <v>748</v>
      </c>
      <c r="D711" s="449" t="s">
        <v>803</v>
      </c>
      <c r="E711" s="449" t="s">
        <v>804</v>
      </c>
      <c r="F711" s="453">
        <v>1</v>
      </c>
      <c r="G711" s="453">
        <v>125</v>
      </c>
      <c r="H711" s="453">
        <v>0.33333333333333331</v>
      </c>
      <c r="I711" s="453">
        <v>125</v>
      </c>
      <c r="J711" s="453">
        <v>3</v>
      </c>
      <c r="K711" s="453">
        <v>375</v>
      </c>
      <c r="L711" s="453">
        <v>1</v>
      </c>
      <c r="M711" s="453">
        <v>125</v>
      </c>
      <c r="N711" s="453">
        <v>2</v>
      </c>
      <c r="O711" s="453">
        <v>252</v>
      </c>
      <c r="P711" s="523">
        <v>0.67200000000000004</v>
      </c>
      <c r="Q711" s="454">
        <v>126</v>
      </c>
    </row>
    <row r="712" spans="1:17" ht="14.4" customHeight="1" x14ac:dyDescent="0.3">
      <c r="A712" s="448" t="s">
        <v>937</v>
      </c>
      <c r="B712" s="449" t="s">
        <v>747</v>
      </c>
      <c r="C712" s="449" t="s">
        <v>748</v>
      </c>
      <c r="D712" s="449" t="s">
        <v>811</v>
      </c>
      <c r="E712" s="449" t="s">
        <v>812</v>
      </c>
      <c r="F712" s="453">
        <v>12</v>
      </c>
      <c r="G712" s="453">
        <v>696</v>
      </c>
      <c r="H712" s="453"/>
      <c r="I712" s="453">
        <v>58</v>
      </c>
      <c r="J712" s="453"/>
      <c r="K712" s="453"/>
      <c r="L712" s="453"/>
      <c r="M712" s="453"/>
      <c r="N712" s="453">
        <v>3</v>
      </c>
      <c r="O712" s="453">
        <v>174</v>
      </c>
      <c r="P712" s="523"/>
      <c r="Q712" s="454">
        <v>58</v>
      </c>
    </row>
    <row r="713" spans="1:17" ht="14.4" customHeight="1" x14ac:dyDescent="0.3">
      <c r="A713" s="448" t="s">
        <v>937</v>
      </c>
      <c r="B713" s="449" t="s">
        <v>747</v>
      </c>
      <c r="C713" s="449" t="s">
        <v>748</v>
      </c>
      <c r="D713" s="449" t="s">
        <v>819</v>
      </c>
      <c r="E713" s="449" t="s">
        <v>820</v>
      </c>
      <c r="F713" s="453">
        <v>17</v>
      </c>
      <c r="G713" s="453">
        <v>2975</v>
      </c>
      <c r="H713" s="453">
        <v>1.0564630681818181</v>
      </c>
      <c r="I713" s="453">
        <v>175</v>
      </c>
      <c r="J713" s="453">
        <v>16</v>
      </c>
      <c r="K713" s="453">
        <v>2816</v>
      </c>
      <c r="L713" s="453">
        <v>1</v>
      </c>
      <c r="M713" s="453">
        <v>176</v>
      </c>
      <c r="N713" s="453">
        <v>12</v>
      </c>
      <c r="O713" s="453">
        <v>2112</v>
      </c>
      <c r="P713" s="523">
        <v>0.75</v>
      </c>
      <c r="Q713" s="454">
        <v>176</v>
      </c>
    </row>
    <row r="714" spans="1:17" ht="14.4" customHeight="1" x14ac:dyDescent="0.3">
      <c r="A714" s="448" t="s">
        <v>937</v>
      </c>
      <c r="B714" s="449" t="s">
        <v>747</v>
      </c>
      <c r="C714" s="449" t="s">
        <v>748</v>
      </c>
      <c r="D714" s="449" t="s">
        <v>821</v>
      </c>
      <c r="E714" s="449" t="s">
        <v>822</v>
      </c>
      <c r="F714" s="453">
        <v>2</v>
      </c>
      <c r="G714" s="453">
        <v>170</v>
      </c>
      <c r="H714" s="453"/>
      <c r="I714" s="453">
        <v>85</v>
      </c>
      <c r="J714" s="453"/>
      <c r="K714" s="453"/>
      <c r="L714" s="453"/>
      <c r="M714" s="453"/>
      <c r="N714" s="453">
        <v>2</v>
      </c>
      <c r="O714" s="453">
        <v>172</v>
      </c>
      <c r="P714" s="523"/>
      <c r="Q714" s="454">
        <v>86</v>
      </c>
    </row>
    <row r="715" spans="1:17" ht="14.4" customHeight="1" x14ac:dyDescent="0.3">
      <c r="A715" s="448" t="s">
        <v>937</v>
      </c>
      <c r="B715" s="449" t="s">
        <v>747</v>
      </c>
      <c r="C715" s="449" t="s">
        <v>748</v>
      </c>
      <c r="D715" s="449" t="s">
        <v>825</v>
      </c>
      <c r="E715" s="449" t="s">
        <v>826</v>
      </c>
      <c r="F715" s="453">
        <v>7</v>
      </c>
      <c r="G715" s="453">
        <v>1183</v>
      </c>
      <c r="H715" s="453">
        <v>2.3196078431372551</v>
      </c>
      <c r="I715" s="453">
        <v>169</v>
      </c>
      <c r="J715" s="453">
        <v>3</v>
      </c>
      <c r="K715" s="453">
        <v>510</v>
      </c>
      <c r="L715" s="453">
        <v>1</v>
      </c>
      <c r="M715" s="453">
        <v>170</v>
      </c>
      <c r="N715" s="453">
        <v>1</v>
      </c>
      <c r="O715" s="453">
        <v>170</v>
      </c>
      <c r="P715" s="523">
        <v>0.33333333333333331</v>
      </c>
      <c r="Q715" s="454">
        <v>170</v>
      </c>
    </row>
    <row r="716" spans="1:17" ht="14.4" customHeight="1" x14ac:dyDescent="0.3">
      <c r="A716" s="448" t="s">
        <v>937</v>
      </c>
      <c r="B716" s="449" t="s">
        <v>747</v>
      </c>
      <c r="C716" s="449" t="s">
        <v>748</v>
      </c>
      <c r="D716" s="449" t="s">
        <v>837</v>
      </c>
      <c r="E716" s="449" t="s">
        <v>838</v>
      </c>
      <c r="F716" s="453">
        <v>1</v>
      </c>
      <c r="G716" s="453">
        <v>263</v>
      </c>
      <c r="H716" s="453"/>
      <c r="I716" s="453">
        <v>263</v>
      </c>
      <c r="J716" s="453"/>
      <c r="K716" s="453"/>
      <c r="L716" s="453"/>
      <c r="M716" s="453"/>
      <c r="N716" s="453">
        <v>1</v>
      </c>
      <c r="O716" s="453">
        <v>264</v>
      </c>
      <c r="P716" s="523"/>
      <c r="Q716" s="454">
        <v>264</v>
      </c>
    </row>
    <row r="717" spans="1:17" ht="14.4" customHeight="1" x14ac:dyDescent="0.3">
      <c r="A717" s="448" t="s">
        <v>938</v>
      </c>
      <c r="B717" s="449" t="s">
        <v>747</v>
      </c>
      <c r="C717" s="449" t="s">
        <v>748</v>
      </c>
      <c r="D717" s="449" t="s">
        <v>751</v>
      </c>
      <c r="E717" s="449" t="s">
        <v>752</v>
      </c>
      <c r="F717" s="453">
        <v>78</v>
      </c>
      <c r="G717" s="453">
        <v>4524</v>
      </c>
      <c r="H717" s="453">
        <v>2.6</v>
      </c>
      <c r="I717" s="453">
        <v>58</v>
      </c>
      <c r="J717" s="453">
        <v>30</v>
      </c>
      <c r="K717" s="453">
        <v>1740</v>
      </c>
      <c r="L717" s="453">
        <v>1</v>
      </c>
      <c r="M717" s="453">
        <v>58</v>
      </c>
      <c r="N717" s="453">
        <v>49</v>
      </c>
      <c r="O717" s="453">
        <v>2842</v>
      </c>
      <c r="P717" s="523">
        <v>1.6333333333333333</v>
      </c>
      <c r="Q717" s="454">
        <v>58</v>
      </c>
    </row>
    <row r="718" spans="1:17" ht="14.4" customHeight="1" x14ac:dyDescent="0.3">
      <c r="A718" s="448" t="s">
        <v>938</v>
      </c>
      <c r="B718" s="449" t="s">
        <v>747</v>
      </c>
      <c r="C718" s="449" t="s">
        <v>748</v>
      </c>
      <c r="D718" s="449" t="s">
        <v>753</v>
      </c>
      <c r="E718" s="449" t="s">
        <v>754</v>
      </c>
      <c r="F718" s="453"/>
      <c r="G718" s="453"/>
      <c r="H718" s="453"/>
      <c r="I718" s="453"/>
      <c r="J718" s="453"/>
      <c r="K718" s="453"/>
      <c r="L718" s="453"/>
      <c r="M718" s="453"/>
      <c r="N718" s="453">
        <v>1</v>
      </c>
      <c r="O718" s="453">
        <v>132</v>
      </c>
      <c r="P718" s="523"/>
      <c r="Q718" s="454">
        <v>132</v>
      </c>
    </row>
    <row r="719" spans="1:17" ht="14.4" customHeight="1" x14ac:dyDescent="0.3">
      <c r="A719" s="448" t="s">
        <v>938</v>
      </c>
      <c r="B719" s="449" t="s">
        <v>747</v>
      </c>
      <c r="C719" s="449" t="s">
        <v>748</v>
      </c>
      <c r="D719" s="449" t="s">
        <v>759</v>
      </c>
      <c r="E719" s="449" t="s">
        <v>760</v>
      </c>
      <c r="F719" s="453">
        <v>32</v>
      </c>
      <c r="G719" s="453">
        <v>5728</v>
      </c>
      <c r="H719" s="453">
        <v>1.1786008230452676</v>
      </c>
      <c r="I719" s="453">
        <v>179</v>
      </c>
      <c r="J719" s="453">
        <v>27</v>
      </c>
      <c r="K719" s="453">
        <v>4860</v>
      </c>
      <c r="L719" s="453">
        <v>1</v>
      </c>
      <c r="M719" s="453">
        <v>180</v>
      </c>
      <c r="N719" s="453">
        <v>41</v>
      </c>
      <c r="O719" s="453">
        <v>7380</v>
      </c>
      <c r="P719" s="523">
        <v>1.5185185185185186</v>
      </c>
      <c r="Q719" s="454">
        <v>180</v>
      </c>
    </row>
    <row r="720" spans="1:17" ht="14.4" customHeight="1" x14ac:dyDescent="0.3">
      <c r="A720" s="448" t="s">
        <v>938</v>
      </c>
      <c r="B720" s="449" t="s">
        <v>747</v>
      </c>
      <c r="C720" s="449" t="s">
        <v>748</v>
      </c>
      <c r="D720" s="449" t="s">
        <v>761</v>
      </c>
      <c r="E720" s="449" t="s">
        <v>762</v>
      </c>
      <c r="F720" s="453"/>
      <c r="G720" s="453"/>
      <c r="H720" s="453"/>
      <c r="I720" s="453"/>
      <c r="J720" s="453"/>
      <c r="K720" s="453"/>
      <c r="L720" s="453"/>
      <c r="M720" s="453"/>
      <c r="N720" s="453">
        <v>1</v>
      </c>
      <c r="O720" s="453">
        <v>570</v>
      </c>
      <c r="P720" s="523"/>
      <c r="Q720" s="454">
        <v>570</v>
      </c>
    </row>
    <row r="721" spans="1:17" ht="14.4" customHeight="1" x14ac:dyDescent="0.3">
      <c r="A721" s="448" t="s">
        <v>938</v>
      </c>
      <c r="B721" s="449" t="s">
        <v>747</v>
      </c>
      <c r="C721" s="449" t="s">
        <v>748</v>
      </c>
      <c r="D721" s="449" t="s">
        <v>763</v>
      </c>
      <c r="E721" s="449" t="s">
        <v>764</v>
      </c>
      <c r="F721" s="453">
        <v>63</v>
      </c>
      <c r="G721" s="453">
        <v>21105</v>
      </c>
      <c r="H721" s="453">
        <v>0.99702380952380953</v>
      </c>
      <c r="I721" s="453">
        <v>335</v>
      </c>
      <c r="J721" s="453">
        <v>63</v>
      </c>
      <c r="K721" s="453">
        <v>21168</v>
      </c>
      <c r="L721" s="453">
        <v>1</v>
      </c>
      <c r="M721" s="453">
        <v>336</v>
      </c>
      <c r="N721" s="453">
        <v>72</v>
      </c>
      <c r="O721" s="453">
        <v>24264</v>
      </c>
      <c r="P721" s="523">
        <v>1.1462585034013606</v>
      </c>
      <c r="Q721" s="454">
        <v>337</v>
      </c>
    </row>
    <row r="722" spans="1:17" ht="14.4" customHeight="1" x14ac:dyDescent="0.3">
      <c r="A722" s="448" t="s">
        <v>938</v>
      </c>
      <c r="B722" s="449" t="s">
        <v>747</v>
      </c>
      <c r="C722" s="449" t="s">
        <v>748</v>
      </c>
      <c r="D722" s="449" t="s">
        <v>765</v>
      </c>
      <c r="E722" s="449" t="s">
        <v>766</v>
      </c>
      <c r="F722" s="453">
        <v>27</v>
      </c>
      <c r="G722" s="453">
        <v>12366</v>
      </c>
      <c r="H722" s="453">
        <v>1.0776470588235294</v>
      </c>
      <c r="I722" s="453">
        <v>458</v>
      </c>
      <c r="J722" s="453">
        <v>25</v>
      </c>
      <c r="K722" s="453">
        <v>11475</v>
      </c>
      <c r="L722" s="453">
        <v>1</v>
      </c>
      <c r="M722" s="453">
        <v>459</v>
      </c>
      <c r="N722" s="453">
        <v>33</v>
      </c>
      <c r="O722" s="453">
        <v>15147</v>
      </c>
      <c r="P722" s="523">
        <v>1.32</v>
      </c>
      <c r="Q722" s="454">
        <v>459</v>
      </c>
    </row>
    <row r="723" spans="1:17" ht="14.4" customHeight="1" x14ac:dyDescent="0.3">
      <c r="A723" s="448" t="s">
        <v>938</v>
      </c>
      <c r="B723" s="449" t="s">
        <v>747</v>
      </c>
      <c r="C723" s="449" t="s">
        <v>748</v>
      </c>
      <c r="D723" s="449" t="s">
        <v>767</v>
      </c>
      <c r="E723" s="449" t="s">
        <v>768</v>
      </c>
      <c r="F723" s="453">
        <v>352</v>
      </c>
      <c r="G723" s="453">
        <v>122848</v>
      </c>
      <c r="H723" s="453">
        <v>1.1354838709677419</v>
      </c>
      <c r="I723" s="453">
        <v>349</v>
      </c>
      <c r="J723" s="453">
        <v>310</v>
      </c>
      <c r="K723" s="453">
        <v>108190</v>
      </c>
      <c r="L723" s="453">
        <v>1</v>
      </c>
      <c r="M723" s="453">
        <v>349</v>
      </c>
      <c r="N723" s="453">
        <v>462</v>
      </c>
      <c r="O723" s="453">
        <v>161700</v>
      </c>
      <c r="P723" s="523">
        <v>1.4945928459192162</v>
      </c>
      <c r="Q723" s="454">
        <v>350</v>
      </c>
    </row>
    <row r="724" spans="1:17" ht="14.4" customHeight="1" x14ac:dyDescent="0.3">
      <c r="A724" s="448" t="s">
        <v>938</v>
      </c>
      <c r="B724" s="449" t="s">
        <v>747</v>
      </c>
      <c r="C724" s="449" t="s">
        <v>748</v>
      </c>
      <c r="D724" s="449" t="s">
        <v>769</v>
      </c>
      <c r="E724" s="449" t="s">
        <v>770</v>
      </c>
      <c r="F724" s="453"/>
      <c r="G724" s="453"/>
      <c r="H724" s="453"/>
      <c r="I724" s="453"/>
      <c r="J724" s="453"/>
      <c r="K724" s="453"/>
      <c r="L724" s="453"/>
      <c r="M724" s="453"/>
      <c r="N724" s="453">
        <v>1</v>
      </c>
      <c r="O724" s="453">
        <v>1655</v>
      </c>
      <c r="P724" s="523"/>
      <c r="Q724" s="454">
        <v>1655</v>
      </c>
    </row>
    <row r="725" spans="1:17" ht="14.4" customHeight="1" x14ac:dyDescent="0.3">
      <c r="A725" s="448" t="s">
        <v>938</v>
      </c>
      <c r="B725" s="449" t="s">
        <v>747</v>
      </c>
      <c r="C725" s="449" t="s">
        <v>748</v>
      </c>
      <c r="D725" s="449" t="s">
        <v>775</v>
      </c>
      <c r="E725" s="449" t="s">
        <v>776</v>
      </c>
      <c r="F725" s="453">
        <v>1</v>
      </c>
      <c r="G725" s="453">
        <v>49</v>
      </c>
      <c r="H725" s="453"/>
      <c r="I725" s="453">
        <v>49</v>
      </c>
      <c r="J725" s="453"/>
      <c r="K725" s="453"/>
      <c r="L725" s="453"/>
      <c r="M725" s="453"/>
      <c r="N725" s="453">
        <v>2</v>
      </c>
      <c r="O725" s="453">
        <v>98</v>
      </c>
      <c r="P725" s="523"/>
      <c r="Q725" s="454">
        <v>49</v>
      </c>
    </row>
    <row r="726" spans="1:17" ht="14.4" customHeight="1" x14ac:dyDescent="0.3">
      <c r="A726" s="448" t="s">
        <v>938</v>
      </c>
      <c r="B726" s="449" t="s">
        <v>747</v>
      </c>
      <c r="C726" s="449" t="s">
        <v>748</v>
      </c>
      <c r="D726" s="449" t="s">
        <v>777</v>
      </c>
      <c r="E726" s="449" t="s">
        <v>778</v>
      </c>
      <c r="F726" s="453"/>
      <c r="G726" s="453"/>
      <c r="H726" s="453"/>
      <c r="I726" s="453"/>
      <c r="J726" s="453">
        <v>4</v>
      </c>
      <c r="K726" s="453">
        <v>1564</v>
      </c>
      <c r="L726" s="453">
        <v>1</v>
      </c>
      <c r="M726" s="453">
        <v>391</v>
      </c>
      <c r="N726" s="453">
        <v>9</v>
      </c>
      <c r="O726" s="453">
        <v>3528</v>
      </c>
      <c r="P726" s="523">
        <v>2.2557544757033248</v>
      </c>
      <c r="Q726" s="454">
        <v>392</v>
      </c>
    </row>
    <row r="727" spans="1:17" ht="14.4" customHeight="1" x14ac:dyDescent="0.3">
      <c r="A727" s="448" t="s">
        <v>938</v>
      </c>
      <c r="B727" s="449" t="s">
        <v>747</v>
      </c>
      <c r="C727" s="449" t="s">
        <v>748</v>
      </c>
      <c r="D727" s="449" t="s">
        <v>783</v>
      </c>
      <c r="E727" s="449" t="s">
        <v>784</v>
      </c>
      <c r="F727" s="453">
        <v>4</v>
      </c>
      <c r="G727" s="453">
        <v>2816</v>
      </c>
      <c r="H727" s="453">
        <v>0.44381402679275017</v>
      </c>
      <c r="I727" s="453">
        <v>704</v>
      </c>
      <c r="J727" s="453">
        <v>9</v>
      </c>
      <c r="K727" s="453">
        <v>6345</v>
      </c>
      <c r="L727" s="453">
        <v>1</v>
      </c>
      <c r="M727" s="453">
        <v>705</v>
      </c>
      <c r="N727" s="453">
        <v>18</v>
      </c>
      <c r="O727" s="453">
        <v>12726</v>
      </c>
      <c r="P727" s="523">
        <v>2.0056737588652482</v>
      </c>
      <c r="Q727" s="454">
        <v>707</v>
      </c>
    </row>
    <row r="728" spans="1:17" ht="14.4" customHeight="1" x14ac:dyDescent="0.3">
      <c r="A728" s="448" t="s">
        <v>938</v>
      </c>
      <c r="B728" s="449" t="s">
        <v>747</v>
      </c>
      <c r="C728" s="449" t="s">
        <v>748</v>
      </c>
      <c r="D728" s="449" t="s">
        <v>785</v>
      </c>
      <c r="E728" s="449" t="s">
        <v>786</v>
      </c>
      <c r="F728" s="453">
        <v>1</v>
      </c>
      <c r="G728" s="453">
        <v>147</v>
      </c>
      <c r="H728" s="453"/>
      <c r="I728" s="453">
        <v>147</v>
      </c>
      <c r="J728" s="453"/>
      <c r="K728" s="453"/>
      <c r="L728" s="453"/>
      <c r="M728" s="453"/>
      <c r="N728" s="453">
        <v>4</v>
      </c>
      <c r="O728" s="453">
        <v>592</v>
      </c>
      <c r="P728" s="523"/>
      <c r="Q728" s="454">
        <v>148</v>
      </c>
    </row>
    <row r="729" spans="1:17" ht="14.4" customHeight="1" x14ac:dyDescent="0.3">
      <c r="A729" s="448" t="s">
        <v>938</v>
      </c>
      <c r="B729" s="449" t="s">
        <v>747</v>
      </c>
      <c r="C729" s="449" t="s">
        <v>748</v>
      </c>
      <c r="D729" s="449" t="s">
        <v>787</v>
      </c>
      <c r="E729" s="449" t="s">
        <v>788</v>
      </c>
      <c r="F729" s="453">
        <v>3</v>
      </c>
      <c r="G729" s="453">
        <v>912</v>
      </c>
      <c r="H729" s="453">
        <v>0.59803278688524586</v>
      </c>
      <c r="I729" s="453">
        <v>304</v>
      </c>
      <c r="J729" s="453">
        <v>5</v>
      </c>
      <c r="K729" s="453">
        <v>1525</v>
      </c>
      <c r="L729" s="453">
        <v>1</v>
      </c>
      <c r="M729" s="453">
        <v>305</v>
      </c>
      <c r="N729" s="453"/>
      <c r="O729" s="453"/>
      <c r="P729" s="523"/>
      <c r="Q729" s="454"/>
    </row>
    <row r="730" spans="1:17" ht="14.4" customHeight="1" x14ac:dyDescent="0.3">
      <c r="A730" s="448" t="s">
        <v>938</v>
      </c>
      <c r="B730" s="449" t="s">
        <v>747</v>
      </c>
      <c r="C730" s="449" t="s">
        <v>748</v>
      </c>
      <c r="D730" s="449" t="s">
        <v>789</v>
      </c>
      <c r="E730" s="449" t="s">
        <v>790</v>
      </c>
      <c r="F730" s="453"/>
      <c r="G730" s="453"/>
      <c r="H730" s="453"/>
      <c r="I730" s="453"/>
      <c r="J730" s="453">
        <v>1</v>
      </c>
      <c r="K730" s="453">
        <v>3712</v>
      </c>
      <c r="L730" s="453">
        <v>1</v>
      </c>
      <c r="M730" s="453">
        <v>3712</v>
      </c>
      <c r="N730" s="453"/>
      <c r="O730" s="453"/>
      <c r="P730" s="523"/>
      <c r="Q730" s="454"/>
    </row>
    <row r="731" spans="1:17" ht="14.4" customHeight="1" x14ac:dyDescent="0.3">
      <c r="A731" s="448" t="s">
        <v>938</v>
      </c>
      <c r="B731" s="449" t="s">
        <v>747</v>
      </c>
      <c r="C731" s="449" t="s">
        <v>748</v>
      </c>
      <c r="D731" s="449" t="s">
        <v>791</v>
      </c>
      <c r="E731" s="449" t="s">
        <v>792</v>
      </c>
      <c r="F731" s="453">
        <v>46</v>
      </c>
      <c r="G731" s="453">
        <v>22724</v>
      </c>
      <c r="H731" s="453">
        <v>1.2777777777777777</v>
      </c>
      <c r="I731" s="453">
        <v>494</v>
      </c>
      <c r="J731" s="453">
        <v>36</v>
      </c>
      <c r="K731" s="453">
        <v>17784</v>
      </c>
      <c r="L731" s="453">
        <v>1</v>
      </c>
      <c r="M731" s="453">
        <v>494</v>
      </c>
      <c r="N731" s="453">
        <v>53</v>
      </c>
      <c r="O731" s="453">
        <v>26235</v>
      </c>
      <c r="P731" s="523">
        <v>1.4752024291497976</v>
      </c>
      <c r="Q731" s="454">
        <v>495</v>
      </c>
    </row>
    <row r="732" spans="1:17" ht="14.4" customHeight="1" x14ac:dyDescent="0.3">
      <c r="A732" s="448" t="s">
        <v>938</v>
      </c>
      <c r="B732" s="449" t="s">
        <v>747</v>
      </c>
      <c r="C732" s="449" t="s">
        <v>748</v>
      </c>
      <c r="D732" s="449" t="s">
        <v>793</v>
      </c>
      <c r="E732" s="449" t="s">
        <v>794</v>
      </c>
      <c r="F732" s="453">
        <v>50</v>
      </c>
      <c r="G732" s="453">
        <v>18500</v>
      </c>
      <c r="H732" s="453">
        <v>1.0416666666666667</v>
      </c>
      <c r="I732" s="453">
        <v>370</v>
      </c>
      <c r="J732" s="453">
        <v>48</v>
      </c>
      <c r="K732" s="453">
        <v>17760</v>
      </c>
      <c r="L732" s="453">
        <v>1</v>
      </c>
      <c r="M732" s="453">
        <v>370</v>
      </c>
      <c r="N732" s="453">
        <v>54</v>
      </c>
      <c r="O732" s="453">
        <v>20034</v>
      </c>
      <c r="P732" s="523">
        <v>1.1280405405405405</v>
      </c>
      <c r="Q732" s="454">
        <v>371</v>
      </c>
    </row>
    <row r="733" spans="1:17" ht="14.4" customHeight="1" x14ac:dyDescent="0.3">
      <c r="A733" s="448" t="s">
        <v>938</v>
      </c>
      <c r="B733" s="449" t="s">
        <v>747</v>
      </c>
      <c r="C733" s="449" t="s">
        <v>748</v>
      </c>
      <c r="D733" s="449" t="s">
        <v>795</v>
      </c>
      <c r="E733" s="449" t="s">
        <v>796</v>
      </c>
      <c r="F733" s="453"/>
      <c r="G733" s="453"/>
      <c r="H733" s="453"/>
      <c r="I733" s="453"/>
      <c r="J733" s="453"/>
      <c r="K733" s="453"/>
      <c r="L733" s="453"/>
      <c r="M733" s="453"/>
      <c r="N733" s="453">
        <v>2</v>
      </c>
      <c r="O733" s="453">
        <v>6226</v>
      </c>
      <c r="P733" s="523"/>
      <c r="Q733" s="454">
        <v>3113</v>
      </c>
    </row>
    <row r="734" spans="1:17" ht="14.4" customHeight="1" x14ac:dyDescent="0.3">
      <c r="A734" s="448" t="s">
        <v>938</v>
      </c>
      <c r="B734" s="449" t="s">
        <v>747</v>
      </c>
      <c r="C734" s="449" t="s">
        <v>748</v>
      </c>
      <c r="D734" s="449" t="s">
        <v>797</v>
      </c>
      <c r="E734" s="449" t="s">
        <v>798</v>
      </c>
      <c r="F734" s="453"/>
      <c r="G734" s="453"/>
      <c r="H734" s="453"/>
      <c r="I734" s="453"/>
      <c r="J734" s="453"/>
      <c r="K734" s="453"/>
      <c r="L734" s="453"/>
      <c r="M734" s="453"/>
      <c r="N734" s="453">
        <v>3</v>
      </c>
      <c r="O734" s="453">
        <v>36</v>
      </c>
      <c r="P734" s="523"/>
      <c r="Q734" s="454">
        <v>12</v>
      </c>
    </row>
    <row r="735" spans="1:17" ht="14.4" customHeight="1" x14ac:dyDescent="0.3">
      <c r="A735" s="448" t="s">
        <v>938</v>
      </c>
      <c r="B735" s="449" t="s">
        <v>747</v>
      </c>
      <c r="C735" s="449" t="s">
        <v>748</v>
      </c>
      <c r="D735" s="449" t="s">
        <v>801</v>
      </c>
      <c r="E735" s="449" t="s">
        <v>802</v>
      </c>
      <c r="F735" s="453">
        <v>3</v>
      </c>
      <c r="G735" s="453">
        <v>333</v>
      </c>
      <c r="H735" s="453"/>
      <c r="I735" s="453">
        <v>111</v>
      </c>
      <c r="J735" s="453"/>
      <c r="K735" s="453"/>
      <c r="L735" s="453"/>
      <c r="M735" s="453"/>
      <c r="N735" s="453">
        <v>4</v>
      </c>
      <c r="O735" s="453">
        <v>448</v>
      </c>
      <c r="P735" s="523"/>
      <c r="Q735" s="454">
        <v>112</v>
      </c>
    </row>
    <row r="736" spans="1:17" ht="14.4" customHeight="1" x14ac:dyDescent="0.3">
      <c r="A736" s="448" t="s">
        <v>938</v>
      </c>
      <c r="B736" s="449" t="s">
        <v>747</v>
      </c>
      <c r="C736" s="449" t="s">
        <v>748</v>
      </c>
      <c r="D736" s="449" t="s">
        <v>803</v>
      </c>
      <c r="E736" s="449" t="s">
        <v>804</v>
      </c>
      <c r="F736" s="453"/>
      <c r="G736" s="453"/>
      <c r="H736" s="453"/>
      <c r="I736" s="453"/>
      <c r="J736" s="453">
        <v>1</v>
      </c>
      <c r="K736" s="453">
        <v>125</v>
      </c>
      <c r="L736" s="453">
        <v>1</v>
      </c>
      <c r="M736" s="453">
        <v>125</v>
      </c>
      <c r="N736" s="453"/>
      <c r="O736" s="453"/>
      <c r="P736" s="523"/>
      <c r="Q736" s="454"/>
    </row>
    <row r="737" spans="1:17" ht="14.4" customHeight="1" x14ac:dyDescent="0.3">
      <c r="A737" s="448" t="s">
        <v>938</v>
      </c>
      <c r="B737" s="449" t="s">
        <v>747</v>
      </c>
      <c r="C737" s="449" t="s">
        <v>748</v>
      </c>
      <c r="D737" s="449" t="s">
        <v>805</v>
      </c>
      <c r="E737" s="449" t="s">
        <v>806</v>
      </c>
      <c r="F737" s="453"/>
      <c r="G737" s="453"/>
      <c r="H737" s="453"/>
      <c r="I737" s="453"/>
      <c r="J737" s="453">
        <v>2</v>
      </c>
      <c r="K737" s="453">
        <v>990</v>
      </c>
      <c r="L737" s="453">
        <v>1</v>
      </c>
      <c r="M737" s="453">
        <v>495</v>
      </c>
      <c r="N737" s="453">
        <v>8</v>
      </c>
      <c r="O737" s="453">
        <v>3968</v>
      </c>
      <c r="P737" s="523">
        <v>4.0080808080808081</v>
      </c>
      <c r="Q737" s="454">
        <v>496</v>
      </c>
    </row>
    <row r="738" spans="1:17" ht="14.4" customHeight="1" x14ac:dyDescent="0.3">
      <c r="A738" s="448" t="s">
        <v>938</v>
      </c>
      <c r="B738" s="449" t="s">
        <v>747</v>
      </c>
      <c r="C738" s="449" t="s">
        <v>748</v>
      </c>
      <c r="D738" s="449" t="s">
        <v>807</v>
      </c>
      <c r="E738" s="449" t="s">
        <v>808</v>
      </c>
      <c r="F738" s="453">
        <v>2</v>
      </c>
      <c r="G738" s="453">
        <v>2566</v>
      </c>
      <c r="H738" s="453">
        <v>0.66562905317769128</v>
      </c>
      <c r="I738" s="453">
        <v>1283</v>
      </c>
      <c r="J738" s="453">
        <v>3</v>
      </c>
      <c r="K738" s="453">
        <v>3855</v>
      </c>
      <c r="L738" s="453">
        <v>1</v>
      </c>
      <c r="M738" s="453">
        <v>1285</v>
      </c>
      <c r="N738" s="453"/>
      <c r="O738" s="453"/>
      <c r="P738" s="523"/>
      <c r="Q738" s="454"/>
    </row>
    <row r="739" spans="1:17" ht="14.4" customHeight="1" x14ac:dyDescent="0.3">
      <c r="A739" s="448" t="s">
        <v>938</v>
      </c>
      <c r="B739" s="449" t="s">
        <v>747</v>
      </c>
      <c r="C739" s="449" t="s">
        <v>748</v>
      </c>
      <c r="D739" s="449" t="s">
        <v>809</v>
      </c>
      <c r="E739" s="449" t="s">
        <v>810</v>
      </c>
      <c r="F739" s="453">
        <v>60</v>
      </c>
      <c r="G739" s="453">
        <v>27360</v>
      </c>
      <c r="H739" s="453">
        <v>1.0526315789473684</v>
      </c>
      <c r="I739" s="453">
        <v>456</v>
      </c>
      <c r="J739" s="453">
        <v>57</v>
      </c>
      <c r="K739" s="453">
        <v>25992</v>
      </c>
      <c r="L739" s="453">
        <v>1</v>
      </c>
      <c r="M739" s="453">
        <v>456</v>
      </c>
      <c r="N739" s="453">
        <v>88</v>
      </c>
      <c r="O739" s="453">
        <v>40304</v>
      </c>
      <c r="P739" s="523">
        <v>1.5506309633733457</v>
      </c>
      <c r="Q739" s="454">
        <v>458</v>
      </c>
    </row>
    <row r="740" spans="1:17" ht="14.4" customHeight="1" x14ac:dyDescent="0.3">
      <c r="A740" s="448" t="s">
        <v>938</v>
      </c>
      <c r="B740" s="449" t="s">
        <v>747</v>
      </c>
      <c r="C740" s="449" t="s">
        <v>748</v>
      </c>
      <c r="D740" s="449" t="s">
        <v>811</v>
      </c>
      <c r="E740" s="449" t="s">
        <v>812</v>
      </c>
      <c r="F740" s="453">
        <v>20</v>
      </c>
      <c r="G740" s="453">
        <v>1160</v>
      </c>
      <c r="H740" s="453">
        <v>1.5384615384615385</v>
      </c>
      <c r="I740" s="453">
        <v>58</v>
      </c>
      <c r="J740" s="453">
        <v>13</v>
      </c>
      <c r="K740" s="453">
        <v>754</v>
      </c>
      <c r="L740" s="453">
        <v>1</v>
      </c>
      <c r="M740" s="453">
        <v>58</v>
      </c>
      <c r="N740" s="453">
        <v>8</v>
      </c>
      <c r="O740" s="453">
        <v>464</v>
      </c>
      <c r="P740" s="523">
        <v>0.61538461538461542</v>
      </c>
      <c r="Q740" s="454">
        <v>58</v>
      </c>
    </row>
    <row r="741" spans="1:17" ht="14.4" customHeight="1" x14ac:dyDescent="0.3">
      <c r="A741" s="448" t="s">
        <v>938</v>
      </c>
      <c r="B741" s="449" t="s">
        <v>747</v>
      </c>
      <c r="C741" s="449" t="s">
        <v>748</v>
      </c>
      <c r="D741" s="449" t="s">
        <v>813</v>
      </c>
      <c r="E741" s="449" t="s">
        <v>814</v>
      </c>
      <c r="F741" s="453"/>
      <c r="G741" s="453"/>
      <c r="H741" s="453"/>
      <c r="I741" s="453"/>
      <c r="J741" s="453">
        <v>1</v>
      </c>
      <c r="K741" s="453">
        <v>2173</v>
      </c>
      <c r="L741" s="453">
        <v>1</v>
      </c>
      <c r="M741" s="453">
        <v>2173</v>
      </c>
      <c r="N741" s="453"/>
      <c r="O741" s="453"/>
      <c r="P741" s="523"/>
      <c r="Q741" s="454"/>
    </row>
    <row r="742" spans="1:17" ht="14.4" customHeight="1" x14ac:dyDescent="0.3">
      <c r="A742" s="448" t="s">
        <v>938</v>
      </c>
      <c r="B742" s="449" t="s">
        <v>747</v>
      </c>
      <c r="C742" s="449" t="s">
        <v>748</v>
      </c>
      <c r="D742" s="449" t="s">
        <v>819</v>
      </c>
      <c r="E742" s="449" t="s">
        <v>820</v>
      </c>
      <c r="F742" s="453">
        <v>4</v>
      </c>
      <c r="G742" s="453">
        <v>700</v>
      </c>
      <c r="H742" s="453">
        <v>0.17292490118577075</v>
      </c>
      <c r="I742" s="453">
        <v>175</v>
      </c>
      <c r="J742" s="453">
        <v>23</v>
      </c>
      <c r="K742" s="453">
        <v>4048</v>
      </c>
      <c r="L742" s="453">
        <v>1</v>
      </c>
      <c r="M742" s="453">
        <v>176</v>
      </c>
      <c r="N742" s="453">
        <v>24</v>
      </c>
      <c r="O742" s="453">
        <v>4224</v>
      </c>
      <c r="P742" s="523">
        <v>1.0434782608695652</v>
      </c>
      <c r="Q742" s="454">
        <v>176</v>
      </c>
    </row>
    <row r="743" spans="1:17" ht="14.4" customHeight="1" x14ac:dyDescent="0.3">
      <c r="A743" s="448" t="s">
        <v>938</v>
      </c>
      <c r="B743" s="449" t="s">
        <v>747</v>
      </c>
      <c r="C743" s="449" t="s">
        <v>748</v>
      </c>
      <c r="D743" s="449" t="s">
        <v>821</v>
      </c>
      <c r="E743" s="449" t="s">
        <v>822</v>
      </c>
      <c r="F743" s="453">
        <v>14</v>
      </c>
      <c r="G743" s="453">
        <v>1190</v>
      </c>
      <c r="H743" s="453">
        <v>0.7</v>
      </c>
      <c r="I743" s="453">
        <v>85</v>
      </c>
      <c r="J743" s="453">
        <v>20</v>
      </c>
      <c r="K743" s="453">
        <v>1700</v>
      </c>
      <c r="L743" s="453">
        <v>1</v>
      </c>
      <c r="M743" s="453">
        <v>85</v>
      </c>
      <c r="N743" s="453">
        <v>51</v>
      </c>
      <c r="O743" s="453">
        <v>4386</v>
      </c>
      <c r="P743" s="523">
        <v>2.58</v>
      </c>
      <c r="Q743" s="454">
        <v>86</v>
      </c>
    </row>
    <row r="744" spans="1:17" ht="14.4" customHeight="1" x14ac:dyDescent="0.3">
      <c r="A744" s="448" t="s">
        <v>938</v>
      </c>
      <c r="B744" s="449" t="s">
        <v>747</v>
      </c>
      <c r="C744" s="449" t="s">
        <v>748</v>
      </c>
      <c r="D744" s="449" t="s">
        <v>825</v>
      </c>
      <c r="E744" s="449" t="s">
        <v>826</v>
      </c>
      <c r="F744" s="453">
        <v>25</v>
      </c>
      <c r="G744" s="453">
        <v>4225</v>
      </c>
      <c r="H744" s="453">
        <v>1.5533088235294117</v>
      </c>
      <c r="I744" s="453">
        <v>169</v>
      </c>
      <c r="J744" s="453">
        <v>16</v>
      </c>
      <c r="K744" s="453">
        <v>2720</v>
      </c>
      <c r="L744" s="453">
        <v>1</v>
      </c>
      <c r="M744" s="453">
        <v>170</v>
      </c>
      <c r="N744" s="453">
        <v>33</v>
      </c>
      <c r="O744" s="453">
        <v>5610</v>
      </c>
      <c r="P744" s="523">
        <v>2.0625</v>
      </c>
      <c r="Q744" s="454">
        <v>170</v>
      </c>
    </row>
    <row r="745" spans="1:17" ht="14.4" customHeight="1" x14ac:dyDescent="0.3">
      <c r="A745" s="448" t="s">
        <v>938</v>
      </c>
      <c r="B745" s="449" t="s">
        <v>747</v>
      </c>
      <c r="C745" s="449" t="s">
        <v>748</v>
      </c>
      <c r="D745" s="449" t="s">
        <v>829</v>
      </c>
      <c r="E745" s="449" t="s">
        <v>830</v>
      </c>
      <c r="F745" s="453">
        <v>14</v>
      </c>
      <c r="G745" s="453">
        <v>14154</v>
      </c>
      <c r="H745" s="453">
        <v>0.87413537549407117</v>
      </c>
      <c r="I745" s="453">
        <v>1011</v>
      </c>
      <c r="J745" s="453">
        <v>16</v>
      </c>
      <c r="K745" s="453">
        <v>16192</v>
      </c>
      <c r="L745" s="453">
        <v>1</v>
      </c>
      <c r="M745" s="453">
        <v>1012</v>
      </c>
      <c r="N745" s="453"/>
      <c r="O745" s="453"/>
      <c r="P745" s="523"/>
      <c r="Q745" s="454"/>
    </row>
    <row r="746" spans="1:17" ht="14.4" customHeight="1" x14ac:dyDescent="0.3">
      <c r="A746" s="448" t="s">
        <v>938</v>
      </c>
      <c r="B746" s="449" t="s">
        <v>747</v>
      </c>
      <c r="C746" s="449" t="s">
        <v>748</v>
      </c>
      <c r="D746" s="449" t="s">
        <v>831</v>
      </c>
      <c r="E746" s="449" t="s">
        <v>832</v>
      </c>
      <c r="F746" s="453">
        <v>1</v>
      </c>
      <c r="G746" s="453">
        <v>176</v>
      </c>
      <c r="H746" s="453"/>
      <c r="I746" s="453">
        <v>176</v>
      </c>
      <c r="J746" s="453"/>
      <c r="K746" s="453"/>
      <c r="L746" s="453"/>
      <c r="M746" s="453"/>
      <c r="N746" s="453">
        <v>2</v>
      </c>
      <c r="O746" s="453">
        <v>354</v>
      </c>
      <c r="P746" s="523"/>
      <c r="Q746" s="454">
        <v>177</v>
      </c>
    </row>
    <row r="747" spans="1:17" ht="14.4" customHeight="1" x14ac:dyDescent="0.3">
      <c r="A747" s="448" t="s">
        <v>938</v>
      </c>
      <c r="B747" s="449" t="s">
        <v>747</v>
      </c>
      <c r="C747" s="449" t="s">
        <v>748</v>
      </c>
      <c r="D747" s="449" t="s">
        <v>833</v>
      </c>
      <c r="E747" s="449" t="s">
        <v>834</v>
      </c>
      <c r="F747" s="453">
        <v>11</v>
      </c>
      <c r="G747" s="453">
        <v>25234</v>
      </c>
      <c r="H747" s="453">
        <v>1.0985633434915107</v>
      </c>
      <c r="I747" s="453">
        <v>2294</v>
      </c>
      <c r="J747" s="453">
        <v>10</v>
      </c>
      <c r="K747" s="453">
        <v>22970</v>
      </c>
      <c r="L747" s="453">
        <v>1</v>
      </c>
      <c r="M747" s="453">
        <v>2297</v>
      </c>
      <c r="N747" s="453"/>
      <c r="O747" s="453"/>
      <c r="P747" s="523"/>
      <c r="Q747" s="454"/>
    </row>
    <row r="748" spans="1:17" ht="14.4" customHeight="1" x14ac:dyDescent="0.3">
      <c r="A748" s="448" t="s">
        <v>938</v>
      </c>
      <c r="B748" s="449" t="s">
        <v>747</v>
      </c>
      <c r="C748" s="449" t="s">
        <v>748</v>
      </c>
      <c r="D748" s="449" t="s">
        <v>837</v>
      </c>
      <c r="E748" s="449" t="s">
        <v>838</v>
      </c>
      <c r="F748" s="453">
        <v>4</v>
      </c>
      <c r="G748" s="453">
        <v>1052</v>
      </c>
      <c r="H748" s="453">
        <v>0.56926406926406925</v>
      </c>
      <c r="I748" s="453">
        <v>263</v>
      </c>
      <c r="J748" s="453">
        <v>7</v>
      </c>
      <c r="K748" s="453">
        <v>1848</v>
      </c>
      <c r="L748" s="453">
        <v>1</v>
      </c>
      <c r="M748" s="453">
        <v>264</v>
      </c>
      <c r="N748" s="453">
        <v>7</v>
      </c>
      <c r="O748" s="453">
        <v>1848</v>
      </c>
      <c r="P748" s="523">
        <v>1</v>
      </c>
      <c r="Q748" s="454">
        <v>264</v>
      </c>
    </row>
    <row r="749" spans="1:17" ht="14.4" customHeight="1" x14ac:dyDescent="0.3">
      <c r="A749" s="448" t="s">
        <v>938</v>
      </c>
      <c r="B749" s="449" t="s">
        <v>747</v>
      </c>
      <c r="C749" s="449" t="s">
        <v>748</v>
      </c>
      <c r="D749" s="449" t="s">
        <v>839</v>
      </c>
      <c r="E749" s="449" t="s">
        <v>840</v>
      </c>
      <c r="F749" s="453">
        <v>15</v>
      </c>
      <c r="G749" s="453">
        <v>31950</v>
      </c>
      <c r="H749" s="453">
        <v>1.2494134209291412</v>
      </c>
      <c r="I749" s="453">
        <v>2130</v>
      </c>
      <c r="J749" s="453">
        <v>12</v>
      </c>
      <c r="K749" s="453">
        <v>25572</v>
      </c>
      <c r="L749" s="453">
        <v>1</v>
      </c>
      <c r="M749" s="453">
        <v>2131</v>
      </c>
      <c r="N749" s="453">
        <v>34</v>
      </c>
      <c r="O749" s="453">
        <v>72556</v>
      </c>
      <c r="P749" s="523">
        <v>2.8373220710151728</v>
      </c>
      <c r="Q749" s="454">
        <v>2134</v>
      </c>
    </row>
    <row r="750" spans="1:17" ht="14.4" customHeight="1" x14ac:dyDescent="0.3">
      <c r="A750" s="448" t="s">
        <v>938</v>
      </c>
      <c r="B750" s="449" t="s">
        <v>747</v>
      </c>
      <c r="C750" s="449" t="s">
        <v>748</v>
      </c>
      <c r="D750" s="449" t="s">
        <v>843</v>
      </c>
      <c r="E750" s="449" t="s">
        <v>844</v>
      </c>
      <c r="F750" s="453">
        <v>1</v>
      </c>
      <c r="G750" s="453">
        <v>423</v>
      </c>
      <c r="H750" s="453">
        <v>0.99764150943396224</v>
      </c>
      <c r="I750" s="453">
        <v>423</v>
      </c>
      <c r="J750" s="453">
        <v>1</v>
      </c>
      <c r="K750" s="453">
        <v>424</v>
      </c>
      <c r="L750" s="453">
        <v>1</v>
      </c>
      <c r="M750" s="453">
        <v>424</v>
      </c>
      <c r="N750" s="453"/>
      <c r="O750" s="453"/>
      <c r="P750" s="523"/>
      <c r="Q750" s="454"/>
    </row>
    <row r="751" spans="1:17" ht="14.4" customHeight="1" x14ac:dyDescent="0.3">
      <c r="A751" s="448" t="s">
        <v>938</v>
      </c>
      <c r="B751" s="449" t="s">
        <v>747</v>
      </c>
      <c r="C751" s="449" t="s">
        <v>748</v>
      </c>
      <c r="D751" s="449" t="s">
        <v>848</v>
      </c>
      <c r="E751" s="449" t="s">
        <v>849</v>
      </c>
      <c r="F751" s="453">
        <v>1</v>
      </c>
      <c r="G751" s="453">
        <v>5216</v>
      </c>
      <c r="H751" s="453"/>
      <c r="I751" s="453">
        <v>5216</v>
      </c>
      <c r="J751" s="453"/>
      <c r="K751" s="453"/>
      <c r="L751" s="453"/>
      <c r="M751" s="453"/>
      <c r="N751" s="453"/>
      <c r="O751" s="453"/>
      <c r="P751" s="523"/>
      <c r="Q751" s="454"/>
    </row>
    <row r="752" spans="1:17" ht="14.4" customHeight="1" x14ac:dyDescent="0.3">
      <c r="A752" s="448" t="s">
        <v>938</v>
      </c>
      <c r="B752" s="449" t="s">
        <v>747</v>
      </c>
      <c r="C752" s="449" t="s">
        <v>748</v>
      </c>
      <c r="D752" s="449" t="s">
        <v>852</v>
      </c>
      <c r="E752" s="449" t="s">
        <v>853</v>
      </c>
      <c r="F752" s="453">
        <v>1</v>
      </c>
      <c r="G752" s="453">
        <v>288</v>
      </c>
      <c r="H752" s="453">
        <v>0.9965397923875432</v>
      </c>
      <c r="I752" s="453">
        <v>288</v>
      </c>
      <c r="J752" s="453">
        <v>1</v>
      </c>
      <c r="K752" s="453">
        <v>289</v>
      </c>
      <c r="L752" s="453">
        <v>1</v>
      </c>
      <c r="M752" s="453">
        <v>289</v>
      </c>
      <c r="N752" s="453">
        <v>1</v>
      </c>
      <c r="O752" s="453">
        <v>289</v>
      </c>
      <c r="P752" s="523">
        <v>1</v>
      </c>
      <c r="Q752" s="454">
        <v>289</v>
      </c>
    </row>
    <row r="753" spans="1:17" ht="14.4" customHeight="1" x14ac:dyDescent="0.3">
      <c r="A753" s="448" t="s">
        <v>938</v>
      </c>
      <c r="B753" s="449" t="s">
        <v>747</v>
      </c>
      <c r="C753" s="449" t="s">
        <v>748</v>
      </c>
      <c r="D753" s="449" t="s">
        <v>854</v>
      </c>
      <c r="E753" s="449" t="s">
        <v>855</v>
      </c>
      <c r="F753" s="453"/>
      <c r="G753" s="453"/>
      <c r="H753" s="453"/>
      <c r="I753" s="453"/>
      <c r="J753" s="453">
        <v>1</v>
      </c>
      <c r="K753" s="453">
        <v>1098</v>
      </c>
      <c r="L753" s="453">
        <v>1</v>
      </c>
      <c r="M753" s="453">
        <v>1098</v>
      </c>
      <c r="N753" s="453"/>
      <c r="O753" s="453"/>
      <c r="P753" s="523"/>
      <c r="Q753" s="454"/>
    </row>
    <row r="754" spans="1:17" ht="14.4" customHeight="1" x14ac:dyDescent="0.3">
      <c r="A754" s="448" t="s">
        <v>938</v>
      </c>
      <c r="B754" s="449" t="s">
        <v>747</v>
      </c>
      <c r="C754" s="449" t="s">
        <v>748</v>
      </c>
      <c r="D754" s="449" t="s">
        <v>858</v>
      </c>
      <c r="E754" s="449" t="s">
        <v>859</v>
      </c>
      <c r="F754" s="453">
        <v>1</v>
      </c>
      <c r="G754" s="453">
        <v>314</v>
      </c>
      <c r="H754" s="453">
        <v>0.5</v>
      </c>
      <c r="I754" s="453">
        <v>314</v>
      </c>
      <c r="J754" s="453">
        <v>2</v>
      </c>
      <c r="K754" s="453">
        <v>628</v>
      </c>
      <c r="L754" s="453">
        <v>1</v>
      </c>
      <c r="M754" s="453">
        <v>314</v>
      </c>
      <c r="N754" s="453"/>
      <c r="O754" s="453"/>
      <c r="P754" s="523"/>
      <c r="Q754" s="454"/>
    </row>
    <row r="755" spans="1:17" ht="14.4" customHeight="1" x14ac:dyDescent="0.3">
      <c r="A755" s="448" t="s">
        <v>938</v>
      </c>
      <c r="B755" s="449" t="s">
        <v>747</v>
      </c>
      <c r="C755" s="449" t="s">
        <v>748</v>
      </c>
      <c r="D755" s="449" t="s">
        <v>860</v>
      </c>
      <c r="E755" s="449" t="s">
        <v>861</v>
      </c>
      <c r="F755" s="453"/>
      <c r="G755" s="453"/>
      <c r="H755" s="453"/>
      <c r="I755" s="453"/>
      <c r="J755" s="453">
        <v>1</v>
      </c>
      <c r="K755" s="453">
        <v>0</v>
      </c>
      <c r="L755" s="453"/>
      <c r="M755" s="453">
        <v>0</v>
      </c>
      <c r="N755" s="453">
        <v>0</v>
      </c>
      <c r="O755" s="453">
        <v>0</v>
      </c>
      <c r="P755" s="523"/>
      <c r="Q755" s="454"/>
    </row>
    <row r="756" spans="1:17" ht="14.4" customHeight="1" x14ac:dyDescent="0.3">
      <c r="A756" s="448" t="s">
        <v>938</v>
      </c>
      <c r="B756" s="449" t="s">
        <v>747</v>
      </c>
      <c r="C756" s="449" t="s">
        <v>748</v>
      </c>
      <c r="D756" s="449" t="s">
        <v>864</v>
      </c>
      <c r="E756" s="449" t="s">
        <v>865</v>
      </c>
      <c r="F756" s="453"/>
      <c r="G756" s="453"/>
      <c r="H756" s="453"/>
      <c r="I756" s="453"/>
      <c r="J756" s="453"/>
      <c r="K756" s="453"/>
      <c r="L756" s="453"/>
      <c r="M756" s="453"/>
      <c r="N756" s="453">
        <v>14</v>
      </c>
      <c r="O756" s="453">
        <v>66906</v>
      </c>
      <c r="P756" s="523"/>
      <c r="Q756" s="454">
        <v>4779</v>
      </c>
    </row>
    <row r="757" spans="1:17" ht="14.4" customHeight="1" x14ac:dyDescent="0.3">
      <c r="A757" s="448" t="s">
        <v>938</v>
      </c>
      <c r="B757" s="449" t="s">
        <v>747</v>
      </c>
      <c r="C757" s="449" t="s">
        <v>748</v>
      </c>
      <c r="D757" s="449" t="s">
        <v>866</v>
      </c>
      <c r="E757" s="449" t="s">
        <v>867</v>
      </c>
      <c r="F757" s="453"/>
      <c r="G757" s="453"/>
      <c r="H757" s="453"/>
      <c r="I757" s="453"/>
      <c r="J757" s="453"/>
      <c r="K757" s="453"/>
      <c r="L757" s="453"/>
      <c r="M757" s="453"/>
      <c r="N757" s="453">
        <v>4</v>
      </c>
      <c r="O757" s="453">
        <v>2436</v>
      </c>
      <c r="P757" s="523"/>
      <c r="Q757" s="454">
        <v>609</v>
      </c>
    </row>
    <row r="758" spans="1:17" ht="14.4" customHeight="1" x14ac:dyDescent="0.3">
      <c r="A758" s="448" t="s">
        <v>938</v>
      </c>
      <c r="B758" s="449" t="s">
        <v>747</v>
      </c>
      <c r="C758" s="449" t="s">
        <v>748</v>
      </c>
      <c r="D758" s="449" t="s">
        <v>868</v>
      </c>
      <c r="E758" s="449" t="s">
        <v>869</v>
      </c>
      <c r="F758" s="453"/>
      <c r="G758" s="453"/>
      <c r="H758" s="453"/>
      <c r="I758" s="453"/>
      <c r="J758" s="453"/>
      <c r="K758" s="453"/>
      <c r="L758" s="453"/>
      <c r="M758" s="453"/>
      <c r="N758" s="453">
        <v>0</v>
      </c>
      <c r="O758" s="453">
        <v>0</v>
      </c>
      <c r="P758" s="523"/>
      <c r="Q758" s="454"/>
    </row>
    <row r="759" spans="1:17" ht="14.4" customHeight="1" x14ac:dyDescent="0.3">
      <c r="A759" s="448" t="s">
        <v>938</v>
      </c>
      <c r="B759" s="449" t="s">
        <v>747</v>
      </c>
      <c r="C759" s="449" t="s">
        <v>748</v>
      </c>
      <c r="D759" s="449" t="s">
        <v>870</v>
      </c>
      <c r="E759" s="449" t="s">
        <v>871</v>
      </c>
      <c r="F759" s="453"/>
      <c r="G759" s="453"/>
      <c r="H759" s="453"/>
      <c r="I759" s="453"/>
      <c r="J759" s="453"/>
      <c r="K759" s="453"/>
      <c r="L759" s="453"/>
      <c r="M759" s="453"/>
      <c r="N759" s="453">
        <v>8</v>
      </c>
      <c r="O759" s="453">
        <v>60600</v>
      </c>
      <c r="P759" s="523"/>
      <c r="Q759" s="454">
        <v>7575</v>
      </c>
    </row>
    <row r="760" spans="1:17" ht="14.4" customHeight="1" x14ac:dyDescent="0.3">
      <c r="A760" s="448" t="s">
        <v>939</v>
      </c>
      <c r="B760" s="449" t="s">
        <v>747</v>
      </c>
      <c r="C760" s="449" t="s">
        <v>748</v>
      </c>
      <c r="D760" s="449" t="s">
        <v>749</v>
      </c>
      <c r="E760" s="449" t="s">
        <v>750</v>
      </c>
      <c r="F760" s="453">
        <v>1</v>
      </c>
      <c r="G760" s="453">
        <v>2226</v>
      </c>
      <c r="H760" s="453">
        <v>0.49932705248990578</v>
      </c>
      <c r="I760" s="453">
        <v>2226</v>
      </c>
      <c r="J760" s="453">
        <v>2</v>
      </c>
      <c r="K760" s="453">
        <v>4458</v>
      </c>
      <c r="L760" s="453">
        <v>1</v>
      </c>
      <c r="M760" s="453">
        <v>2229</v>
      </c>
      <c r="N760" s="453"/>
      <c r="O760" s="453"/>
      <c r="P760" s="523"/>
      <c r="Q760" s="454"/>
    </row>
    <row r="761" spans="1:17" ht="14.4" customHeight="1" x14ac:dyDescent="0.3">
      <c r="A761" s="448" t="s">
        <v>939</v>
      </c>
      <c r="B761" s="449" t="s">
        <v>747</v>
      </c>
      <c r="C761" s="449" t="s">
        <v>748</v>
      </c>
      <c r="D761" s="449" t="s">
        <v>751</v>
      </c>
      <c r="E761" s="449" t="s">
        <v>752</v>
      </c>
      <c r="F761" s="453">
        <v>36</v>
      </c>
      <c r="G761" s="453">
        <v>2088</v>
      </c>
      <c r="H761" s="453">
        <v>2.1176470588235294</v>
      </c>
      <c r="I761" s="453">
        <v>58</v>
      </c>
      <c r="J761" s="453">
        <v>17</v>
      </c>
      <c r="K761" s="453">
        <v>986</v>
      </c>
      <c r="L761" s="453">
        <v>1</v>
      </c>
      <c r="M761" s="453">
        <v>58</v>
      </c>
      <c r="N761" s="453">
        <v>9</v>
      </c>
      <c r="O761" s="453">
        <v>522</v>
      </c>
      <c r="P761" s="523">
        <v>0.52941176470588236</v>
      </c>
      <c r="Q761" s="454">
        <v>58</v>
      </c>
    </row>
    <row r="762" spans="1:17" ht="14.4" customHeight="1" x14ac:dyDescent="0.3">
      <c r="A762" s="448" t="s">
        <v>939</v>
      </c>
      <c r="B762" s="449" t="s">
        <v>747</v>
      </c>
      <c r="C762" s="449" t="s">
        <v>748</v>
      </c>
      <c r="D762" s="449" t="s">
        <v>753</v>
      </c>
      <c r="E762" s="449" t="s">
        <v>754</v>
      </c>
      <c r="F762" s="453"/>
      <c r="G762" s="453"/>
      <c r="H762" s="453"/>
      <c r="I762" s="453"/>
      <c r="J762" s="453">
        <v>1</v>
      </c>
      <c r="K762" s="453">
        <v>131</v>
      </c>
      <c r="L762" s="453">
        <v>1</v>
      </c>
      <c r="M762" s="453">
        <v>131</v>
      </c>
      <c r="N762" s="453">
        <v>9</v>
      </c>
      <c r="O762" s="453">
        <v>1188</v>
      </c>
      <c r="P762" s="523">
        <v>9.0687022900763363</v>
      </c>
      <c r="Q762" s="454">
        <v>132</v>
      </c>
    </row>
    <row r="763" spans="1:17" ht="14.4" customHeight="1" x14ac:dyDescent="0.3">
      <c r="A763" s="448" t="s">
        <v>939</v>
      </c>
      <c r="B763" s="449" t="s">
        <v>747</v>
      </c>
      <c r="C763" s="449" t="s">
        <v>748</v>
      </c>
      <c r="D763" s="449" t="s">
        <v>755</v>
      </c>
      <c r="E763" s="449" t="s">
        <v>756</v>
      </c>
      <c r="F763" s="453"/>
      <c r="G763" s="453"/>
      <c r="H763" s="453"/>
      <c r="I763" s="453"/>
      <c r="J763" s="453">
        <v>3</v>
      </c>
      <c r="K763" s="453">
        <v>567</v>
      </c>
      <c r="L763" s="453">
        <v>1</v>
      </c>
      <c r="M763" s="453">
        <v>189</v>
      </c>
      <c r="N763" s="453"/>
      <c r="O763" s="453"/>
      <c r="P763" s="523"/>
      <c r="Q763" s="454"/>
    </row>
    <row r="764" spans="1:17" ht="14.4" customHeight="1" x14ac:dyDescent="0.3">
      <c r="A764" s="448" t="s">
        <v>939</v>
      </c>
      <c r="B764" s="449" t="s">
        <v>747</v>
      </c>
      <c r="C764" s="449" t="s">
        <v>748</v>
      </c>
      <c r="D764" s="449" t="s">
        <v>759</v>
      </c>
      <c r="E764" s="449" t="s">
        <v>760</v>
      </c>
      <c r="F764" s="453">
        <v>2</v>
      </c>
      <c r="G764" s="453">
        <v>358</v>
      </c>
      <c r="H764" s="453">
        <v>0.99444444444444446</v>
      </c>
      <c r="I764" s="453">
        <v>179</v>
      </c>
      <c r="J764" s="453">
        <v>2</v>
      </c>
      <c r="K764" s="453">
        <v>360</v>
      </c>
      <c r="L764" s="453">
        <v>1</v>
      </c>
      <c r="M764" s="453">
        <v>180</v>
      </c>
      <c r="N764" s="453">
        <v>4</v>
      </c>
      <c r="O764" s="453">
        <v>720</v>
      </c>
      <c r="P764" s="523">
        <v>2</v>
      </c>
      <c r="Q764" s="454">
        <v>180</v>
      </c>
    </row>
    <row r="765" spans="1:17" ht="14.4" customHeight="1" x14ac:dyDescent="0.3">
      <c r="A765" s="448" t="s">
        <v>939</v>
      </c>
      <c r="B765" s="449" t="s">
        <v>747</v>
      </c>
      <c r="C765" s="449" t="s">
        <v>748</v>
      </c>
      <c r="D765" s="449" t="s">
        <v>763</v>
      </c>
      <c r="E765" s="449" t="s">
        <v>764</v>
      </c>
      <c r="F765" s="453">
        <v>24</v>
      </c>
      <c r="G765" s="453">
        <v>8040</v>
      </c>
      <c r="H765" s="453">
        <v>1.0403726708074534</v>
      </c>
      <c r="I765" s="453">
        <v>335</v>
      </c>
      <c r="J765" s="453">
        <v>23</v>
      </c>
      <c r="K765" s="453">
        <v>7728</v>
      </c>
      <c r="L765" s="453">
        <v>1</v>
      </c>
      <c r="M765" s="453">
        <v>336</v>
      </c>
      <c r="N765" s="453">
        <v>29</v>
      </c>
      <c r="O765" s="453">
        <v>9773</v>
      </c>
      <c r="P765" s="523">
        <v>1.2646221532091098</v>
      </c>
      <c r="Q765" s="454">
        <v>337</v>
      </c>
    </row>
    <row r="766" spans="1:17" ht="14.4" customHeight="1" x14ac:dyDescent="0.3">
      <c r="A766" s="448" t="s">
        <v>939</v>
      </c>
      <c r="B766" s="449" t="s">
        <v>747</v>
      </c>
      <c r="C766" s="449" t="s">
        <v>748</v>
      </c>
      <c r="D766" s="449" t="s">
        <v>767</v>
      </c>
      <c r="E766" s="449" t="s">
        <v>768</v>
      </c>
      <c r="F766" s="453">
        <v>4</v>
      </c>
      <c r="G766" s="453">
        <v>1396</v>
      </c>
      <c r="H766" s="453">
        <v>0.22222222222222221</v>
      </c>
      <c r="I766" s="453">
        <v>349</v>
      </c>
      <c r="J766" s="453">
        <v>18</v>
      </c>
      <c r="K766" s="453">
        <v>6282</v>
      </c>
      <c r="L766" s="453">
        <v>1</v>
      </c>
      <c r="M766" s="453">
        <v>349</v>
      </c>
      <c r="N766" s="453">
        <v>33</v>
      </c>
      <c r="O766" s="453">
        <v>11550</v>
      </c>
      <c r="P766" s="523">
        <v>1.8385864374403056</v>
      </c>
      <c r="Q766" s="454">
        <v>350</v>
      </c>
    </row>
    <row r="767" spans="1:17" ht="14.4" customHeight="1" x14ac:dyDescent="0.3">
      <c r="A767" s="448" t="s">
        <v>939</v>
      </c>
      <c r="B767" s="449" t="s">
        <v>747</v>
      </c>
      <c r="C767" s="449" t="s">
        <v>748</v>
      </c>
      <c r="D767" s="449" t="s">
        <v>787</v>
      </c>
      <c r="E767" s="449" t="s">
        <v>788</v>
      </c>
      <c r="F767" s="453">
        <v>18</v>
      </c>
      <c r="G767" s="453">
        <v>5472</v>
      </c>
      <c r="H767" s="453">
        <v>1.7940983606557377</v>
      </c>
      <c r="I767" s="453">
        <v>304</v>
      </c>
      <c r="J767" s="453">
        <v>10</v>
      </c>
      <c r="K767" s="453">
        <v>3050</v>
      </c>
      <c r="L767" s="453">
        <v>1</v>
      </c>
      <c r="M767" s="453">
        <v>305</v>
      </c>
      <c r="N767" s="453">
        <v>14</v>
      </c>
      <c r="O767" s="453">
        <v>4270</v>
      </c>
      <c r="P767" s="523">
        <v>1.4</v>
      </c>
      <c r="Q767" s="454">
        <v>305</v>
      </c>
    </row>
    <row r="768" spans="1:17" ht="14.4" customHeight="1" x14ac:dyDescent="0.3">
      <c r="A768" s="448" t="s">
        <v>939</v>
      </c>
      <c r="B768" s="449" t="s">
        <v>747</v>
      </c>
      <c r="C768" s="449" t="s">
        <v>748</v>
      </c>
      <c r="D768" s="449" t="s">
        <v>789</v>
      </c>
      <c r="E768" s="449" t="s">
        <v>790</v>
      </c>
      <c r="F768" s="453">
        <v>1</v>
      </c>
      <c r="G768" s="453">
        <v>3707</v>
      </c>
      <c r="H768" s="453">
        <v>0.99865301724137934</v>
      </c>
      <c r="I768" s="453">
        <v>3707</v>
      </c>
      <c r="J768" s="453">
        <v>1</v>
      </c>
      <c r="K768" s="453">
        <v>3712</v>
      </c>
      <c r="L768" s="453">
        <v>1</v>
      </c>
      <c r="M768" s="453">
        <v>3712</v>
      </c>
      <c r="N768" s="453">
        <v>3</v>
      </c>
      <c r="O768" s="453">
        <v>11166</v>
      </c>
      <c r="P768" s="523">
        <v>3.0080818965517242</v>
      </c>
      <c r="Q768" s="454">
        <v>3722</v>
      </c>
    </row>
    <row r="769" spans="1:17" ht="14.4" customHeight="1" x14ac:dyDescent="0.3">
      <c r="A769" s="448" t="s">
        <v>939</v>
      </c>
      <c r="B769" s="449" t="s">
        <v>747</v>
      </c>
      <c r="C769" s="449" t="s">
        <v>748</v>
      </c>
      <c r="D769" s="449" t="s">
        <v>791</v>
      </c>
      <c r="E769" s="449" t="s">
        <v>792</v>
      </c>
      <c r="F769" s="453">
        <v>3</v>
      </c>
      <c r="G769" s="453">
        <v>1482</v>
      </c>
      <c r="H769" s="453">
        <v>0.25</v>
      </c>
      <c r="I769" s="453">
        <v>494</v>
      </c>
      <c r="J769" s="453">
        <v>12</v>
      </c>
      <c r="K769" s="453">
        <v>5928</v>
      </c>
      <c r="L769" s="453">
        <v>1</v>
      </c>
      <c r="M769" s="453">
        <v>494</v>
      </c>
      <c r="N769" s="453">
        <v>9</v>
      </c>
      <c r="O769" s="453">
        <v>4455</v>
      </c>
      <c r="P769" s="523">
        <v>0.75151821862348178</v>
      </c>
      <c r="Q769" s="454">
        <v>495</v>
      </c>
    </row>
    <row r="770" spans="1:17" ht="14.4" customHeight="1" x14ac:dyDescent="0.3">
      <c r="A770" s="448" t="s">
        <v>939</v>
      </c>
      <c r="B770" s="449" t="s">
        <v>747</v>
      </c>
      <c r="C770" s="449" t="s">
        <v>748</v>
      </c>
      <c r="D770" s="449" t="s">
        <v>793</v>
      </c>
      <c r="E770" s="449" t="s">
        <v>794</v>
      </c>
      <c r="F770" s="453">
        <v>21</v>
      </c>
      <c r="G770" s="453">
        <v>7770</v>
      </c>
      <c r="H770" s="453">
        <v>0.95454545454545459</v>
      </c>
      <c r="I770" s="453">
        <v>370</v>
      </c>
      <c r="J770" s="453">
        <v>22</v>
      </c>
      <c r="K770" s="453">
        <v>8140</v>
      </c>
      <c r="L770" s="453">
        <v>1</v>
      </c>
      <c r="M770" s="453">
        <v>370</v>
      </c>
      <c r="N770" s="453">
        <v>22</v>
      </c>
      <c r="O770" s="453">
        <v>8162</v>
      </c>
      <c r="P770" s="523">
        <v>1.0027027027027027</v>
      </c>
      <c r="Q770" s="454">
        <v>371</v>
      </c>
    </row>
    <row r="771" spans="1:17" ht="14.4" customHeight="1" x14ac:dyDescent="0.3">
      <c r="A771" s="448" t="s">
        <v>939</v>
      </c>
      <c r="B771" s="449" t="s">
        <v>747</v>
      </c>
      <c r="C771" s="449" t="s">
        <v>748</v>
      </c>
      <c r="D771" s="449" t="s">
        <v>801</v>
      </c>
      <c r="E771" s="449" t="s">
        <v>802</v>
      </c>
      <c r="F771" s="453">
        <v>2</v>
      </c>
      <c r="G771" s="453">
        <v>222</v>
      </c>
      <c r="H771" s="453"/>
      <c r="I771" s="453">
        <v>111</v>
      </c>
      <c r="J771" s="453"/>
      <c r="K771" s="453"/>
      <c r="L771" s="453"/>
      <c r="M771" s="453"/>
      <c r="N771" s="453"/>
      <c r="O771" s="453"/>
      <c r="P771" s="523"/>
      <c r="Q771" s="454"/>
    </row>
    <row r="772" spans="1:17" ht="14.4" customHeight="1" x14ac:dyDescent="0.3">
      <c r="A772" s="448" t="s">
        <v>939</v>
      </c>
      <c r="B772" s="449" t="s">
        <v>747</v>
      </c>
      <c r="C772" s="449" t="s">
        <v>748</v>
      </c>
      <c r="D772" s="449" t="s">
        <v>803</v>
      </c>
      <c r="E772" s="449" t="s">
        <v>804</v>
      </c>
      <c r="F772" s="453">
        <v>1</v>
      </c>
      <c r="G772" s="453">
        <v>125</v>
      </c>
      <c r="H772" s="453"/>
      <c r="I772" s="453">
        <v>125</v>
      </c>
      <c r="J772" s="453"/>
      <c r="K772" s="453"/>
      <c r="L772" s="453"/>
      <c r="M772" s="453"/>
      <c r="N772" s="453"/>
      <c r="O772" s="453"/>
      <c r="P772" s="523"/>
      <c r="Q772" s="454"/>
    </row>
    <row r="773" spans="1:17" ht="14.4" customHeight="1" x14ac:dyDescent="0.3">
      <c r="A773" s="448" t="s">
        <v>939</v>
      </c>
      <c r="B773" s="449" t="s">
        <v>747</v>
      </c>
      <c r="C773" s="449" t="s">
        <v>748</v>
      </c>
      <c r="D773" s="449" t="s">
        <v>809</v>
      </c>
      <c r="E773" s="449" t="s">
        <v>810</v>
      </c>
      <c r="F773" s="453">
        <v>10</v>
      </c>
      <c r="G773" s="453">
        <v>4560</v>
      </c>
      <c r="H773" s="453">
        <v>2</v>
      </c>
      <c r="I773" s="453">
        <v>456</v>
      </c>
      <c r="J773" s="453">
        <v>5</v>
      </c>
      <c r="K773" s="453">
        <v>2280</v>
      </c>
      <c r="L773" s="453">
        <v>1</v>
      </c>
      <c r="M773" s="453">
        <v>456</v>
      </c>
      <c r="N773" s="453">
        <v>2</v>
      </c>
      <c r="O773" s="453">
        <v>916</v>
      </c>
      <c r="P773" s="523">
        <v>0.40175438596491231</v>
      </c>
      <c r="Q773" s="454">
        <v>458</v>
      </c>
    </row>
    <row r="774" spans="1:17" ht="14.4" customHeight="1" x14ac:dyDescent="0.3">
      <c r="A774" s="448" t="s">
        <v>939</v>
      </c>
      <c r="B774" s="449" t="s">
        <v>747</v>
      </c>
      <c r="C774" s="449" t="s">
        <v>748</v>
      </c>
      <c r="D774" s="449" t="s">
        <v>811</v>
      </c>
      <c r="E774" s="449" t="s">
        <v>812</v>
      </c>
      <c r="F774" s="453">
        <v>16</v>
      </c>
      <c r="G774" s="453">
        <v>928</v>
      </c>
      <c r="H774" s="453">
        <v>2.6666666666666665</v>
      </c>
      <c r="I774" s="453">
        <v>58</v>
      </c>
      <c r="J774" s="453">
        <v>6</v>
      </c>
      <c r="K774" s="453">
        <v>348</v>
      </c>
      <c r="L774" s="453">
        <v>1</v>
      </c>
      <c r="M774" s="453">
        <v>58</v>
      </c>
      <c r="N774" s="453">
        <v>12</v>
      </c>
      <c r="O774" s="453">
        <v>696</v>
      </c>
      <c r="P774" s="523">
        <v>2</v>
      </c>
      <c r="Q774" s="454">
        <v>58</v>
      </c>
    </row>
    <row r="775" spans="1:17" ht="14.4" customHeight="1" x14ac:dyDescent="0.3">
      <c r="A775" s="448" t="s">
        <v>939</v>
      </c>
      <c r="B775" s="449" t="s">
        <v>747</v>
      </c>
      <c r="C775" s="449" t="s">
        <v>748</v>
      </c>
      <c r="D775" s="449" t="s">
        <v>819</v>
      </c>
      <c r="E775" s="449" t="s">
        <v>820</v>
      </c>
      <c r="F775" s="453">
        <v>41</v>
      </c>
      <c r="G775" s="453">
        <v>7175</v>
      </c>
      <c r="H775" s="453">
        <v>0.6575329912023461</v>
      </c>
      <c r="I775" s="453">
        <v>175</v>
      </c>
      <c r="J775" s="453">
        <v>62</v>
      </c>
      <c r="K775" s="453">
        <v>10912</v>
      </c>
      <c r="L775" s="453">
        <v>1</v>
      </c>
      <c r="M775" s="453">
        <v>176</v>
      </c>
      <c r="N775" s="453">
        <v>91</v>
      </c>
      <c r="O775" s="453">
        <v>16016</v>
      </c>
      <c r="P775" s="523">
        <v>1.467741935483871</v>
      </c>
      <c r="Q775" s="454">
        <v>176</v>
      </c>
    </row>
    <row r="776" spans="1:17" ht="14.4" customHeight="1" x14ac:dyDescent="0.3">
      <c r="A776" s="448" t="s">
        <v>939</v>
      </c>
      <c r="B776" s="449" t="s">
        <v>747</v>
      </c>
      <c r="C776" s="449" t="s">
        <v>748</v>
      </c>
      <c r="D776" s="449" t="s">
        <v>825</v>
      </c>
      <c r="E776" s="449" t="s">
        <v>826</v>
      </c>
      <c r="F776" s="453"/>
      <c r="G776" s="453"/>
      <c r="H776" s="453"/>
      <c r="I776" s="453"/>
      <c r="J776" s="453">
        <v>1</v>
      </c>
      <c r="K776" s="453">
        <v>170</v>
      </c>
      <c r="L776" s="453">
        <v>1</v>
      </c>
      <c r="M776" s="453">
        <v>170</v>
      </c>
      <c r="N776" s="453">
        <v>1</v>
      </c>
      <c r="O776" s="453">
        <v>170</v>
      </c>
      <c r="P776" s="523">
        <v>1</v>
      </c>
      <c r="Q776" s="454">
        <v>170</v>
      </c>
    </row>
    <row r="777" spans="1:17" ht="14.4" customHeight="1" x14ac:dyDescent="0.3">
      <c r="A777" s="448" t="s">
        <v>939</v>
      </c>
      <c r="B777" s="449" t="s">
        <v>747</v>
      </c>
      <c r="C777" s="449" t="s">
        <v>748</v>
      </c>
      <c r="D777" s="449" t="s">
        <v>843</v>
      </c>
      <c r="E777" s="449" t="s">
        <v>844</v>
      </c>
      <c r="F777" s="453">
        <v>1</v>
      </c>
      <c r="G777" s="453">
        <v>423</v>
      </c>
      <c r="H777" s="453">
        <v>0.49882075471698112</v>
      </c>
      <c r="I777" s="453">
        <v>423</v>
      </c>
      <c r="J777" s="453">
        <v>2</v>
      </c>
      <c r="K777" s="453">
        <v>848</v>
      </c>
      <c r="L777" s="453">
        <v>1</v>
      </c>
      <c r="M777" s="453">
        <v>424</v>
      </c>
      <c r="N777" s="453">
        <v>3</v>
      </c>
      <c r="O777" s="453">
        <v>1278</v>
      </c>
      <c r="P777" s="523">
        <v>1.5070754716981132</v>
      </c>
      <c r="Q777" s="454">
        <v>426</v>
      </c>
    </row>
    <row r="778" spans="1:17" ht="14.4" customHeight="1" x14ac:dyDescent="0.3">
      <c r="A778" s="448" t="s">
        <v>939</v>
      </c>
      <c r="B778" s="449" t="s">
        <v>747</v>
      </c>
      <c r="C778" s="449" t="s">
        <v>748</v>
      </c>
      <c r="D778" s="449" t="s">
        <v>854</v>
      </c>
      <c r="E778" s="449" t="s">
        <v>855</v>
      </c>
      <c r="F778" s="453"/>
      <c r="G778" s="453"/>
      <c r="H778" s="453"/>
      <c r="I778" s="453"/>
      <c r="J778" s="453"/>
      <c r="K778" s="453"/>
      <c r="L778" s="453"/>
      <c r="M778" s="453"/>
      <c r="N778" s="453">
        <v>3</v>
      </c>
      <c r="O778" s="453">
        <v>3306</v>
      </c>
      <c r="P778" s="523"/>
      <c r="Q778" s="454">
        <v>1102</v>
      </c>
    </row>
    <row r="779" spans="1:17" ht="14.4" customHeight="1" x14ac:dyDescent="0.3">
      <c r="A779" s="448" t="s">
        <v>940</v>
      </c>
      <c r="B779" s="449" t="s">
        <v>747</v>
      </c>
      <c r="C779" s="449" t="s">
        <v>748</v>
      </c>
      <c r="D779" s="449" t="s">
        <v>749</v>
      </c>
      <c r="E779" s="449" t="s">
        <v>750</v>
      </c>
      <c r="F779" s="453"/>
      <c r="G779" s="453"/>
      <c r="H779" s="453"/>
      <c r="I779" s="453"/>
      <c r="J779" s="453">
        <v>1</v>
      </c>
      <c r="K779" s="453">
        <v>2229</v>
      </c>
      <c r="L779" s="453">
        <v>1</v>
      </c>
      <c r="M779" s="453">
        <v>2229</v>
      </c>
      <c r="N779" s="453">
        <v>2</v>
      </c>
      <c r="O779" s="453">
        <v>4470</v>
      </c>
      <c r="P779" s="523">
        <v>2.0053835800807538</v>
      </c>
      <c r="Q779" s="454">
        <v>2235</v>
      </c>
    </row>
    <row r="780" spans="1:17" ht="14.4" customHeight="1" x14ac:dyDescent="0.3">
      <c r="A780" s="448" t="s">
        <v>940</v>
      </c>
      <c r="B780" s="449" t="s">
        <v>747</v>
      </c>
      <c r="C780" s="449" t="s">
        <v>748</v>
      </c>
      <c r="D780" s="449" t="s">
        <v>751</v>
      </c>
      <c r="E780" s="449" t="s">
        <v>752</v>
      </c>
      <c r="F780" s="453">
        <v>220</v>
      </c>
      <c r="G780" s="453">
        <v>12760</v>
      </c>
      <c r="H780" s="453">
        <v>0.89795918367346939</v>
      </c>
      <c r="I780" s="453">
        <v>58</v>
      </c>
      <c r="J780" s="453">
        <v>245</v>
      </c>
      <c r="K780" s="453">
        <v>14210</v>
      </c>
      <c r="L780" s="453">
        <v>1</v>
      </c>
      <c r="M780" s="453">
        <v>58</v>
      </c>
      <c r="N780" s="453">
        <v>48</v>
      </c>
      <c r="O780" s="453">
        <v>2784</v>
      </c>
      <c r="P780" s="523">
        <v>0.19591836734693877</v>
      </c>
      <c r="Q780" s="454">
        <v>58</v>
      </c>
    </row>
    <row r="781" spans="1:17" ht="14.4" customHeight="1" x14ac:dyDescent="0.3">
      <c r="A781" s="448" t="s">
        <v>940</v>
      </c>
      <c r="B781" s="449" t="s">
        <v>747</v>
      </c>
      <c r="C781" s="449" t="s">
        <v>748</v>
      </c>
      <c r="D781" s="449" t="s">
        <v>753</v>
      </c>
      <c r="E781" s="449" t="s">
        <v>754</v>
      </c>
      <c r="F781" s="453">
        <v>389</v>
      </c>
      <c r="G781" s="453">
        <v>50959</v>
      </c>
      <c r="H781" s="453">
        <v>2.2616279069767442</v>
      </c>
      <c r="I781" s="453">
        <v>131</v>
      </c>
      <c r="J781" s="453">
        <v>172</v>
      </c>
      <c r="K781" s="453">
        <v>22532</v>
      </c>
      <c r="L781" s="453">
        <v>1</v>
      </c>
      <c r="M781" s="453">
        <v>131</v>
      </c>
      <c r="N781" s="453">
        <v>47</v>
      </c>
      <c r="O781" s="453">
        <v>6204</v>
      </c>
      <c r="P781" s="523">
        <v>0.27534173619740815</v>
      </c>
      <c r="Q781" s="454">
        <v>132</v>
      </c>
    </row>
    <row r="782" spans="1:17" ht="14.4" customHeight="1" x14ac:dyDescent="0.3">
      <c r="A782" s="448" t="s">
        <v>940</v>
      </c>
      <c r="B782" s="449" t="s">
        <v>747</v>
      </c>
      <c r="C782" s="449" t="s">
        <v>748</v>
      </c>
      <c r="D782" s="449" t="s">
        <v>755</v>
      </c>
      <c r="E782" s="449" t="s">
        <v>756</v>
      </c>
      <c r="F782" s="453">
        <v>30</v>
      </c>
      <c r="G782" s="453">
        <v>5670</v>
      </c>
      <c r="H782" s="453">
        <v>1.5789473684210527</v>
      </c>
      <c r="I782" s="453">
        <v>189</v>
      </c>
      <c r="J782" s="453">
        <v>19</v>
      </c>
      <c r="K782" s="453">
        <v>3591</v>
      </c>
      <c r="L782" s="453">
        <v>1</v>
      </c>
      <c r="M782" s="453">
        <v>189</v>
      </c>
      <c r="N782" s="453">
        <v>2</v>
      </c>
      <c r="O782" s="453">
        <v>380</v>
      </c>
      <c r="P782" s="523">
        <v>0.10582010582010581</v>
      </c>
      <c r="Q782" s="454">
        <v>190</v>
      </c>
    </row>
    <row r="783" spans="1:17" ht="14.4" customHeight="1" x14ac:dyDescent="0.3">
      <c r="A783" s="448" t="s">
        <v>940</v>
      </c>
      <c r="B783" s="449" t="s">
        <v>747</v>
      </c>
      <c r="C783" s="449" t="s">
        <v>748</v>
      </c>
      <c r="D783" s="449" t="s">
        <v>757</v>
      </c>
      <c r="E783" s="449" t="s">
        <v>758</v>
      </c>
      <c r="F783" s="453">
        <v>51</v>
      </c>
      <c r="G783" s="453">
        <v>20757</v>
      </c>
      <c r="H783" s="453">
        <v>0.47546728971962615</v>
      </c>
      <c r="I783" s="453">
        <v>407</v>
      </c>
      <c r="J783" s="453">
        <v>107</v>
      </c>
      <c r="K783" s="453">
        <v>43656</v>
      </c>
      <c r="L783" s="453">
        <v>1</v>
      </c>
      <c r="M783" s="453">
        <v>408</v>
      </c>
      <c r="N783" s="453">
        <v>36</v>
      </c>
      <c r="O783" s="453">
        <v>14688</v>
      </c>
      <c r="P783" s="523">
        <v>0.3364485981308411</v>
      </c>
      <c r="Q783" s="454">
        <v>408</v>
      </c>
    </row>
    <row r="784" spans="1:17" ht="14.4" customHeight="1" x14ac:dyDescent="0.3">
      <c r="A784" s="448" t="s">
        <v>940</v>
      </c>
      <c r="B784" s="449" t="s">
        <v>747</v>
      </c>
      <c r="C784" s="449" t="s">
        <v>748</v>
      </c>
      <c r="D784" s="449" t="s">
        <v>759</v>
      </c>
      <c r="E784" s="449" t="s">
        <v>760</v>
      </c>
      <c r="F784" s="453">
        <v>8</v>
      </c>
      <c r="G784" s="453">
        <v>1432</v>
      </c>
      <c r="H784" s="453">
        <v>0.44197530864197532</v>
      </c>
      <c r="I784" s="453">
        <v>179</v>
      </c>
      <c r="J784" s="453">
        <v>18</v>
      </c>
      <c r="K784" s="453">
        <v>3240</v>
      </c>
      <c r="L784" s="453">
        <v>1</v>
      </c>
      <c r="M784" s="453">
        <v>180</v>
      </c>
      <c r="N784" s="453">
        <v>2</v>
      </c>
      <c r="O784" s="453">
        <v>360</v>
      </c>
      <c r="P784" s="523">
        <v>0.1111111111111111</v>
      </c>
      <c r="Q784" s="454">
        <v>180</v>
      </c>
    </row>
    <row r="785" spans="1:17" ht="14.4" customHeight="1" x14ac:dyDescent="0.3">
      <c r="A785" s="448" t="s">
        <v>940</v>
      </c>
      <c r="B785" s="449" t="s">
        <v>747</v>
      </c>
      <c r="C785" s="449" t="s">
        <v>748</v>
      </c>
      <c r="D785" s="449" t="s">
        <v>763</v>
      </c>
      <c r="E785" s="449" t="s">
        <v>764</v>
      </c>
      <c r="F785" s="453">
        <v>1</v>
      </c>
      <c r="G785" s="453">
        <v>335</v>
      </c>
      <c r="H785" s="453">
        <v>5.5390211640211642E-2</v>
      </c>
      <c r="I785" s="453">
        <v>335</v>
      </c>
      <c r="J785" s="453">
        <v>18</v>
      </c>
      <c r="K785" s="453">
        <v>6048</v>
      </c>
      <c r="L785" s="453">
        <v>1</v>
      </c>
      <c r="M785" s="453">
        <v>336</v>
      </c>
      <c r="N785" s="453">
        <v>3</v>
      </c>
      <c r="O785" s="453">
        <v>1011</v>
      </c>
      <c r="P785" s="523">
        <v>0.1671626984126984</v>
      </c>
      <c r="Q785" s="454">
        <v>337</v>
      </c>
    </row>
    <row r="786" spans="1:17" ht="14.4" customHeight="1" x14ac:dyDescent="0.3">
      <c r="A786" s="448" t="s">
        <v>940</v>
      </c>
      <c r="B786" s="449" t="s">
        <v>747</v>
      </c>
      <c r="C786" s="449" t="s">
        <v>748</v>
      </c>
      <c r="D786" s="449" t="s">
        <v>765</v>
      </c>
      <c r="E786" s="449" t="s">
        <v>766</v>
      </c>
      <c r="F786" s="453"/>
      <c r="G786" s="453"/>
      <c r="H786" s="453"/>
      <c r="I786" s="453"/>
      <c r="J786" s="453">
        <v>1</v>
      </c>
      <c r="K786" s="453">
        <v>459</v>
      </c>
      <c r="L786" s="453">
        <v>1</v>
      </c>
      <c r="M786" s="453">
        <v>459</v>
      </c>
      <c r="N786" s="453">
        <v>1</v>
      </c>
      <c r="O786" s="453">
        <v>459</v>
      </c>
      <c r="P786" s="523">
        <v>1</v>
      </c>
      <c r="Q786" s="454">
        <v>459</v>
      </c>
    </row>
    <row r="787" spans="1:17" ht="14.4" customHeight="1" x14ac:dyDescent="0.3">
      <c r="A787" s="448" t="s">
        <v>940</v>
      </c>
      <c r="B787" s="449" t="s">
        <v>747</v>
      </c>
      <c r="C787" s="449" t="s">
        <v>748</v>
      </c>
      <c r="D787" s="449" t="s">
        <v>767</v>
      </c>
      <c r="E787" s="449" t="s">
        <v>768</v>
      </c>
      <c r="F787" s="453">
        <v>123</v>
      </c>
      <c r="G787" s="453">
        <v>42927</v>
      </c>
      <c r="H787" s="453">
        <v>1.2947368421052632</v>
      </c>
      <c r="I787" s="453">
        <v>349</v>
      </c>
      <c r="J787" s="453">
        <v>95</v>
      </c>
      <c r="K787" s="453">
        <v>33155</v>
      </c>
      <c r="L787" s="453">
        <v>1</v>
      </c>
      <c r="M787" s="453">
        <v>349</v>
      </c>
      <c r="N787" s="453">
        <v>44</v>
      </c>
      <c r="O787" s="453">
        <v>15400</v>
      </c>
      <c r="P787" s="523">
        <v>0.46448499472176141</v>
      </c>
      <c r="Q787" s="454">
        <v>350</v>
      </c>
    </row>
    <row r="788" spans="1:17" ht="14.4" customHeight="1" x14ac:dyDescent="0.3">
      <c r="A788" s="448" t="s">
        <v>940</v>
      </c>
      <c r="B788" s="449" t="s">
        <v>747</v>
      </c>
      <c r="C788" s="449" t="s">
        <v>748</v>
      </c>
      <c r="D788" s="449" t="s">
        <v>769</v>
      </c>
      <c r="E788" s="449" t="s">
        <v>770</v>
      </c>
      <c r="F788" s="453"/>
      <c r="G788" s="453"/>
      <c r="H788" s="453"/>
      <c r="I788" s="453"/>
      <c r="J788" s="453">
        <v>1</v>
      </c>
      <c r="K788" s="453">
        <v>1653</v>
      </c>
      <c r="L788" s="453">
        <v>1</v>
      </c>
      <c r="M788" s="453">
        <v>1653</v>
      </c>
      <c r="N788" s="453"/>
      <c r="O788" s="453"/>
      <c r="P788" s="523"/>
      <c r="Q788" s="454"/>
    </row>
    <row r="789" spans="1:17" ht="14.4" customHeight="1" x14ac:dyDescent="0.3">
      <c r="A789" s="448" t="s">
        <v>940</v>
      </c>
      <c r="B789" s="449" t="s">
        <v>747</v>
      </c>
      <c r="C789" s="449" t="s">
        <v>748</v>
      </c>
      <c r="D789" s="449" t="s">
        <v>773</v>
      </c>
      <c r="E789" s="449" t="s">
        <v>774</v>
      </c>
      <c r="F789" s="453">
        <v>18</v>
      </c>
      <c r="G789" s="453">
        <v>2106</v>
      </c>
      <c r="H789" s="453">
        <v>0.32727272727272727</v>
      </c>
      <c r="I789" s="453">
        <v>117</v>
      </c>
      <c r="J789" s="453">
        <v>55</v>
      </c>
      <c r="K789" s="453">
        <v>6435</v>
      </c>
      <c r="L789" s="453">
        <v>1</v>
      </c>
      <c r="M789" s="453">
        <v>117</v>
      </c>
      <c r="N789" s="453">
        <v>38</v>
      </c>
      <c r="O789" s="453">
        <v>4446</v>
      </c>
      <c r="P789" s="523">
        <v>0.69090909090909092</v>
      </c>
      <c r="Q789" s="454">
        <v>117</v>
      </c>
    </row>
    <row r="790" spans="1:17" ht="14.4" customHeight="1" x14ac:dyDescent="0.3">
      <c r="A790" s="448" t="s">
        <v>940</v>
      </c>
      <c r="B790" s="449" t="s">
        <v>747</v>
      </c>
      <c r="C790" s="449" t="s">
        <v>748</v>
      </c>
      <c r="D790" s="449" t="s">
        <v>777</v>
      </c>
      <c r="E790" s="449" t="s">
        <v>778</v>
      </c>
      <c r="F790" s="453">
        <v>1</v>
      </c>
      <c r="G790" s="453">
        <v>387</v>
      </c>
      <c r="H790" s="453">
        <v>0.24744245524296676</v>
      </c>
      <c r="I790" s="453">
        <v>387</v>
      </c>
      <c r="J790" s="453">
        <v>4</v>
      </c>
      <c r="K790" s="453">
        <v>1564</v>
      </c>
      <c r="L790" s="453">
        <v>1</v>
      </c>
      <c r="M790" s="453">
        <v>391</v>
      </c>
      <c r="N790" s="453"/>
      <c r="O790" s="453"/>
      <c r="P790" s="523"/>
      <c r="Q790" s="454"/>
    </row>
    <row r="791" spans="1:17" ht="14.4" customHeight="1" x14ac:dyDescent="0.3">
      <c r="A791" s="448" t="s">
        <v>940</v>
      </c>
      <c r="B791" s="449" t="s">
        <v>747</v>
      </c>
      <c r="C791" s="449" t="s">
        <v>748</v>
      </c>
      <c r="D791" s="449" t="s">
        <v>779</v>
      </c>
      <c r="E791" s="449" t="s">
        <v>780</v>
      </c>
      <c r="F791" s="453">
        <v>13</v>
      </c>
      <c r="G791" s="453">
        <v>494</v>
      </c>
      <c r="H791" s="453">
        <v>0.3611111111111111</v>
      </c>
      <c r="I791" s="453">
        <v>38</v>
      </c>
      <c r="J791" s="453">
        <v>36</v>
      </c>
      <c r="K791" s="453">
        <v>1368</v>
      </c>
      <c r="L791" s="453">
        <v>1</v>
      </c>
      <c r="M791" s="453">
        <v>38</v>
      </c>
      <c r="N791" s="453">
        <v>32</v>
      </c>
      <c r="O791" s="453">
        <v>1216</v>
      </c>
      <c r="P791" s="523">
        <v>0.88888888888888884</v>
      </c>
      <c r="Q791" s="454">
        <v>38</v>
      </c>
    </row>
    <row r="792" spans="1:17" ht="14.4" customHeight="1" x14ac:dyDescent="0.3">
      <c r="A792" s="448" t="s">
        <v>940</v>
      </c>
      <c r="B792" s="449" t="s">
        <v>747</v>
      </c>
      <c r="C792" s="449" t="s">
        <v>748</v>
      </c>
      <c r="D792" s="449" t="s">
        <v>783</v>
      </c>
      <c r="E792" s="449" t="s">
        <v>784</v>
      </c>
      <c r="F792" s="453">
        <v>1</v>
      </c>
      <c r="G792" s="453">
        <v>704</v>
      </c>
      <c r="H792" s="453">
        <v>0.16643026004728131</v>
      </c>
      <c r="I792" s="453">
        <v>704</v>
      </c>
      <c r="J792" s="453">
        <v>6</v>
      </c>
      <c r="K792" s="453">
        <v>4230</v>
      </c>
      <c r="L792" s="453">
        <v>1</v>
      </c>
      <c r="M792" s="453">
        <v>705</v>
      </c>
      <c r="N792" s="453"/>
      <c r="O792" s="453"/>
      <c r="P792" s="523"/>
      <c r="Q792" s="454"/>
    </row>
    <row r="793" spans="1:17" ht="14.4" customHeight="1" x14ac:dyDescent="0.3">
      <c r="A793" s="448" t="s">
        <v>940</v>
      </c>
      <c r="B793" s="449" t="s">
        <v>747</v>
      </c>
      <c r="C793" s="449" t="s">
        <v>748</v>
      </c>
      <c r="D793" s="449" t="s">
        <v>787</v>
      </c>
      <c r="E793" s="449" t="s">
        <v>788</v>
      </c>
      <c r="F793" s="453">
        <v>218</v>
      </c>
      <c r="G793" s="453">
        <v>66272</v>
      </c>
      <c r="H793" s="453">
        <v>1.2857115142108837</v>
      </c>
      <c r="I793" s="453">
        <v>304</v>
      </c>
      <c r="J793" s="453">
        <v>169</v>
      </c>
      <c r="K793" s="453">
        <v>51545</v>
      </c>
      <c r="L793" s="453">
        <v>1</v>
      </c>
      <c r="M793" s="453">
        <v>305</v>
      </c>
      <c r="N793" s="453">
        <v>41</v>
      </c>
      <c r="O793" s="453">
        <v>12505</v>
      </c>
      <c r="P793" s="523">
        <v>0.24260355029585798</v>
      </c>
      <c r="Q793" s="454">
        <v>305</v>
      </c>
    </row>
    <row r="794" spans="1:17" ht="14.4" customHeight="1" x14ac:dyDescent="0.3">
      <c r="A794" s="448" t="s">
        <v>940</v>
      </c>
      <c r="B794" s="449" t="s">
        <v>747</v>
      </c>
      <c r="C794" s="449" t="s">
        <v>748</v>
      </c>
      <c r="D794" s="449" t="s">
        <v>789</v>
      </c>
      <c r="E794" s="449" t="s">
        <v>790</v>
      </c>
      <c r="F794" s="453">
        <v>2</v>
      </c>
      <c r="G794" s="453">
        <v>7414</v>
      </c>
      <c r="H794" s="453">
        <v>0.66576867816091956</v>
      </c>
      <c r="I794" s="453">
        <v>3707</v>
      </c>
      <c r="J794" s="453">
        <v>3</v>
      </c>
      <c r="K794" s="453">
        <v>11136</v>
      </c>
      <c r="L794" s="453">
        <v>1</v>
      </c>
      <c r="M794" s="453">
        <v>3712</v>
      </c>
      <c r="N794" s="453">
        <v>4</v>
      </c>
      <c r="O794" s="453">
        <v>14888</v>
      </c>
      <c r="P794" s="523">
        <v>1.3369252873563218</v>
      </c>
      <c r="Q794" s="454">
        <v>3722</v>
      </c>
    </row>
    <row r="795" spans="1:17" ht="14.4" customHeight="1" x14ac:dyDescent="0.3">
      <c r="A795" s="448" t="s">
        <v>940</v>
      </c>
      <c r="B795" s="449" t="s">
        <v>747</v>
      </c>
      <c r="C795" s="449" t="s">
        <v>748</v>
      </c>
      <c r="D795" s="449" t="s">
        <v>791</v>
      </c>
      <c r="E795" s="449" t="s">
        <v>792</v>
      </c>
      <c r="F795" s="453">
        <v>112</v>
      </c>
      <c r="G795" s="453">
        <v>55328</v>
      </c>
      <c r="H795" s="453">
        <v>0.63636363636363635</v>
      </c>
      <c r="I795" s="453">
        <v>494</v>
      </c>
      <c r="J795" s="453">
        <v>176</v>
      </c>
      <c r="K795" s="453">
        <v>86944</v>
      </c>
      <c r="L795" s="453">
        <v>1</v>
      </c>
      <c r="M795" s="453">
        <v>494</v>
      </c>
      <c r="N795" s="453">
        <v>51</v>
      </c>
      <c r="O795" s="453">
        <v>25245</v>
      </c>
      <c r="P795" s="523">
        <v>0.29035931174089069</v>
      </c>
      <c r="Q795" s="454">
        <v>495</v>
      </c>
    </row>
    <row r="796" spans="1:17" ht="14.4" customHeight="1" x14ac:dyDescent="0.3">
      <c r="A796" s="448" t="s">
        <v>940</v>
      </c>
      <c r="B796" s="449" t="s">
        <v>747</v>
      </c>
      <c r="C796" s="449" t="s">
        <v>748</v>
      </c>
      <c r="D796" s="449" t="s">
        <v>907</v>
      </c>
      <c r="E796" s="449" t="s">
        <v>908</v>
      </c>
      <c r="F796" s="453"/>
      <c r="G796" s="453"/>
      <c r="H796" s="453"/>
      <c r="I796" s="453"/>
      <c r="J796" s="453"/>
      <c r="K796" s="453"/>
      <c r="L796" s="453"/>
      <c r="M796" s="453"/>
      <c r="N796" s="453">
        <v>1</v>
      </c>
      <c r="O796" s="453">
        <v>6598</v>
      </c>
      <c r="P796" s="523"/>
      <c r="Q796" s="454">
        <v>6598</v>
      </c>
    </row>
    <row r="797" spans="1:17" ht="14.4" customHeight="1" x14ac:dyDescent="0.3">
      <c r="A797" s="448" t="s">
        <v>940</v>
      </c>
      <c r="B797" s="449" t="s">
        <v>747</v>
      </c>
      <c r="C797" s="449" t="s">
        <v>748</v>
      </c>
      <c r="D797" s="449" t="s">
        <v>793</v>
      </c>
      <c r="E797" s="449" t="s">
        <v>794</v>
      </c>
      <c r="F797" s="453">
        <v>277</v>
      </c>
      <c r="G797" s="453">
        <v>102490</v>
      </c>
      <c r="H797" s="453">
        <v>1.1446280991735538</v>
      </c>
      <c r="I797" s="453">
        <v>370</v>
      </c>
      <c r="J797" s="453">
        <v>242</v>
      </c>
      <c r="K797" s="453">
        <v>89540</v>
      </c>
      <c r="L797" s="453">
        <v>1</v>
      </c>
      <c r="M797" s="453">
        <v>370</v>
      </c>
      <c r="N797" s="453">
        <v>69</v>
      </c>
      <c r="O797" s="453">
        <v>25599</v>
      </c>
      <c r="P797" s="523">
        <v>0.28589457225820863</v>
      </c>
      <c r="Q797" s="454">
        <v>371</v>
      </c>
    </row>
    <row r="798" spans="1:17" ht="14.4" customHeight="1" x14ac:dyDescent="0.3">
      <c r="A798" s="448" t="s">
        <v>940</v>
      </c>
      <c r="B798" s="449" t="s">
        <v>747</v>
      </c>
      <c r="C798" s="449" t="s">
        <v>748</v>
      </c>
      <c r="D798" s="449" t="s">
        <v>797</v>
      </c>
      <c r="E798" s="449" t="s">
        <v>798</v>
      </c>
      <c r="F798" s="453"/>
      <c r="G798" s="453"/>
      <c r="H798" s="453"/>
      <c r="I798" s="453"/>
      <c r="J798" s="453"/>
      <c r="K798" s="453"/>
      <c r="L798" s="453"/>
      <c r="M798" s="453"/>
      <c r="N798" s="453">
        <v>1</v>
      </c>
      <c r="O798" s="453">
        <v>12</v>
      </c>
      <c r="P798" s="523"/>
      <c r="Q798" s="454">
        <v>12</v>
      </c>
    </row>
    <row r="799" spans="1:17" ht="14.4" customHeight="1" x14ac:dyDescent="0.3">
      <c r="A799" s="448" t="s">
        <v>940</v>
      </c>
      <c r="B799" s="449" t="s">
        <v>747</v>
      </c>
      <c r="C799" s="449" t="s">
        <v>748</v>
      </c>
      <c r="D799" s="449" t="s">
        <v>799</v>
      </c>
      <c r="E799" s="449" t="s">
        <v>800</v>
      </c>
      <c r="F799" s="453"/>
      <c r="G799" s="453"/>
      <c r="H799" s="453"/>
      <c r="I799" s="453"/>
      <c r="J799" s="453">
        <v>1</v>
      </c>
      <c r="K799" s="453">
        <v>12794</v>
      </c>
      <c r="L799" s="453">
        <v>1</v>
      </c>
      <c r="M799" s="453">
        <v>12794</v>
      </c>
      <c r="N799" s="453">
        <v>1</v>
      </c>
      <c r="O799" s="453">
        <v>12796</v>
      </c>
      <c r="P799" s="523">
        <v>1.0001563232765358</v>
      </c>
      <c r="Q799" s="454">
        <v>12796</v>
      </c>
    </row>
    <row r="800" spans="1:17" ht="14.4" customHeight="1" x14ac:dyDescent="0.3">
      <c r="A800" s="448" t="s">
        <v>940</v>
      </c>
      <c r="B800" s="449" t="s">
        <v>747</v>
      </c>
      <c r="C800" s="449" t="s">
        <v>748</v>
      </c>
      <c r="D800" s="449" t="s">
        <v>801</v>
      </c>
      <c r="E800" s="449" t="s">
        <v>802</v>
      </c>
      <c r="F800" s="453"/>
      <c r="G800" s="453"/>
      <c r="H800" s="453"/>
      <c r="I800" s="453"/>
      <c r="J800" s="453">
        <v>2</v>
      </c>
      <c r="K800" s="453">
        <v>222</v>
      </c>
      <c r="L800" s="453">
        <v>1</v>
      </c>
      <c r="M800" s="453">
        <v>111</v>
      </c>
      <c r="N800" s="453">
        <v>2</v>
      </c>
      <c r="O800" s="453">
        <v>224</v>
      </c>
      <c r="P800" s="523">
        <v>1.0090090090090089</v>
      </c>
      <c r="Q800" s="454">
        <v>112</v>
      </c>
    </row>
    <row r="801" spans="1:17" ht="14.4" customHeight="1" x14ac:dyDescent="0.3">
      <c r="A801" s="448" t="s">
        <v>940</v>
      </c>
      <c r="B801" s="449" t="s">
        <v>747</v>
      </c>
      <c r="C801" s="449" t="s">
        <v>748</v>
      </c>
      <c r="D801" s="449" t="s">
        <v>803</v>
      </c>
      <c r="E801" s="449" t="s">
        <v>804</v>
      </c>
      <c r="F801" s="453">
        <v>19</v>
      </c>
      <c r="G801" s="453">
        <v>2375</v>
      </c>
      <c r="H801" s="453">
        <v>6.333333333333333</v>
      </c>
      <c r="I801" s="453">
        <v>125</v>
      </c>
      <c r="J801" s="453">
        <v>3</v>
      </c>
      <c r="K801" s="453">
        <v>375</v>
      </c>
      <c r="L801" s="453">
        <v>1</v>
      </c>
      <c r="M801" s="453">
        <v>125</v>
      </c>
      <c r="N801" s="453">
        <v>2</v>
      </c>
      <c r="O801" s="453">
        <v>252</v>
      </c>
      <c r="P801" s="523">
        <v>0.67200000000000004</v>
      </c>
      <c r="Q801" s="454">
        <v>126</v>
      </c>
    </row>
    <row r="802" spans="1:17" ht="14.4" customHeight="1" x14ac:dyDescent="0.3">
      <c r="A802" s="448" t="s">
        <v>940</v>
      </c>
      <c r="B802" s="449" t="s">
        <v>747</v>
      </c>
      <c r="C802" s="449" t="s">
        <v>748</v>
      </c>
      <c r="D802" s="449" t="s">
        <v>805</v>
      </c>
      <c r="E802" s="449" t="s">
        <v>806</v>
      </c>
      <c r="F802" s="453">
        <v>20</v>
      </c>
      <c r="G802" s="453">
        <v>9900</v>
      </c>
      <c r="H802" s="453">
        <v>0.29850746268656714</v>
      </c>
      <c r="I802" s="453">
        <v>495</v>
      </c>
      <c r="J802" s="453">
        <v>67</v>
      </c>
      <c r="K802" s="453">
        <v>33165</v>
      </c>
      <c r="L802" s="453">
        <v>1</v>
      </c>
      <c r="M802" s="453">
        <v>495</v>
      </c>
      <c r="N802" s="453">
        <v>42</v>
      </c>
      <c r="O802" s="453">
        <v>20832</v>
      </c>
      <c r="P802" s="523">
        <v>0.62813206693803714</v>
      </c>
      <c r="Q802" s="454">
        <v>496</v>
      </c>
    </row>
    <row r="803" spans="1:17" ht="14.4" customHeight="1" x14ac:dyDescent="0.3">
      <c r="A803" s="448" t="s">
        <v>940</v>
      </c>
      <c r="B803" s="449" t="s">
        <v>747</v>
      </c>
      <c r="C803" s="449" t="s">
        <v>748</v>
      </c>
      <c r="D803" s="449" t="s">
        <v>809</v>
      </c>
      <c r="E803" s="449" t="s">
        <v>810</v>
      </c>
      <c r="F803" s="453"/>
      <c r="G803" s="453"/>
      <c r="H803" s="453"/>
      <c r="I803" s="453"/>
      <c r="J803" s="453">
        <v>2</v>
      </c>
      <c r="K803" s="453">
        <v>912</v>
      </c>
      <c r="L803" s="453">
        <v>1</v>
      </c>
      <c r="M803" s="453">
        <v>456</v>
      </c>
      <c r="N803" s="453"/>
      <c r="O803" s="453"/>
      <c r="P803" s="523"/>
      <c r="Q803" s="454"/>
    </row>
    <row r="804" spans="1:17" ht="14.4" customHeight="1" x14ac:dyDescent="0.3">
      <c r="A804" s="448" t="s">
        <v>940</v>
      </c>
      <c r="B804" s="449" t="s">
        <v>747</v>
      </c>
      <c r="C804" s="449" t="s">
        <v>748</v>
      </c>
      <c r="D804" s="449" t="s">
        <v>811</v>
      </c>
      <c r="E804" s="449" t="s">
        <v>812</v>
      </c>
      <c r="F804" s="453">
        <v>18</v>
      </c>
      <c r="G804" s="453">
        <v>1044</v>
      </c>
      <c r="H804" s="453">
        <v>4.5</v>
      </c>
      <c r="I804" s="453">
        <v>58</v>
      </c>
      <c r="J804" s="453">
        <v>4</v>
      </c>
      <c r="K804" s="453">
        <v>232</v>
      </c>
      <c r="L804" s="453">
        <v>1</v>
      </c>
      <c r="M804" s="453">
        <v>58</v>
      </c>
      <c r="N804" s="453">
        <v>4</v>
      </c>
      <c r="O804" s="453">
        <v>232</v>
      </c>
      <c r="P804" s="523">
        <v>1</v>
      </c>
      <c r="Q804" s="454">
        <v>58</v>
      </c>
    </row>
    <row r="805" spans="1:17" ht="14.4" customHeight="1" x14ac:dyDescent="0.3">
      <c r="A805" s="448" t="s">
        <v>940</v>
      </c>
      <c r="B805" s="449" t="s">
        <v>747</v>
      </c>
      <c r="C805" s="449" t="s">
        <v>748</v>
      </c>
      <c r="D805" s="449" t="s">
        <v>813</v>
      </c>
      <c r="E805" s="449" t="s">
        <v>814</v>
      </c>
      <c r="F805" s="453"/>
      <c r="G805" s="453"/>
      <c r="H805" s="453"/>
      <c r="I805" s="453"/>
      <c r="J805" s="453">
        <v>1</v>
      </c>
      <c r="K805" s="453">
        <v>2173</v>
      </c>
      <c r="L805" s="453">
        <v>1</v>
      </c>
      <c r="M805" s="453">
        <v>2173</v>
      </c>
      <c r="N805" s="453"/>
      <c r="O805" s="453"/>
      <c r="P805" s="523"/>
      <c r="Q805" s="454"/>
    </row>
    <row r="806" spans="1:17" ht="14.4" customHeight="1" x14ac:dyDescent="0.3">
      <c r="A806" s="448" t="s">
        <v>940</v>
      </c>
      <c r="B806" s="449" t="s">
        <v>747</v>
      </c>
      <c r="C806" s="449" t="s">
        <v>748</v>
      </c>
      <c r="D806" s="449" t="s">
        <v>819</v>
      </c>
      <c r="E806" s="449" t="s">
        <v>820</v>
      </c>
      <c r="F806" s="453">
        <v>1343</v>
      </c>
      <c r="G806" s="453">
        <v>235025</v>
      </c>
      <c r="H806" s="453">
        <v>1.4920327577450483</v>
      </c>
      <c r="I806" s="453">
        <v>175</v>
      </c>
      <c r="J806" s="453">
        <v>895</v>
      </c>
      <c r="K806" s="453">
        <v>157520</v>
      </c>
      <c r="L806" s="453">
        <v>1</v>
      </c>
      <c r="M806" s="453">
        <v>176</v>
      </c>
      <c r="N806" s="453">
        <v>452</v>
      </c>
      <c r="O806" s="453">
        <v>79552</v>
      </c>
      <c r="P806" s="523">
        <v>0.50502793296089388</v>
      </c>
      <c r="Q806" s="454">
        <v>176</v>
      </c>
    </row>
    <row r="807" spans="1:17" ht="14.4" customHeight="1" x14ac:dyDescent="0.3">
      <c r="A807" s="448" t="s">
        <v>940</v>
      </c>
      <c r="B807" s="449" t="s">
        <v>747</v>
      </c>
      <c r="C807" s="449" t="s">
        <v>748</v>
      </c>
      <c r="D807" s="449" t="s">
        <v>821</v>
      </c>
      <c r="E807" s="449" t="s">
        <v>822</v>
      </c>
      <c r="F807" s="453">
        <v>2</v>
      </c>
      <c r="G807" s="453">
        <v>170</v>
      </c>
      <c r="H807" s="453">
        <v>0.14285714285714285</v>
      </c>
      <c r="I807" s="453">
        <v>85</v>
      </c>
      <c r="J807" s="453">
        <v>14</v>
      </c>
      <c r="K807" s="453">
        <v>1190</v>
      </c>
      <c r="L807" s="453">
        <v>1</v>
      </c>
      <c r="M807" s="453">
        <v>85</v>
      </c>
      <c r="N807" s="453"/>
      <c r="O807" s="453"/>
      <c r="P807" s="523"/>
      <c r="Q807" s="454"/>
    </row>
    <row r="808" spans="1:17" ht="14.4" customHeight="1" x14ac:dyDescent="0.3">
      <c r="A808" s="448" t="s">
        <v>940</v>
      </c>
      <c r="B808" s="449" t="s">
        <v>747</v>
      </c>
      <c r="C808" s="449" t="s">
        <v>748</v>
      </c>
      <c r="D808" s="449" t="s">
        <v>823</v>
      </c>
      <c r="E808" s="449" t="s">
        <v>824</v>
      </c>
      <c r="F808" s="453"/>
      <c r="G808" s="453"/>
      <c r="H808" s="453"/>
      <c r="I808" s="453"/>
      <c r="J808" s="453">
        <v>2</v>
      </c>
      <c r="K808" s="453">
        <v>356</v>
      </c>
      <c r="L808" s="453">
        <v>1</v>
      </c>
      <c r="M808" s="453">
        <v>178</v>
      </c>
      <c r="N808" s="453">
        <v>2</v>
      </c>
      <c r="O808" s="453">
        <v>358</v>
      </c>
      <c r="P808" s="523">
        <v>1.0056179775280898</v>
      </c>
      <c r="Q808" s="454">
        <v>179</v>
      </c>
    </row>
    <row r="809" spans="1:17" ht="14.4" customHeight="1" x14ac:dyDescent="0.3">
      <c r="A809" s="448" t="s">
        <v>940</v>
      </c>
      <c r="B809" s="449" t="s">
        <v>747</v>
      </c>
      <c r="C809" s="449" t="s">
        <v>748</v>
      </c>
      <c r="D809" s="449" t="s">
        <v>825</v>
      </c>
      <c r="E809" s="449" t="s">
        <v>826</v>
      </c>
      <c r="F809" s="453">
        <v>4</v>
      </c>
      <c r="G809" s="453">
        <v>676</v>
      </c>
      <c r="H809" s="453">
        <v>0.79529411764705882</v>
      </c>
      <c r="I809" s="453">
        <v>169</v>
      </c>
      <c r="J809" s="453">
        <v>5</v>
      </c>
      <c r="K809" s="453">
        <v>850</v>
      </c>
      <c r="L809" s="453">
        <v>1</v>
      </c>
      <c r="M809" s="453">
        <v>170</v>
      </c>
      <c r="N809" s="453">
        <v>9</v>
      </c>
      <c r="O809" s="453">
        <v>1530</v>
      </c>
      <c r="P809" s="523">
        <v>1.8</v>
      </c>
      <c r="Q809" s="454">
        <v>170</v>
      </c>
    </row>
    <row r="810" spans="1:17" ht="14.4" customHeight="1" x14ac:dyDescent="0.3">
      <c r="A810" s="448" t="s">
        <v>940</v>
      </c>
      <c r="B810" s="449" t="s">
        <v>747</v>
      </c>
      <c r="C810" s="449" t="s">
        <v>748</v>
      </c>
      <c r="D810" s="449" t="s">
        <v>831</v>
      </c>
      <c r="E810" s="449" t="s">
        <v>832</v>
      </c>
      <c r="F810" s="453"/>
      <c r="G810" s="453"/>
      <c r="H810" s="453"/>
      <c r="I810" s="453"/>
      <c r="J810" s="453">
        <v>2</v>
      </c>
      <c r="K810" s="453">
        <v>352</v>
      </c>
      <c r="L810" s="453">
        <v>1</v>
      </c>
      <c r="M810" s="453">
        <v>176</v>
      </c>
      <c r="N810" s="453">
        <v>1</v>
      </c>
      <c r="O810" s="453">
        <v>177</v>
      </c>
      <c r="P810" s="523">
        <v>0.50284090909090906</v>
      </c>
      <c r="Q810" s="454">
        <v>177</v>
      </c>
    </row>
    <row r="811" spans="1:17" ht="14.4" customHeight="1" x14ac:dyDescent="0.3">
      <c r="A811" s="448" t="s">
        <v>940</v>
      </c>
      <c r="B811" s="449" t="s">
        <v>747</v>
      </c>
      <c r="C811" s="449" t="s">
        <v>748</v>
      </c>
      <c r="D811" s="449" t="s">
        <v>837</v>
      </c>
      <c r="E811" s="449" t="s">
        <v>838</v>
      </c>
      <c r="F811" s="453">
        <v>1</v>
      </c>
      <c r="G811" s="453">
        <v>263</v>
      </c>
      <c r="H811" s="453">
        <v>0.19924242424242425</v>
      </c>
      <c r="I811" s="453">
        <v>263</v>
      </c>
      <c r="J811" s="453">
        <v>5</v>
      </c>
      <c r="K811" s="453">
        <v>1320</v>
      </c>
      <c r="L811" s="453">
        <v>1</v>
      </c>
      <c r="M811" s="453">
        <v>264</v>
      </c>
      <c r="N811" s="453">
        <v>5</v>
      </c>
      <c r="O811" s="453">
        <v>1320</v>
      </c>
      <c r="P811" s="523">
        <v>1</v>
      </c>
      <c r="Q811" s="454">
        <v>264</v>
      </c>
    </row>
    <row r="812" spans="1:17" ht="14.4" customHeight="1" x14ac:dyDescent="0.3">
      <c r="A812" s="448" t="s">
        <v>940</v>
      </c>
      <c r="B812" s="449" t="s">
        <v>747</v>
      </c>
      <c r="C812" s="449" t="s">
        <v>748</v>
      </c>
      <c r="D812" s="449" t="s">
        <v>839</v>
      </c>
      <c r="E812" s="449" t="s">
        <v>840</v>
      </c>
      <c r="F812" s="453"/>
      <c r="G812" s="453"/>
      <c r="H812" s="453"/>
      <c r="I812" s="453"/>
      <c r="J812" s="453">
        <v>3</v>
      </c>
      <c r="K812" s="453">
        <v>6393</v>
      </c>
      <c r="L812" s="453">
        <v>1</v>
      </c>
      <c r="M812" s="453">
        <v>2131</v>
      </c>
      <c r="N812" s="453">
        <v>1</v>
      </c>
      <c r="O812" s="453">
        <v>2134</v>
      </c>
      <c r="P812" s="523">
        <v>0.33380259659002032</v>
      </c>
      <c r="Q812" s="454">
        <v>2134</v>
      </c>
    </row>
    <row r="813" spans="1:17" ht="14.4" customHeight="1" x14ac:dyDescent="0.3">
      <c r="A813" s="448" t="s">
        <v>940</v>
      </c>
      <c r="B813" s="449" t="s">
        <v>747</v>
      </c>
      <c r="C813" s="449" t="s">
        <v>748</v>
      </c>
      <c r="D813" s="449" t="s">
        <v>841</v>
      </c>
      <c r="E813" s="449" t="s">
        <v>842</v>
      </c>
      <c r="F813" s="453">
        <v>25</v>
      </c>
      <c r="G813" s="453">
        <v>6050</v>
      </c>
      <c r="H813" s="453">
        <v>0.34722222222222221</v>
      </c>
      <c r="I813" s="453">
        <v>242</v>
      </c>
      <c r="J813" s="453">
        <v>72</v>
      </c>
      <c r="K813" s="453">
        <v>17424</v>
      </c>
      <c r="L813" s="453">
        <v>1</v>
      </c>
      <c r="M813" s="453">
        <v>242</v>
      </c>
      <c r="N813" s="453">
        <v>50</v>
      </c>
      <c r="O813" s="453">
        <v>12150</v>
      </c>
      <c r="P813" s="523">
        <v>0.6973140495867769</v>
      </c>
      <c r="Q813" s="454">
        <v>243</v>
      </c>
    </row>
    <row r="814" spans="1:17" ht="14.4" customHeight="1" x14ac:dyDescent="0.3">
      <c r="A814" s="448" t="s">
        <v>940</v>
      </c>
      <c r="B814" s="449" t="s">
        <v>747</v>
      </c>
      <c r="C814" s="449" t="s">
        <v>748</v>
      </c>
      <c r="D814" s="449" t="s">
        <v>843</v>
      </c>
      <c r="E814" s="449" t="s">
        <v>844</v>
      </c>
      <c r="F814" s="453">
        <v>2</v>
      </c>
      <c r="G814" s="453">
        <v>846</v>
      </c>
      <c r="H814" s="453">
        <v>0.66509433962264153</v>
      </c>
      <c r="I814" s="453">
        <v>423</v>
      </c>
      <c r="J814" s="453">
        <v>3</v>
      </c>
      <c r="K814" s="453">
        <v>1272</v>
      </c>
      <c r="L814" s="453">
        <v>1</v>
      </c>
      <c r="M814" s="453">
        <v>424</v>
      </c>
      <c r="N814" s="453">
        <v>5</v>
      </c>
      <c r="O814" s="453">
        <v>2130</v>
      </c>
      <c r="P814" s="523">
        <v>1.6745283018867925</v>
      </c>
      <c r="Q814" s="454">
        <v>426</v>
      </c>
    </row>
    <row r="815" spans="1:17" ht="14.4" customHeight="1" x14ac:dyDescent="0.3">
      <c r="A815" s="448" t="s">
        <v>940</v>
      </c>
      <c r="B815" s="449" t="s">
        <v>747</v>
      </c>
      <c r="C815" s="449" t="s">
        <v>748</v>
      </c>
      <c r="D815" s="449" t="s">
        <v>850</v>
      </c>
      <c r="E815" s="449" t="s">
        <v>851</v>
      </c>
      <c r="F815" s="453">
        <v>77</v>
      </c>
      <c r="G815" s="453">
        <v>81235</v>
      </c>
      <c r="H815" s="453">
        <v>2.1958372753074742</v>
      </c>
      <c r="I815" s="453">
        <v>1055</v>
      </c>
      <c r="J815" s="453">
        <v>35</v>
      </c>
      <c r="K815" s="453">
        <v>36995</v>
      </c>
      <c r="L815" s="453">
        <v>1</v>
      </c>
      <c r="M815" s="453">
        <v>1057</v>
      </c>
      <c r="N815" s="453">
        <v>19</v>
      </c>
      <c r="O815" s="453">
        <v>20140</v>
      </c>
      <c r="P815" s="523">
        <v>0.54439789160697394</v>
      </c>
      <c r="Q815" s="454">
        <v>1060</v>
      </c>
    </row>
    <row r="816" spans="1:17" ht="14.4" customHeight="1" x14ac:dyDescent="0.3">
      <c r="A816" s="448" t="s">
        <v>940</v>
      </c>
      <c r="B816" s="449" t="s">
        <v>747</v>
      </c>
      <c r="C816" s="449" t="s">
        <v>748</v>
      </c>
      <c r="D816" s="449" t="s">
        <v>852</v>
      </c>
      <c r="E816" s="449" t="s">
        <v>853</v>
      </c>
      <c r="F816" s="453"/>
      <c r="G816" s="453"/>
      <c r="H816" s="453"/>
      <c r="I816" s="453"/>
      <c r="J816" s="453"/>
      <c r="K816" s="453"/>
      <c r="L816" s="453"/>
      <c r="M816" s="453"/>
      <c r="N816" s="453">
        <v>1</v>
      </c>
      <c r="O816" s="453">
        <v>289</v>
      </c>
      <c r="P816" s="523"/>
      <c r="Q816" s="454">
        <v>289</v>
      </c>
    </row>
    <row r="817" spans="1:17" ht="14.4" customHeight="1" x14ac:dyDescent="0.3">
      <c r="A817" s="448" t="s">
        <v>940</v>
      </c>
      <c r="B817" s="449" t="s">
        <v>747</v>
      </c>
      <c r="C817" s="449" t="s">
        <v>748</v>
      </c>
      <c r="D817" s="449" t="s">
        <v>854</v>
      </c>
      <c r="E817" s="449" t="s">
        <v>855</v>
      </c>
      <c r="F817" s="453">
        <v>2</v>
      </c>
      <c r="G817" s="453">
        <v>2192</v>
      </c>
      <c r="H817" s="453">
        <v>0.99817850637522765</v>
      </c>
      <c r="I817" s="453">
        <v>1096</v>
      </c>
      <c r="J817" s="453">
        <v>2</v>
      </c>
      <c r="K817" s="453">
        <v>2196</v>
      </c>
      <c r="L817" s="453">
        <v>1</v>
      </c>
      <c r="M817" s="453">
        <v>1098</v>
      </c>
      <c r="N817" s="453">
        <v>3</v>
      </c>
      <c r="O817" s="453">
        <v>3306</v>
      </c>
      <c r="P817" s="523">
        <v>1.5054644808743169</v>
      </c>
      <c r="Q817" s="454">
        <v>1102</v>
      </c>
    </row>
    <row r="818" spans="1:17" ht="14.4" customHeight="1" x14ac:dyDescent="0.3">
      <c r="A818" s="448" t="s">
        <v>940</v>
      </c>
      <c r="B818" s="449" t="s">
        <v>747</v>
      </c>
      <c r="C818" s="449" t="s">
        <v>748</v>
      </c>
      <c r="D818" s="449" t="s">
        <v>860</v>
      </c>
      <c r="E818" s="449" t="s">
        <v>861</v>
      </c>
      <c r="F818" s="453"/>
      <c r="G818" s="453"/>
      <c r="H818" s="453"/>
      <c r="I818" s="453"/>
      <c r="J818" s="453"/>
      <c r="K818" s="453"/>
      <c r="L818" s="453"/>
      <c r="M818" s="453"/>
      <c r="N818" s="453">
        <v>1</v>
      </c>
      <c r="O818" s="453">
        <v>0</v>
      </c>
      <c r="P818" s="523"/>
      <c r="Q818" s="454">
        <v>0</v>
      </c>
    </row>
    <row r="819" spans="1:17" ht="14.4" customHeight="1" x14ac:dyDescent="0.3">
      <c r="A819" s="448" t="s">
        <v>940</v>
      </c>
      <c r="B819" s="449" t="s">
        <v>747</v>
      </c>
      <c r="C819" s="449" t="s">
        <v>748</v>
      </c>
      <c r="D819" s="449" t="s">
        <v>864</v>
      </c>
      <c r="E819" s="449" t="s">
        <v>865</v>
      </c>
      <c r="F819" s="453"/>
      <c r="G819" s="453"/>
      <c r="H819" s="453"/>
      <c r="I819" s="453"/>
      <c r="J819" s="453"/>
      <c r="K819" s="453"/>
      <c r="L819" s="453"/>
      <c r="M819" s="453"/>
      <c r="N819" s="453">
        <v>4</v>
      </c>
      <c r="O819" s="453">
        <v>19116</v>
      </c>
      <c r="P819" s="523"/>
      <c r="Q819" s="454">
        <v>4779</v>
      </c>
    </row>
    <row r="820" spans="1:17" ht="14.4" customHeight="1" x14ac:dyDescent="0.3">
      <c r="A820" s="448" t="s">
        <v>940</v>
      </c>
      <c r="B820" s="449" t="s">
        <v>747</v>
      </c>
      <c r="C820" s="449" t="s">
        <v>748</v>
      </c>
      <c r="D820" s="449" t="s">
        <v>866</v>
      </c>
      <c r="E820" s="449" t="s">
        <v>867</v>
      </c>
      <c r="F820" s="453"/>
      <c r="G820" s="453"/>
      <c r="H820" s="453"/>
      <c r="I820" s="453"/>
      <c r="J820" s="453"/>
      <c r="K820" s="453"/>
      <c r="L820" s="453"/>
      <c r="M820" s="453"/>
      <c r="N820" s="453">
        <v>1</v>
      </c>
      <c r="O820" s="453">
        <v>609</v>
      </c>
      <c r="P820" s="523"/>
      <c r="Q820" s="454">
        <v>609</v>
      </c>
    </row>
    <row r="821" spans="1:17" ht="14.4" customHeight="1" thickBot="1" x14ac:dyDescent="0.35">
      <c r="A821" s="455" t="s">
        <v>940</v>
      </c>
      <c r="B821" s="456" t="s">
        <v>747</v>
      </c>
      <c r="C821" s="456" t="s">
        <v>748</v>
      </c>
      <c r="D821" s="456" t="s">
        <v>868</v>
      </c>
      <c r="E821" s="456" t="s">
        <v>869</v>
      </c>
      <c r="F821" s="460"/>
      <c r="G821" s="460"/>
      <c r="H821" s="460"/>
      <c r="I821" s="460"/>
      <c r="J821" s="460"/>
      <c r="K821" s="460"/>
      <c r="L821" s="460"/>
      <c r="M821" s="460"/>
      <c r="N821" s="460">
        <v>1</v>
      </c>
      <c r="O821" s="460">
        <v>2840</v>
      </c>
      <c r="P821" s="471"/>
      <c r="Q821" s="461">
        <v>2840</v>
      </c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4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23" bestFit="1" customWidth="1"/>
    <col min="2" max="2" width="11.6640625" style="123" hidden="1" customWidth="1"/>
    <col min="3" max="4" width="11" style="125" customWidth="1"/>
    <col min="5" max="5" width="11" style="126" customWidth="1"/>
    <col min="6" max="16384" width="8.88671875" style="123"/>
  </cols>
  <sheetData>
    <row r="1" spans="1:5" ht="18.600000000000001" thickBot="1" x14ac:dyDescent="0.4">
      <c r="A1" s="297" t="s">
        <v>104</v>
      </c>
      <c r="B1" s="297"/>
      <c r="C1" s="298"/>
      <c r="D1" s="298"/>
      <c r="E1" s="298"/>
    </row>
    <row r="2" spans="1:5" ht="14.4" customHeight="1" thickBot="1" x14ac:dyDescent="0.35">
      <c r="A2" s="200" t="s">
        <v>235</v>
      </c>
      <c r="B2" s="124"/>
    </row>
    <row r="3" spans="1:5" ht="14.4" customHeight="1" thickBot="1" x14ac:dyDescent="0.35">
      <c r="A3" s="127"/>
      <c r="C3" s="128" t="s">
        <v>92</v>
      </c>
      <c r="D3" s="129" t="s">
        <v>58</v>
      </c>
      <c r="E3" s="130" t="s">
        <v>60</v>
      </c>
    </row>
    <row r="4" spans="1:5" ht="14.4" customHeight="1" thickBot="1" x14ac:dyDescent="0.35">
      <c r="A4" s="131" t="str">
        <f>HYPERLINK("#HI!A1","NÁKLADY CELKEM (v tisících Kč)")</f>
        <v>NÁKLADY CELKEM (v tisících Kč)</v>
      </c>
      <c r="B4" s="132"/>
      <c r="C4" s="133">
        <f ca="1">IF(ISERROR(VLOOKUP("Náklady celkem",INDIRECT("HI!$A:$G"),6,0)),0,VLOOKUP("Náklady celkem",INDIRECT("HI!$A:$G"),6,0))</f>
        <v>13445.788393421173</v>
      </c>
      <c r="D4" s="133">
        <f ca="1">IF(ISERROR(VLOOKUP("Náklady celkem",INDIRECT("HI!$A:$G"),5,0)),0,VLOOKUP("Náklady celkem",INDIRECT("HI!$A:$G"),5,0))</f>
        <v>13349.138149999997</v>
      </c>
      <c r="E4" s="134">
        <f ca="1">IF(C4=0,0,D4/C4)</f>
        <v>0.99281185746843481</v>
      </c>
    </row>
    <row r="5" spans="1:5" ht="14.4" customHeight="1" x14ac:dyDescent="0.3">
      <c r="A5" s="135" t="s">
        <v>119</v>
      </c>
      <c r="B5" s="136"/>
      <c r="C5" s="137"/>
      <c r="D5" s="137"/>
      <c r="E5" s="138"/>
    </row>
    <row r="6" spans="1:5" ht="14.4" customHeight="1" x14ac:dyDescent="0.3">
      <c r="A6" s="139" t="s">
        <v>124</v>
      </c>
      <c r="B6" s="140"/>
      <c r="C6" s="141"/>
      <c r="D6" s="141"/>
      <c r="E6" s="138"/>
    </row>
    <row r="7" spans="1:5" ht="14.4" customHeight="1" x14ac:dyDescent="0.3">
      <c r="A7" s="225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40" t="s">
        <v>96</v>
      </c>
      <c r="C7" s="141">
        <f>IF(ISERROR(HI!F5),"",HI!F5)</f>
        <v>59.907589843750003</v>
      </c>
      <c r="D7" s="141">
        <f>IF(ISERROR(HI!E5),"",HI!E5)</f>
        <v>50.072859999999999</v>
      </c>
      <c r="E7" s="138">
        <f t="shared" ref="E7:E12" si="0">IF(C7=0,0,D7/C7)</f>
        <v>0.83583499403997408</v>
      </c>
    </row>
    <row r="8" spans="1:5" ht="14.4" customHeight="1" x14ac:dyDescent="0.3">
      <c r="A8" s="225" t="str">
        <f>HYPERLINK("#'LŽ Statim'!A1","Podíl statimových žádanek (max. 30%)")</f>
        <v>Podíl statimových žádanek (max. 30%)</v>
      </c>
      <c r="B8" s="223" t="s">
        <v>171</v>
      </c>
      <c r="C8" s="224">
        <v>0.3</v>
      </c>
      <c r="D8" s="224">
        <f>IF('LŽ Statim'!G3="",0,'LŽ Statim'!G3)</f>
        <v>0.20588235294117646</v>
      </c>
      <c r="E8" s="138">
        <f>IF(C8=0,0,D8/C8)</f>
        <v>0.68627450980392157</v>
      </c>
    </row>
    <row r="9" spans="1:5" ht="14.4" customHeight="1" x14ac:dyDescent="0.3">
      <c r="A9" s="143" t="s">
        <v>120</v>
      </c>
      <c r="B9" s="140"/>
      <c r="C9" s="141"/>
      <c r="D9" s="141"/>
      <c r="E9" s="138"/>
    </row>
    <row r="10" spans="1:5" ht="14.4" customHeight="1" x14ac:dyDescent="0.3">
      <c r="A10" s="143" t="s">
        <v>121</v>
      </c>
      <c r="B10" s="140"/>
      <c r="C10" s="141"/>
      <c r="D10" s="141"/>
      <c r="E10" s="138"/>
    </row>
    <row r="11" spans="1:5" ht="14.4" customHeight="1" x14ac:dyDescent="0.3">
      <c r="A11" s="144" t="s">
        <v>125</v>
      </c>
      <c r="B11" s="140"/>
      <c r="C11" s="137"/>
      <c r="D11" s="137"/>
      <c r="E11" s="138"/>
    </row>
    <row r="12" spans="1:5" ht="14.4" customHeight="1" x14ac:dyDescent="0.3">
      <c r="A12" s="145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2" s="140" t="s">
        <v>96</v>
      </c>
      <c r="C12" s="141">
        <f>IF(ISERROR(HI!F6),"",HI!F6)</f>
        <v>1831.7398103179933</v>
      </c>
      <c r="D12" s="141">
        <f>IF(ISERROR(HI!E6),"",HI!E6)</f>
        <v>1935.4374500000001</v>
      </c>
      <c r="E12" s="138">
        <f t="shared" si="0"/>
        <v>1.05661155536277</v>
      </c>
    </row>
    <row r="13" spans="1:5" ht="14.4" customHeight="1" thickBot="1" x14ac:dyDescent="0.35">
      <c r="A13" s="146" t="str">
        <f>HYPERLINK("#HI!A1","Osobní náklady")</f>
        <v>Osobní náklady</v>
      </c>
      <c r="B13" s="140"/>
      <c r="C13" s="137">
        <f ca="1">IF(ISERROR(VLOOKUP("Osobní náklady (Kč) *",INDIRECT("HI!$A:$G"),6,0)),0,VLOOKUP("Osobní náklady (Kč) *",INDIRECT("HI!$A:$G"),6,0))</f>
        <v>10874.558724609375</v>
      </c>
      <c r="D13" s="137">
        <f ca="1">IF(ISERROR(VLOOKUP("Osobní náklady (Kč) *",INDIRECT("HI!$A:$G"),5,0)),0,VLOOKUP("Osobní náklady (Kč) *",INDIRECT("HI!$A:$G"),5,0))</f>
        <v>10639.17274</v>
      </c>
      <c r="E13" s="138">
        <f ca="1">IF(C13=0,0,D13/C13)</f>
        <v>0.97835443344687723</v>
      </c>
    </row>
    <row r="14" spans="1:5" ht="14.4" customHeight="1" thickBot="1" x14ac:dyDescent="0.35">
      <c r="A14" s="150"/>
      <c r="B14" s="151"/>
      <c r="C14" s="152"/>
      <c r="D14" s="152"/>
      <c r="E14" s="153"/>
    </row>
    <row r="15" spans="1:5" ht="14.4" customHeight="1" thickBot="1" x14ac:dyDescent="0.35">
      <c r="A15" s="154" t="str">
        <f>HYPERLINK("#HI!A1","VÝNOSY CELKEM (v tisících)")</f>
        <v>VÝNOSY CELKEM (v tisících)</v>
      </c>
      <c r="B15" s="155"/>
      <c r="C15" s="156">
        <f ca="1">IF(ISERROR(VLOOKUP("Výnosy celkem",INDIRECT("HI!$A:$G"),6,0)),0,VLOOKUP("Výnosy celkem",INDIRECT("HI!$A:$G"),6,0))</f>
        <v>13258.103999999999</v>
      </c>
      <c r="D15" s="156">
        <f ca="1">IF(ISERROR(VLOOKUP("Výnosy celkem",INDIRECT("HI!$A:$G"),5,0)),0,VLOOKUP("Výnosy celkem",INDIRECT("HI!$A:$G"),5,0))</f>
        <v>11369.602999999999</v>
      </c>
      <c r="E15" s="157">
        <f t="shared" ref="E15:E20" ca="1" si="1">IF(C15=0,0,D15/C15)</f>
        <v>0.8575587429394127</v>
      </c>
    </row>
    <row r="16" spans="1:5" ht="14.4" customHeight="1" x14ac:dyDescent="0.3">
      <c r="A16" s="158" t="str">
        <f>HYPERLINK("#HI!A1","Ambulance (body za výkony + Kč za ZUM a ZULP)")</f>
        <v>Ambulance (body za výkony + Kč za ZUM a ZULP)</v>
      </c>
      <c r="B16" s="136"/>
      <c r="C16" s="137">
        <f ca="1">IF(ISERROR(VLOOKUP("Ambulance *",INDIRECT("HI!$A:$G"),6,0)),0,VLOOKUP("Ambulance *",INDIRECT("HI!$A:$G"),6,0))</f>
        <v>13258.103999999999</v>
      </c>
      <c r="D16" s="137">
        <f ca="1">IF(ISERROR(VLOOKUP("Ambulance *",INDIRECT("HI!$A:$G"),5,0)),0,VLOOKUP("Ambulance *",INDIRECT("HI!$A:$G"),5,0))</f>
        <v>11369.602999999999</v>
      </c>
      <c r="E16" s="138">
        <f t="shared" ca="1" si="1"/>
        <v>0.8575587429394127</v>
      </c>
    </row>
    <row r="17" spans="1:5" ht="14.4" customHeight="1" x14ac:dyDescent="0.3">
      <c r="A17" s="232" t="str">
        <f>HYPERLINK("#'ZV Vykáz.-A'!A1","Zdravotní výkony vykázané u ambulantních pacientů (min. 100 % 2016)")</f>
        <v>Zdravotní výkony vykázané u ambulantních pacientů (min. 100 % 2016)</v>
      </c>
      <c r="B17" s="233" t="s">
        <v>106</v>
      </c>
      <c r="C17" s="142">
        <v>1</v>
      </c>
      <c r="D17" s="142">
        <f>IF(ISERROR(VLOOKUP("Celkem:",'ZV Vykáz.-A'!$A:$AB,10,0)),"",VLOOKUP("Celkem:",'ZV Vykáz.-A'!$A:$AB,10,0))</f>
        <v>0.8575587429394127</v>
      </c>
      <c r="E17" s="138">
        <f t="shared" si="1"/>
        <v>0.8575587429394127</v>
      </c>
    </row>
    <row r="18" spans="1:5" ht="14.4" customHeight="1" x14ac:dyDescent="0.3">
      <c r="A18" s="231" t="str">
        <f>HYPERLINK("#'ZV Vykáz.-A'!A1","Specializovaná ambulantní péče")</f>
        <v>Specializovaná ambulantní péče</v>
      </c>
      <c r="B18" s="233" t="s">
        <v>106</v>
      </c>
      <c r="C18" s="142">
        <v>1</v>
      </c>
      <c r="D18" s="224" t="str">
        <f>IF(ISERROR(VLOOKUP("Specializovaná ambulantní péče",'ZV Vykáz.-A'!$A:$AB,10,0)),"",VLOOKUP("Specializovaná ambulantní péče",'ZV Vykáz.-A'!$A:$AB,10,0))</f>
        <v/>
      </c>
      <c r="E18" s="138" t="e">
        <f t="shared" si="1"/>
        <v>#VALUE!</v>
      </c>
    </row>
    <row r="19" spans="1:5" ht="14.4" customHeight="1" x14ac:dyDescent="0.3">
      <c r="A19" s="231" t="str">
        <f>HYPERLINK("#'ZV Vykáz.-A'!A1","Ambulantní péče ve vyjmenovaných odbornostech (§9)")</f>
        <v>Ambulantní péče ve vyjmenovaných odbornostech (§9)</v>
      </c>
      <c r="B19" s="233" t="s">
        <v>106</v>
      </c>
      <c r="C19" s="142">
        <v>1</v>
      </c>
      <c r="D19" s="224">
        <f>IF(ISERROR(VLOOKUP("Ambulantní péče ve vyjmenovaných odbornostech (§9) *",'ZV Vykáz.-A'!$A:$AB,10,0)),"",VLOOKUP("Ambulantní péče ve vyjmenovaných odbornostech (§9) *",'ZV Vykáz.-A'!$A:$AB,10,0))</f>
        <v>0.8575587429394127</v>
      </c>
      <c r="E19" s="138">
        <f>IF(OR(C19=0,D19=""),0,IF(C19="","",D19/C19))</f>
        <v>0.8575587429394127</v>
      </c>
    </row>
    <row r="20" spans="1:5" ht="14.4" customHeight="1" x14ac:dyDescent="0.3">
      <c r="A20" s="159" t="str">
        <f>HYPERLINK("#'ZV Vykáz.-H'!A1","Zdravotní výkony vykázané u hospitalizovaných pacientů (max. 85 %)")</f>
        <v>Zdravotní výkony vykázané u hospitalizovaných pacientů (max. 85 %)</v>
      </c>
      <c r="B20" s="233" t="s">
        <v>108</v>
      </c>
      <c r="C20" s="142">
        <v>0.85</v>
      </c>
      <c r="D20" s="142">
        <f>IF(ISERROR(VLOOKUP("Celkem:",'ZV Vykáz.-H'!$A:$S,7,0)),"",VLOOKUP("Celkem:",'ZV Vykáz.-H'!$A:$S,7,0))</f>
        <v>1.0405140858175606</v>
      </c>
      <c r="E20" s="138">
        <f t="shared" si="1"/>
        <v>1.2241342186088948</v>
      </c>
    </row>
    <row r="21" spans="1:5" ht="14.4" customHeight="1" x14ac:dyDescent="0.3">
      <c r="A21" s="160" t="str">
        <f>HYPERLINK("#HI!A1","Hospitalizace (casemix * 30000)")</f>
        <v>Hospitalizace (casemix * 30000)</v>
      </c>
      <c r="B21" s="140"/>
      <c r="C21" s="137">
        <f ca="1">IF(ISERROR(VLOOKUP("Hospitalizace *",INDIRECT("HI!$A:$G"),6,0)),0,VLOOKUP("Hospitalizace *",INDIRECT("HI!$A:$G"),6,0))</f>
        <v>0</v>
      </c>
      <c r="D21" s="137">
        <f ca="1">IF(ISERROR(VLOOKUP("Hospitalizace *",INDIRECT("HI!$A:$G"),5,0)),0,VLOOKUP("Hospitalizace *",INDIRECT("HI!$A:$G"),5,0))</f>
        <v>0</v>
      </c>
      <c r="E21" s="138">
        <f ca="1">IF(C21=0,0,D21/C21)</f>
        <v>0</v>
      </c>
    </row>
    <row r="22" spans="1:5" ht="14.4" customHeight="1" thickBot="1" x14ac:dyDescent="0.35">
      <c r="A22" s="161" t="s">
        <v>122</v>
      </c>
      <c r="B22" s="147"/>
      <c r="C22" s="148"/>
      <c r="D22" s="148"/>
      <c r="E22" s="149"/>
    </row>
    <row r="23" spans="1:5" ht="14.4" customHeight="1" thickBot="1" x14ac:dyDescent="0.35">
      <c r="A23" s="162"/>
      <c r="B23" s="163"/>
      <c r="C23" s="164"/>
      <c r="D23" s="164"/>
      <c r="E23" s="165"/>
    </row>
    <row r="24" spans="1:5" ht="14.4" customHeight="1" thickBot="1" x14ac:dyDescent="0.35">
      <c r="A24" s="166" t="s">
        <v>123</v>
      </c>
      <c r="B24" s="167"/>
      <c r="C24" s="168"/>
      <c r="D24" s="168"/>
      <c r="E24" s="169"/>
    </row>
  </sheetData>
  <mergeCells count="1">
    <mergeCell ref="A1:E1"/>
  </mergeCells>
  <conditionalFormatting sqref="E5">
    <cfRule type="cellIs" dxfId="52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1">
    <cfRule type="cellIs" dxfId="51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3">
    <cfRule type="cellIs" dxfId="50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49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21">
    <cfRule type="cellIs" dxfId="48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47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8">
    <cfRule type="cellIs" dxfId="46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15 E17:E18">
    <cfRule type="cellIs" dxfId="45" priority="48" operator="lessThan">
      <formula>1</formula>
    </cfRule>
    <cfRule type="iconSet" priority="49">
      <iconSet iconSet="3Symbols2">
        <cfvo type="percent" val="0"/>
        <cfvo type="num" val="1"/>
        <cfvo type="num" val="1"/>
      </iconSet>
    </cfRule>
  </conditionalFormatting>
  <conditionalFormatting sqref="E4 E7 E12 E19:E20">
    <cfRule type="cellIs" dxfId="44" priority="54" operator="greaterThan">
      <formula>1</formula>
    </cfRule>
    <cfRule type="iconSet" priority="5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E17:E18 E20" evalError="1"/>
    <ignoredError sqref="E19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RowHeight="14.4" customHeight="1" outlineLevelCol="1" x14ac:dyDescent="0.3"/>
  <cols>
    <col min="1" max="1" width="34.21875" style="104" bestFit="1" customWidth="1"/>
    <col min="2" max="2" width="9.5546875" style="104" hidden="1" customWidth="1" outlineLevel="1"/>
    <col min="3" max="3" width="9.5546875" style="104" customWidth="1" collapsed="1"/>
    <col min="4" max="4" width="2.21875" style="104" customWidth="1"/>
    <col min="5" max="8" width="9.5546875" style="104" customWidth="1"/>
    <col min="9" max="10" width="9.77734375" style="104" hidden="1" customWidth="1" outlineLevel="1"/>
    <col min="11" max="11" width="8.88671875" style="104" collapsed="1"/>
    <col min="12" max="16384" width="8.88671875" style="104"/>
  </cols>
  <sheetData>
    <row r="1" spans="1:10" ht="18.600000000000001" customHeight="1" thickBot="1" x14ac:dyDescent="0.4">
      <c r="A1" s="308" t="s">
        <v>113</v>
      </c>
      <c r="B1" s="308"/>
      <c r="C1" s="308"/>
      <c r="D1" s="308"/>
      <c r="E1" s="308"/>
      <c r="F1" s="308"/>
      <c r="G1" s="308"/>
      <c r="H1" s="308"/>
      <c r="I1" s="308"/>
      <c r="J1" s="308"/>
    </row>
    <row r="2" spans="1:10" ht="14.4" customHeight="1" thickBot="1" x14ac:dyDescent="0.35">
      <c r="A2" s="200" t="s">
        <v>235</v>
      </c>
      <c r="B2" s="86"/>
      <c r="C2" s="86"/>
      <c r="D2" s="86"/>
      <c r="E2" s="86"/>
      <c r="F2" s="86"/>
    </row>
    <row r="3" spans="1:10" ht="14.4" customHeight="1" x14ac:dyDescent="0.3">
      <c r="A3" s="299"/>
      <c r="B3" s="82">
        <v>2015</v>
      </c>
      <c r="C3" s="40">
        <v>2017</v>
      </c>
      <c r="D3" s="7"/>
      <c r="E3" s="303">
        <v>2018</v>
      </c>
      <c r="F3" s="304"/>
      <c r="G3" s="304"/>
      <c r="H3" s="305"/>
      <c r="I3" s="306">
        <v>2017</v>
      </c>
      <c r="J3" s="307"/>
    </row>
    <row r="4" spans="1:10" ht="14.4" customHeight="1" thickBot="1" x14ac:dyDescent="0.35">
      <c r="A4" s="300"/>
      <c r="B4" s="301" t="s">
        <v>58</v>
      </c>
      <c r="C4" s="302"/>
      <c r="D4" s="7"/>
      <c r="E4" s="103" t="s">
        <v>58</v>
      </c>
      <c r="F4" s="84" t="s">
        <v>59</v>
      </c>
      <c r="G4" s="84" t="s">
        <v>53</v>
      </c>
      <c r="H4" s="85" t="s">
        <v>60</v>
      </c>
      <c r="I4" s="236" t="s">
        <v>179</v>
      </c>
      <c r="J4" s="237" t="s">
        <v>180</v>
      </c>
    </row>
    <row r="5" spans="1:10" ht="14.4" customHeight="1" x14ac:dyDescent="0.3">
      <c r="A5" s="87" t="str">
        <f>HYPERLINK("#'Léky Žádanky'!A1","Léky (Kč)")</f>
        <v>Léky (Kč)</v>
      </c>
      <c r="B5" s="27">
        <v>18.817640000000004</v>
      </c>
      <c r="C5" s="29">
        <v>44.197690000000001</v>
      </c>
      <c r="D5" s="8"/>
      <c r="E5" s="92">
        <v>50.072859999999999</v>
      </c>
      <c r="F5" s="28">
        <v>59.907589843750003</v>
      </c>
      <c r="G5" s="91">
        <f>E5-F5</f>
        <v>-9.8347298437500044</v>
      </c>
      <c r="H5" s="97">
        <f>IF(F5&lt;0.00000001,"",E5/F5)</f>
        <v>0.83583499403997408</v>
      </c>
    </row>
    <row r="6" spans="1:10" ht="14.4" customHeight="1" x14ac:dyDescent="0.3">
      <c r="A6" s="87" t="str">
        <f>HYPERLINK("#'Materiál Žádanky'!A1","Materiál - SZM (Kč)")</f>
        <v>Materiál - SZM (Kč)</v>
      </c>
      <c r="B6" s="10">
        <v>1492.4198100000003</v>
      </c>
      <c r="C6" s="31">
        <v>2068.1297999999997</v>
      </c>
      <c r="D6" s="8"/>
      <c r="E6" s="93">
        <v>1935.4374500000001</v>
      </c>
      <c r="F6" s="30">
        <v>1831.7398103179933</v>
      </c>
      <c r="G6" s="94">
        <f>E6-F6</f>
        <v>103.69763968200687</v>
      </c>
      <c r="H6" s="98">
        <f>IF(F6&lt;0.00000001,"",E6/F6)</f>
        <v>1.05661155536277</v>
      </c>
    </row>
    <row r="7" spans="1:10" ht="14.4" customHeight="1" x14ac:dyDescent="0.3">
      <c r="A7" s="87" t="str">
        <f>HYPERLINK("#'Osobní náklady'!A1","Osobní náklady (Kč) *")</f>
        <v>Osobní náklady (Kč) *</v>
      </c>
      <c r="B7" s="10">
        <v>8843.5708000000013</v>
      </c>
      <c r="C7" s="31">
        <v>9821.5393299999996</v>
      </c>
      <c r="D7" s="8"/>
      <c r="E7" s="93">
        <v>10639.17274</v>
      </c>
      <c r="F7" s="30">
        <v>10874.558724609375</v>
      </c>
      <c r="G7" s="94">
        <f>E7-F7</f>
        <v>-235.38598460937465</v>
      </c>
      <c r="H7" s="98">
        <f>IF(F7&lt;0.00000001,"",E7/F7)</f>
        <v>0.97835443344687723</v>
      </c>
    </row>
    <row r="8" spans="1:10" ht="14.4" customHeight="1" thickBot="1" x14ac:dyDescent="0.35">
      <c r="A8" s="1" t="s">
        <v>61</v>
      </c>
      <c r="B8" s="11">
        <v>617.01711999999679</v>
      </c>
      <c r="C8" s="33">
        <v>577.16351000000395</v>
      </c>
      <c r="D8" s="8"/>
      <c r="E8" s="95">
        <v>724.45509999999672</v>
      </c>
      <c r="F8" s="32">
        <v>679.58226865005531</v>
      </c>
      <c r="G8" s="96">
        <f>E8-F8</f>
        <v>44.872831349941407</v>
      </c>
      <c r="H8" s="99">
        <f>IF(F8&lt;0.00000001,"",E8/F8)</f>
        <v>1.066030020823054</v>
      </c>
    </row>
    <row r="9" spans="1:10" ht="14.4" customHeight="1" thickBot="1" x14ac:dyDescent="0.35">
      <c r="A9" s="2" t="s">
        <v>62</v>
      </c>
      <c r="B9" s="3">
        <v>10971.825369999999</v>
      </c>
      <c r="C9" s="35">
        <v>12511.030330000003</v>
      </c>
      <c r="D9" s="8"/>
      <c r="E9" s="3">
        <v>13349.138149999997</v>
      </c>
      <c r="F9" s="34">
        <v>13445.788393421173</v>
      </c>
      <c r="G9" s="34">
        <f>E9-F9</f>
        <v>-96.650243421176128</v>
      </c>
      <c r="H9" s="100">
        <f>IF(F9&lt;0.00000001,"",E9/F9)</f>
        <v>0.99281185746843481</v>
      </c>
    </row>
    <row r="10" spans="1:10" ht="14.4" customHeight="1" thickBot="1" x14ac:dyDescent="0.35">
      <c r="A10" s="12"/>
      <c r="B10" s="12"/>
      <c r="C10" s="83"/>
      <c r="D10" s="8"/>
      <c r="E10" s="12"/>
      <c r="F10" s="13"/>
    </row>
    <row r="11" spans="1:10" ht="14.4" customHeight="1" x14ac:dyDescent="0.3">
      <c r="A11" s="107" t="str">
        <f>HYPERLINK("#'ZV Vykáz.-A'!A1","Ambulance *")</f>
        <v>Ambulance *</v>
      </c>
      <c r="B11" s="9">
        <f>IF(ISERROR(VLOOKUP("Celkem:",'ZV Vykáz.-A'!A:H,2,0)),0,VLOOKUP("Celkem:",'ZV Vykáz.-A'!A:H,2,0)/1000)</f>
        <v>10778.099</v>
      </c>
      <c r="C11" s="29">
        <f>IF(ISERROR(VLOOKUP("Celkem:",'ZV Vykáz.-A'!A:H,5,0)),0,VLOOKUP("Celkem:",'ZV Vykáz.-A'!A:H,5,0)/1000)</f>
        <v>13258.103999999999</v>
      </c>
      <c r="D11" s="8"/>
      <c r="E11" s="92">
        <f>IF(ISERROR(VLOOKUP("Celkem:",'ZV Vykáz.-A'!A:H,8,0)),0,VLOOKUP("Celkem:",'ZV Vykáz.-A'!A:H,8,0)/1000)</f>
        <v>11369.602999999999</v>
      </c>
      <c r="F11" s="28">
        <f>C11</f>
        <v>13258.103999999999</v>
      </c>
      <c r="G11" s="91">
        <f>E11-F11</f>
        <v>-1888.5010000000002</v>
      </c>
      <c r="H11" s="97">
        <f>IF(F11&lt;0.00000001,"",E11/F11)</f>
        <v>0.8575587429394127</v>
      </c>
      <c r="I11" s="91">
        <f>E11-B11</f>
        <v>591.503999999999</v>
      </c>
      <c r="J11" s="97">
        <f>IF(B11&lt;0.00000001,"",E11/B11)</f>
        <v>1.0548801787773521</v>
      </c>
    </row>
    <row r="12" spans="1:10" ht="14.4" customHeight="1" thickBot="1" x14ac:dyDescent="0.35">
      <c r="A12" s="108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95">
        <f>IF(ISERROR(VLOOKUP("Celkem",#REF!,4,0)),0,VLOOKUP("Celkem",#REF!,4,0)*30)</f>
        <v>0</v>
      </c>
      <c r="F12" s="32">
        <f>C12</f>
        <v>0</v>
      </c>
      <c r="G12" s="96">
        <f>E12-F12</f>
        <v>0</v>
      </c>
      <c r="H12" s="99" t="str">
        <f>IF(F12&lt;0.00000001,"",E12/F12)</f>
        <v/>
      </c>
      <c r="I12" s="96">
        <f>E12-B12</f>
        <v>0</v>
      </c>
      <c r="J12" s="99" t="str">
        <f>IF(B12&lt;0.00000001,"",E12/B12)</f>
        <v/>
      </c>
    </row>
    <row r="13" spans="1:10" ht="14.4" customHeight="1" thickBot="1" x14ac:dyDescent="0.35">
      <c r="A13" s="4" t="s">
        <v>65</v>
      </c>
      <c r="B13" s="5">
        <f>SUM(B11:B12)</f>
        <v>10778.099</v>
      </c>
      <c r="C13" s="37">
        <f>SUM(C11:C12)</f>
        <v>13258.103999999999</v>
      </c>
      <c r="D13" s="8"/>
      <c r="E13" s="5">
        <f>SUM(E11:E12)</f>
        <v>11369.602999999999</v>
      </c>
      <c r="F13" s="36">
        <f>SUM(F11:F12)</f>
        <v>13258.103999999999</v>
      </c>
      <c r="G13" s="36">
        <f>E13-F13</f>
        <v>-1888.5010000000002</v>
      </c>
      <c r="H13" s="101">
        <f>IF(F13&lt;0.00000001,"",E13/F13)</f>
        <v>0.8575587429394127</v>
      </c>
      <c r="I13" s="36">
        <f>SUM(I11:I12)</f>
        <v>591.503999999999</v>
      </c>
      <c r="J13" s="101">
        <f>IF(B13&lt;0.00000001,"",E13/B13)</f>
        <v>1.0548801787773521</v>
      </c>
    </row>
    <row r="14" spans="1:10" ht="14.4" customHeight="1" thickBot="1" x14ac:dyDescent="0.35">
      <c r="A14" s="12"/>
      <c r="B14" s="12"/>
      <c r="C14" s="83"/>
      <c r="D14" s="8"/>
      <c r="E14" s="12"/>
      <c r="F14" s="13"/>
    </row>
    <row r="15" spans="1:10" ht="14.4" customHeight="1" thickBot="1" x14ac:dyDescent="0.35">
      <c r="A15" s="109" t="str">
        <f>HYPERLINK("#'HI Graf'!A1","Hospodářský index (Výnosy / Náklady) *")</f>
        <v>Hospodářský index (Výnosy / Náklady) *</v>
      </c>
      <c r="B15" s="6">
        <f>IF(B9=0,"",B13/B9)</f>
        <v>0.98234328714985752</v>
      </c>
      <c r="C15" s="39">
        <f>IF(C9=0,"",C13/C9)</f>
        <v>1.0597132010949251</v>
      </c>
      <c r="D15" s="8"/>
      <c r="E15" s="6">
        <f>IF(E9=0,"",E13/E9)</f>
        <v>0.8517106402108815</v>
      </c>
      <c r="F15" s="38">
        <f>IF(F9=0,"",F13/F9)</f>
        <v>0.98604139914078937</v>
      </c>
      <c r="G15" s="38">
        <f>IF(ISERROR(F15-E15),"",E15-F15)</f>
        <v>-0.13433075892990787</v>
      </c>
      <c r="H15" s="102">
        <f>IF(ISERROR(F15-E15),"",IF(F15&lt;0.00000001,"",E15/F15))</f>
        <v>0.86376762776191729</v>
      </c>
    </row>
    <row r="17" spans="1:8" ht="14.4" customHeight="1" x14ac:dyDescent="0.3">
      <c r="A17" s="88" t="s">
        <v>127</v>
      </c>
    </row>
    <row r="18" spans="1:8" ht="14.4" customHeight="1" x14ac:dyDescent="0.3">
      <c r="A18" s="203" t="s">
        <v>153</v>
      </c>
      <c r="B18" s="204"/>
      <c r="C18" s="204"/>
      <c r="D18" s="204"/>
      <c r="E18" s="204"/>
      <c r="F18" s="204"/>
      <c r="G18" s="204"/>
      <c r="H18" s="204"/>
    </row>
    <row r="19" spans="1:8" x14ac:dyDescent="0.3">
      <c r="A19" s="202" t="s">
        <v>152</v>
      </c>
      <c r="B19" s="204"/>
      <c r="C19" s="204"/>
      <c r="D19" s="204"/>
      <c r="E19" s="204"/>
      <c r="F19" s="204"/>
      <c r="G19" s="204"/>
      <c r="H19" s="204"/>
    </row>
    <row r="20" spans="1:8" ht="14.4" customHeight="1" x14ac:dyDescent="0.3">
      <c r="A20" s="89" t="s">
        <v>172</v>
      </c>
    </row>
    <row r="21" spans="1:8" ht="14.4" customHeight="1" x14ac:dyDescent="0.3">
      <c r="A21" s="89" t="s">
        <v>128</v>
      </c>
    </row>
    <row r="22" spans="1:8" ht="14.4" customHeight="1" x14ac:dyDescent="0.3">
      <c r="A22" s="90" t="s">
        <v>213</v>
      </c>
    </row>
    <row r="23" spans="1:8" ht="14.4" customHeight="1" x14ac:dyDescent="0.3">
      <c r="A23" s="90" t="s">
        <v>129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43" priority="8" operator="greaterThan">
      <formula>0</formula>
    </cfRule>
  </conditionalFormatting>
  <conditionalFormatting sqref="G11:G13 G15">
    <cfRule type="cellIs" dxfId="42" priority="7" operator="lessThan">
      <formula>0</formula>
    </cfRule>
  </conditionalFormatting>
  <conditionalFormatting sqref="H5:H9">
    <cfRule type="cellIs" dxfId="41" priority="6" operator="greaterThan">
      <formula>1</formula>
    </cfRule>
  </conditionalFormatting>
  <conditionalFormatting sqref="H11:H13 H15">
    <cfRule type="cellIs" dxfId="40" priority="5" operator="lessThan">
      <formula>1</formula>
    </cfRule>
  </conditionalFormatting>
  <conditionalFormatting sqref="I11:I13">
    <cfRule type="cellIs" dxfId="39" priority="4" operator="lessThan">
      <formula>0</formula>
    </cfRule>
  </conditionalFormatting>
  <conditionalFormatting sqref="J11:J13">
    <cfRule type="cellIs" dxfId="38" priority="3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04"/>
    <col min="2" max="13" width="8.88671875" style="104" customWidth="1"/>
    <col min="14" max="16384" width="8.88671875" style="104"/>
  </cols>
  <sheetData>
    <row r="1" spans="1:13" ht="18.600000000000001" customHeight="1" thickBot="1" x14ac:dyDescent="0.4">
      <c r="A1" s="297" t="s">
        <v>89</v>
      </c>
      <c r="B1" s="297"/>
      <c r="C1" s="297"/>
      <c r="D1" s="297"/>
      <c r="E1" s="297"/>
      <c r="F1" s="297"/>
      <c r="G1" s="297"/>
      <c r="H1" s="297"/>
      <c r="I1" s="297"/>
      <c r="J1" s="297"/>
      <c r="K1" s="297"/>
      <c r="L1" s="297"/>
      <c r="M1" s="297"/>
    </row>
    <row r="2" spans="1:13" ht="14.4" customHeight="1" x14ac:dyDescent="0.3">
      <c r="A2" s="200" t="s">
        <v>235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</row>
    <row r="3" spans="1:13" ht="14.4" customHeight="1" x14ac:dyDescent="0.3">
      <c r="A3" s="171"/>
      <c r="B3" s="172" t="s">
        <v>67</v>
      </c>
      <c r="C3" s="173" t="s">
        <v>68</v>
      </c>
      <c r="D3" s="173" t="s">
        <v>69</v>
      </c>
      <c r="E3" s="172" t="s">
        <v>70</v>
      </c>
      <c r="F3" s="173" t="s">
        <v>71</v>
      </c>
      <c r="G3" s="173" t="s">
        <v>72</v>
      </c>
      <c r="H3" s="173" t="s">
        <v>73</v>
      </c>
      <c r="I3" s="173" t="s">
        <v>74</v>
      </c>
      <c r="J3" s="173" t="s">
        <v>75</v>
      </c>
      <c r="K3" s="173" t="s">
        <v>76</v>
      </c>
      <c r="L3" s="173" t="s">
        <v>77</v>
      </c>
      <c r="M3" s="173" t="s">
        <v>78</v>
      </c>
    </row>
    <row r="4" spans="1:13" ht="14.4" customHeight="1" x14ac:dyDescent="0.3">
      <c r="A4" s="171" t="s">
        <v>66</v>
      </c>
      <c r="B4" s="174">
        <f>(B10+B8)/B6</f>
        <v>0.84346188985078319</v>
      </c>
      <c r="C4" s="174">
        <f t="shared" ref="C4:M4" si="0">(C10+C8)/C6</f>
        <v>0.90061927519168361</v>
      </c>
      <c r="D4" s="174">
        <f t="shared" si="0"/>
        <v>0.87185396713611374</v>
      </c>
      <c r="E4" s="174">
        <f t="shared" si="0"/>
        <v>0.85171064021088005</v>
      </c>
      <c r="F4" s="174">
        <f t="shared" si="0"/>
        <v>0.85171064021088005</v>
      </c>
      <c r="G4" s="174">
        <f t="shared" si="0"/>
        <v>0.85171064021088005</v>
      </c>
      <c r="H4" s="174">
        <f t="shared" si="0"/>
        <v>0.85171064021088005</v>
      </c>
      <c r="I4" s="174">
        <f t="shared" si="0"/>
        <v>0.85171064021088005</v>
      </c>
      <c r="J4" s="174">
        <f t="shared" si="0"/>
        <v>0.85171064021088005</v>
      </c>
      <c r="K4" s="174">
        <f t="shared" si="0"/>
        <v>0.85171064021088005</v>
      </c>
      <c r="L4" s="174">
        <f t="shared" si="0"/>
        <v>0.85171064021088005</v>
      </c>
      <c r="M4" s="174">
        <f t="shared" si="0"/>
        <v>0.85171064021088005</v>
      </c>
    </row>
    <row r="5" spans="1:13" ht="14.4" customHeight="1" x14ac:dyDescent="0.3">
      <c r="A5" s="175" t="s">
        <v>39</v>
      </c>
      <c r="B5" s="174">
        <f>IF(ISERROR(VLOOKUP($A5,'Man Tab'!$A:$Q,COLUMN()+2,0)),0,VLOOKUP($A5,'Man Tab'!$A:$Q,COLUMN()+2,0))</f>
        <v>3544.8963800000001</v>
      </c>
      <c r="C5" s="174">
        <f>IF(ISERROR(VLOOKUP($A5,'Man Tab'!$A:$Q,COLUMN()+2,0)),0,VLOOKUP($A5,'Man Tab'!$A:$Q,COLUMN()+2,0))</f>
        <v>3167.0663399999999</v>
      </c>
      <c r="D5" s="174">
        <f>IF(ISERROR(VLOOKUP($A5,'Man Tab'!$A:$Q,COLUMN()+2,0)),0,VLOOKUP($A5,'Man Tab'!$A:$Q,COLUMN()+2,0))</f>
        <v>3358.6389300000101</v>
      </c>
      <c r="E5" s="174">
        <f>IF(ISERROR(VLOOKUP($A5,'Man Tab'!$A:$Q,COLUMN()+2,0)),0,VLOOKUP($A5,'Man Tab'!$A:$Q,COLUMN()+2,0))</f>
        <v>3278.5365000000102</v>
      </c>
      <c r="F5" s="174">
        <f>IF(ISERROR(VLOOKUP($A5,'Man Tab'!$A:$Q,COLUMN()+2,0)),0,VLOOKUP($A5,'Man Tab'!$A:$Q,COLUMN()+2,0))</f>
        <v>0</v>
      </c>
      <c r="G5" s="174">
        <f>IF(ISERROR(VLOOKUP($A5,'Man Tab'!$A:$Q,COLUMN()+2,0)),0,VLOOKUP($A5,'Man Tab'!$A:$Q,COLUMN()+2,0))</f>
        <v>0</v>
      </c>
      <c r="H5" s="174">
        <f>IF(ISERROR(VLOOKUP($A5,'Man Tab'!$A:$Q,COLUMN()+2,0)),0,VLOOKUP($A5,'Man Tab'!$A:$Q,COLUMN()+2,0))</f>
        <v>0</v>
      </c>
      <c r="I5" s="174">
        <f>IF(ISERROR(VLOOKUP($A5,'Man Tab'!$A:$Q,COLUMN()+2,0)),0,VLOOKUP($A5,'Man Tab'!$A:$Q,COLUMN()+2,0))</f>
        <v>0</v>
      </c>
      <c r="J5" s="174">
        <f>IF(ISERROR(VLOOKUP($A5,'Man Tab'!$A:$Q,COLUMN()+2,0)),0,VLOOKUP($A5,'Man Tab'!$A:$Q,COLUMN()+2,0))</f>
        <v>0</v>
      </c>
      <c r="K5" s="174">
        <f>IF(ISERROR(VLOOKUP($A5,'Man Tab'!$A:$Q,COLUMN()+2,0)),0,VLOOKUP($A5,'Man Tab'!$A:$Q,COLUMN()+2,0))</f>
        <v>0</v>
      </c>
      <c r="L5" s="174">
        <f>IF(ISERROR(VLOOKUP($A5,'Man Tab'!$A:$Q,COLUMN()+2,0)),0,VLOOKUP($A5,'Man Tab'!$A:$Q,COLUMN()+2,0))</f>
        <v>0</v>
      </c>
      <c r="M5" s="174">
        <f>IF(ISERROR(VLOOKUP($A5,'Man Tab'!$A:$Q,COLUMN()+2,0)),0,VLOOKUP($A5,'Man Tab'!$A:$Q,COLUMN()+2,0))</f>
        <v>0</v>
      </c>
    </row>
    <row r="6" spans="1:13" ht="14.4" customHeight="1" x14ac:dyDescent="0.3">
      <c r="A6" s="175" t="s">
        <v>62</v>
      </c>
      <c r="B6" s="176">
        <f>B5</f>
        <v>3544.8963800000001</v>
      </c>
      <c r="C6" s="176">
        <f t="shared" ref="C6:M6" si="1">C5+B6</f>
        <v>6711.9627199999995</v>
      </c>
      <c r="D6" s="176">
        <f t="shared" si="1"/>
        <v>10070.60165000001</v>
      </c>
      <c r="E6" s="176">
        <f t="shared" si="1"/>
        <v>13349.138150000021</v>
      </c>
      <c r="F6" s="176">
        <f t="shared" si="1"/>
        <v>13349.138150000021</v>
      </c>
      <c r="G6" s="176">
        <f t="shared" si="1"/>
        <v>13349.138150000021</v>
      </c>
      <c r="H6" s="176">
        <f t="shared" si="1"/>
        <v>13349.138150000021</v>
      </c>
      <c r="I6" s="176">
        <f t="shared" si="1"/>
        <v>13349.138150000021</v>
      </c>
      <c r="J6" s="176">
        <f t="shared" si="1"/>
        <v>13349.138150000021</v>
      </c>
      <c r="K6" s="176">
        <f t="shared" si="1"/>
        <v>13349.138150000021</v>
      </c>
      <c r="L6" s="176">
        <f t="shared" si="1"/>
        <v>13349.138150000021</v>
      </c>
      <c r="M6" s="176">
        <f t="shared" si="1"/>
        <v>13349.138150000021</v>
      </c>
    </row>
    <row r="7" spans="1:13" ht="14.4" customHeight="1" x14ac:dyDescent="0.3">
      <c r="A7" s="175" t="s">
        <v>87</v>
      </c>
      <c r="B7" s="175"/>
      <c r="C7" s="175"/>
      <c r="D7" s="175"/>
      <c r="E7" s="175"/>
      <c r="F7" s="175"/>
      <c r="G7" s="175"/>
      <c r="H7" s="175"/>
      <c r="I7" s="175"/>
      <c r="J7" s="175"/>
      <c r="K7" s="175"/>
      <c r="L7" s="175"/>
      <c r="M7" s="175"/>
    </row>
    <row r="8" spans="1:13" ht="14.4" customHeight="1" x14ac:dyDescent="0.3">
      <c r="A8" s="175" t="s">
        <v>63</v>
      </c>
      <c r="B8" s="176">
        <f>B7*30</f>
        <v>0</v>
      </c>
      <c r="C8" s="176">
        <f t="shared" ref="C8:M8" si="2">C7*30</f>
        <v>0</v>
      </c>
      <c r="D8" s="176">
        <f t="shared" si="2"/>
        <v>0</v>
      </c>
      <c r="E8" s="176">
        <f t="shared" si="2"/>
        <v>0</v>
      </c>
      <c r="F8" s="176">
        <f t="shared" si="2"/>
        <v>0</v>
      </c>
      <c r="G8" s="176">
        <f t="shared" si="2"/>
        <v>0</v>
      </c>
      <c r="H8" s="176">
        <f t="shared" si="2"/>
        <v>0</v>
      </c>
      <c r="I8" s="176">
        <f t="shared" si="2"/>
        <v>0</v>
      </c>
      <c r="J8" s="176">
        <f t="shared" si="2"/>
        <v>0</v>
      </c>
      <c r="K8" s="176">
        <f t="shared" si="2"/>
        <v>0</v>
      </c>
      <c r="L8" s="176">
        <f t="shared" si="2"/>
        <v>0</v>
      </c>
      <c r="M8" s="176">
        <f t="shared" si="2"/>
        <v>0</v>
      </c>
    </row>
    <row r="9" spans="1:13" ht="14.4" customHeight="1" x14ac:dyDescent="0.3">
      <c r="A9" s="175" t="s">
        <v>88</v>
      </c>
      <c r="B9" s="175">
        <v>2989985</v>
      </c>
      <c r="C9" s="175">
        <v>3054938</v>
      </c>
      <c r="D9" s="175">
        <v>2735171</v>
      </c>
      <c r="E9" s="175">
        <v>2589509</v>
      </c>
      <c r="F9" s="175">
        <v>0</v>
      </c>
      <c r="G9" s="175">
        <v>0</v>
      </c>
      <c r="H9" s="175">
        <v>0</v>
      </c>
      <c r="I9" s="175">
        <v>0</v>
      </c>
      <c r="J9" s="175">
        <v>0</v>
      </c>
      <c r="K9" s="175">
        <v>0</v>
      </c>
      <c r="L9" s="175">
        <v>0</v>
      </c>
      <c r="M9" s="175">
        <v>0</v>
      </c>
    </row>
    <row r="10" spans="1:13" ht="14.4" customHeight="1" x14ac:dyDescent="0.3">
      <c r="A10" s="175" t="s">
        <v>64</v>
      </c>
      <c r="B10" s="176">
        <f>B9/1000</f>
        <v>2989.9850000000001</v>
      </c>
      <c r="C10" s="176">
        <f t="shared" ref="C10:M10" si="3">C9/1000+B10</f>
        <v>6044.9230000000007</v>
      </c>
      <c r="D10" s="176">
        <f t="shared" si="3"/>
        <v>8780.094000000001</v>
      </c>
      <c r="E10" s="176">
        <f t="shared" si="3"/>
        <v>11369.603000000001</v>
      </c>
      <c r="F10" s="176">
        <f t="shared" si="3"/>
        <v>11369.603000000001</v>
      </c>
      <c r="G10" s="176">
        <f t="shared" si="3"/>
        <v>11369.603000000001</v>
      </c>
      <c r="H10" s="176">
        <f t="shared" si="3"/>
        <v>11369.603000000001</v>
      </c>
      <c r="I10" s="176">
        <f t="shared" si="3"/>
        <v>11369.603000000001</v>
      </c>
      <c r="J10" s="176">
        <f t="shared" si="3"/>
        <v>11369.603000000001</v>
      </c>
      <c r="K10" s="176">
        <f t="shared" si="3"/>
        <v>11369.603000000001</v>
      </c>
      <c r="L10" s="176">
        <f t="shared" si="3"/>
        <v>11369.603000000001</v>
      </c>
      <c r="M10" s="176">
        <f t="shared" si="3"/>
        <v>11369.603000000001</v>
      </c>
    </row>
    <row r="11" spans="1:13" ht="14.4" customHeight="1" x14ac:dyDescent="0.3">
      <c r="A11" s="171"/>
      <c r="B11" s="171" t="s">
        <v>79</v>
      </c>
      <c r="C11" s="171">
        <f ca="1">IF(MONTH(TODAY())=1,12,MONTH(TODAY())-1)</f>
        <v>4</v>
      </c>
      <c r="D11" s="171"/>
      <c r="E11" s="171"/>
      <c r="F11" s="171"/>
      <c r="G11" s="171"/>
      <c r="H11" s="171"/>
      <c r="I11" s="171"/>
      <c r="J11" s="171"/>
      <c r="K11" s="171"/>
      <c r="L11" s="171"/>
      <c r="M11" s="171"/>
    </row>
    <row r="12" spans="1:13" ht="14.4" customHeight="1" x14ac:dyDescent="0.3">
      <c r="A12" s="171">
        <v>0</v>
      </c>
      <c r="B12" s="174">
        <f>IF(ISERROR(HI!F15),#REF!,HI!F15)</f>
        <v>0.98604139914078937</v>
      </c>
      <c r="C12" s="171"/>
      <c r="D12" s="171"/>
      <c r="E12" s="171"/>
      <c r="F12" s="171"/>
      <c r="G12" s="171"/>
      <c r="H12" s="171"/>
      <c r="I12" s="171"/>
      <c r="J12" s="171"/>
      <c r="K12" s="171"/>
      <c r="L12" s="171"/>
      <c r="M12" s="171"/>
    </row>
    <row r="13" spans="1:13" ht="14.4" customHeight="1" x14ac:dyDescent="0.3">
      <c r="A13" s="171">
        <v>1</v>
      </c>
      <c r="B13" s="174">
        <f>IF(ISERROR(HI!F15),#REF!,HI!F15)</f>
        <v>0.98604139914078937</v>
      </c>
      <c r="C13" s="171"/>
      <c r="D13" s="171"/>
      <c r="E13" s="171"/>
      <c r="F13" s="171"/>
      <c r="G13" s="171"/>
      <c r="H13" s="171"/>
      <c r="I13" s="171"/>
      <c r="J13" s="171"/>
      <c r="K13" s="171"/>
      <c r="L13" s="171"/>
      <c r="M13" s="171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04" bestFit="1" customWidth="1"/>
    <col min="2" max="2" width="12.77734375" style="104" bestFit="1" customWidth="1"/>
    <col min="3" max="3" width="13.6640625" style="104" bestFit="1" customWidth="1"/>
    <col min="4" max="15" width="7.77734375" style="104" bestFit="1" customWidth="1"/>
    <col min="16" max="16" width="8.88671875" style="104" customWidth="1"/>
    <col min="17" max="17" width="6.6640625" style="104" bestFit="1" customWidth="1"/>
    <col min="18" max="16384" width="8.88671875" style="104"/>
  </cols>
  <sheetData>
    <row r="1" spans="1:17" s="177" customFormat="1" ht="18.600000000000001" customHeight="1" thickBot="1" x14ac:dyDescent="0.4">
      <c r="A1" s="309" t="s">
        <v>237</v>
      </c>
      <c r="B1" s="309"/>
      <c r="C1" s="309"/>
      <c r="D1" s="309"/>
      <c r="E1" s="309"/>
      <c r="F1" s="309"/>
      <c r="G1" s="309"/>
      <c r="H1" s="297"/>
      <c r="I1" s="297"/>
      <c r="J1" s="297"/>
      <c r="K1" s="297"/>
      <c r="L1" s="297"/>
      <c r="M1" s="297"/>
      <c r="N1" s="297"/>
      <c r="O1" s="297"/>
      <c r="P1" s="297"/>
      <c r="Q1" s="297"/>
    </row>
    <row r="2" spans="1:17" s="177" customFormat="1" ht="14.4" customHeight="1" thickBot="1" x14ac:dyDescent="0.3">
      <c r="A2" s="200" t="s">
        <v>235</v>
      </c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178"/>
    </row>
    <row r="3" spans="1:17" ht="14.4" customHeight="1" x14ac:dyDescent="0.3">
      <c r="A3" s="60"/>
      <c r="B3" s="310" t="s">
        <v>15</v>
      </c>
      <c r="C3" s="311"/>
      <c r="D3" s="311"/>
      <c r="E3" s="311"/>
      <c r="F3" s="311"/>
      <c r="G3" s="311"/>
      <c r="H3" s="311"/>
      <c r="I3" s="311"/>
      <c r="J3" s="311"/>
      <c r="K3" s="311"/>
      <c r="L3" s="311"/>
      <c r="M3" s="311"/>
      <c r="N3" s="311"/>
      <c r="O3" s="311"/>
      <c r="P3" s="112"/>
      <c r="Q3" s="114"/>
    </row>
    <row r="4" spans="1:17" ht="14.4" customHeight="1" x14ac:dyDescent="0.3">
      <c r="A4" s="61"/>
      <c r="B4" s="20">
        <v>2018</v>
      </c>
      <c r="C4" s="113" t="s">
        <v>16</v>
      </c>
      <c r="D4" s="230" t="s">
        <v>214</v>
      </c>
      <c r="E4" s="230" t="s">
        <v>215</v>
      </c>
      <c r="F4" s="230" t="s">
        <v>216</v>
      </c>
      <c r="G4" s="230" t="s">
        <v>217</v>
      </c>
      <c r="H4" s="230" t="s">
        <v>218</v>
      </c>
      <c r="I4" s="230" t="s">
        <v>219</v>
      </c>
      <c r="J4" s="230" t="s">
        <v>220</v>
      </c>
      <c r="K4" s="230" t="s">
        <v>221</v>
      </c>
      <c r="L4" s="230" t="s">
        <v>222</v>
      </c>
      <c r="M4" s="230" t="s">
        <v>223</v>
      </c>
      <c r="N4" s="230" t="s">
        <v>224</v>
      </c>
      <c r="O4" s="230" t="s">
        <v>225</v>
      </c>
      <c r="P4" s="312" t="s">
        <v>3</v>
      </c>
      <c r="Q4" s="313"/>
    </row>
    <row r="5" spans="1:17" ht="14.4" customHeight="1" thickBot="1" x14ac:dyDescent="0.35">
      <c r="A5" s="62"/>
      <c r="B5" s="21" t="s">
        <v>17</v>
      </c>
      <c r="C5" s="22" t="s">
        <v>17</v>
      </c>
      <c r="D5" s="22" t="s">
        <v>18</v>
      </c>
      <c r="E5" s="22" t="s">
        <v>18</v>
      </c>
      <c r="F5" s="22" t="s">
        <v>18</v>
      </c>
      <c r="G5" s="22" t="s">
        <v>18</v>
      </c>
      <c r="H5" s="22" t="s">
        <v>18</v>
      </c>
      <c r="I5" s="22" t="s">
        <v>18</v>
      </c>
      <c r="J5" s="22" t="s">
        <v>18</v>
      </c>
      <c r="K5" s="22" t="s">
        <v>18</v>
      </c>
      <c r="L5" s="22" t="s">
        <v>18</v>
      </c>
      <c r="M5" s="22" t="s">
        <v>18</v>
      </c>
      <c r="N5" s="22" t="s">
        <v>18</v>
      </c>
      <c r="O5" s="22" t="s">
        <v>18</v>
      </c>
      <c r="P5" s="22" t="s">
        <v>18</v>
      </c>
      <c r="Q5" s="23" t="s">
        <v>19</v>
      </c>
    </row>
    <row r="6" spans="1:17" ht="14.4" customHeight="1" x14ac:dyDescent="0.3">
      <c r="A6" s="14" t="s">
        <v>20</v>
      </c>
      <c r="B6" s="43">
        <v>0</v>
      </c>
      <c r="C6" s="44">
        <v>0</v>
      </c>
      <c r="D6" s="44">
        <v>0</v>
      </c>
      <c r="E6" s="44">
        <v>0</v>
      </c>
      <c r="F6" s="44">
        <v>0</v>
      </c>
      <c r="G6" s="44">
        <v>0</v>
      </c>
      <c r="H6" s="44">
        <v>0</v>
      </c>
      <c r="I6" s="44">
        <v>0</v>
      </c>
      <c r="J6" s="44">
        <v>0</v>
      </c>
      <c r="K6" s="44">
        <v>0</v>
      </c>
      <c r="L6" s="44">
        <v>0</v>
      </c>
      <c r="M6" s="44">
        <v>0</v>
      </c>
      <c r="N6" s="44">
        <v>0</v>
      </c>
      <c r="O6" s="44">
        <v>0</v>
      </c>
      <c r="P6" s="45">
        <v>0</v>
      </c>
      <c r="Q6" s="70" t="s">
        <v>236</v>
      </c>
    </row>
    <row r="7" spans="1:17" ht="14.4" customHeight="1" x14ac:dyDescent="0.3">
      <c r="A7" s="15" t="s">
        <v>21</v>
      </c>
      <c r="B7" s="46">
        <v>179.72275757160401</v>
      </c>
      <c r="C7" s="47">
        <v>14.976896464299999</v>
      </c>
      <c r="D7" s="47">
        <v>20.436779999999999</v>
      </c>
      <c r="E7" s="47">
        <v>9.4231099999999994</v>
      </c>
      <c r="F7" s="47">
        <v>6.67685</v>
      </c>
      <c r="G7" s="47">
        <v>13.53612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v>0</v>
      </c>
      <c r="O7" s="47">
        <v>0</v>
      </c>
      <c r="P7" s="48">
        <v>50.072859999999999</v>
      </c>
      <c r="Q7" s="71">
        <v>0.83583504966</v>
      </c>
    </row>
    <row r="8" spans="1:17" ht="14.4" customHeight="1" x14ac:dyDescent="0.3">
      <c r="A8" s="15" t="s">
        <v>22</v>
      </c>
      <c r="B8" s="46">
        <v>0</v>
      </c>
      <c r="C8" s="47">
        <v>0</v>
      </c>
      <c r="D8" s="47">
        <v>0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v>0</v>
      </c>
      <c r="P8" s="48">
        <v>0</v>
      </c>
      <c r="Q8" s="71" t="s">
        <v>236</v>
      </c>
    </row>
    <row r="9" spans="1:17" ht="14.4" customHeight="1" x14ac:dyDescent="0.3">
      <c r="A9" s="15" t="s">
        <v>23</v>
      </c>
      <c r="B9" s="46">
        <v>5495.2196288160203</v>
      </c>
      <c r="C9" s="47">
        <v>457.93496906800198</v>
      </c>
      <c r="D9" s="47">
        <v>580.50626</v>
      </c>
      <c r="E9" s="47">
        <v>400.95073000000002</v>
      </c>
      <c r="F9" s="47">
        <v>473.72607000000102</v>
      </c>
      <c r="G9" s="47">
        <v>480.25439000000199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v>0</v>
      </c>
      <c r="O9" s="47">
        <v>0</v>
      </c>
      <c r="P9" s="48">
        <v>1935.4374499999999</v>
      </c>
      <c r="Q9" s="71">
        <v>1.056611517318</v>
      </c>
    </row>
    <row r="10" spans="1:17" ht="14.4" customHeight="1" x14ac:dyDescent="0.3">
      <c r="A10" s="15" t="s">
        <v>24</v>
      </c>
      <c r="B10" s="46">
        <v>0</v>
      </c>
      <c r="C10" s="47">
        <v>0</v>
      </c>
      <c r="D10" s="47">
        <v>0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v>0</v>
      </c>
      <c r="P10" s="48">
        <v>0</v>
      </c>
      <c r="Q10" s="71" t="s">
        <v>236</v>
      </c>
    </row>
    <row r="11" spans="1:17" ht="14.4" customHeight="1" x14ac:dyDescent="0.3">
      <c r="A11" s="15" t="s">
        <v>25</v>
      </c>
      <c r="B11" s="46">
        <v>745.94810342407402</v>
      </c>
      <c r="C11" s="47">
        <v>62.162341952006003</v>
      </c>
      <c r="D11" s="47">
        <v>71.306209999999993</v>
      </c>
      <c r="E11" s="47">
        <v>69.838539999999995</v>
      </c>
      <c r="F11" s="47">
        <v>55.342239999999997</v>
      </c>
      <c r="G11" s="47">
        <v>43.008719999999997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v>0</v>
      </c>
      <c r="O11" s="47">
        <v>0</v>
      </c>
      <c r="P11" s="48">
        <v>239.49571</v>
      </c>
      <c r="Q11" s="71">
        <v>0.96318648268100004</v>
      </c>
    </row>
    <row r="12" spans="1:17" ht="14.4" customHeight="1" x14ac:dyDescent="0.3">
      <c r="A12" s="15" t="s">
        <v>26</v>
      </c>
      <c r="B12" s="46">
        <v>36.149172305333998</v>
      </c>
      <c r="C12" s="47">
        <v>3.0124310254440001</v>
      </c>
      <c r="D12" s="47">
        <v>0</v>
      </c>
      <c r="E12" s="47">
        <v>2.3473999999999999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v>0</v>
      </c>
      <c r="O12" s="47">
        <v>0</v>
      </c>
      <c r="P12" s="48">
        <v>2.3473999999999999</v>
      </c>
      <c r="Q12" s="71">
        <v>0.19480943963299999</v>
      </c>
    </row>
    <row r="13" spans="1:17" ht="14.4" customHeight="1" x14ac:dyDescent="0.3">
      <c r="A13" s="15" t="s">
        <v>27</v>
      </c>
      <c r="B13" s="46">
        <v>17.249038988174</v>
      </c>
      <c r="C13" s="47">
        <v>1.4374199156809999</v>
      </c>
      <c r="D13" s="47">
        <v>0.41260999999999998</v>
      </c>
      <c r="E13" s="47">
        <v>1.20879</v>
      </c>
      <c r="F13" s="47">
        <v>1.1519200000000001</v>
      </c>
      <c r="G13" s="47">
        <v>1.2910699999999999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v>0</v>
      </c>
      <c r="O13" s="47">
        <v>0</v>
      </c>
      <c r="P13" s="48">
        <v>4.0643900000000004</v>
      </c>
      <c r="Q13" s="71">
        <v>0.706889816201</v>
      </c>
    </row>
    <row r="14" spans="1:17" ht="14.4" customHeight="1" x14ac:dyDescent="0.3">
      <c r="A14" s="15" t="s">
        <v>28</v>
      </c>
      <c r="B14" s="46">
        <v>4.7955906700890001</v>
      </c>
      <c r="C14" s="47">
        <v>0.39963255584000001</v>
      </c>
      <c r="D14" s="47">
        <v>0.40799999999999997</v>
      </c>
      <c r="E14" s="47">
        <v>0.375</v>
      </c>
      <c r="F14" s="47">
        <v>0.38600000000000001</v>
      </c>
      <c r="G14" s="47">
        <v>0.38300000000000001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v>0</v>
      </c>
      <c r="O14" s="47">
        <v>0</v>
      </c>
      <c r="P14" s="48">
        <v>1.552</v>
      </c>
      <c r="Q14" s="71">
        <v>0.97089187136800004</v>
      </c>
    </row>
    <row r="15" spans="1:17" ht="14.4" customHeight="1" x14ac:dyDescent="0.3">
      <c r="A15" s="15" t="s">
        <v>29</v>
      </c>
      <c r="B15" s="46">
        <v>0</v>
      </c>
      <c r="C15" s="47">
        <v>0</v>
      </c>
      <c r="D15" s="47">
        <v>0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v>0</v>
      </c>
      <c r="P15" s="48">
        <v>0</v>
      </c>
      <c r="Q15" s="71" t="s">
        <v>236</v>
      </c>
    </row>
    <row r="16" spans="1:17" ht="14.4" customHeight="1" x14ac:dyDescent="0.3">
      <c r="A16" s="15" t="s">
        <v>30</v>
      </c>
      <c r="B16" s="46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v>0</v>
      </c>
      <c r="P16" s="48">
        <v>0</v>
      </c>
      <c r="Q16" s="71" t="s">
        <v>236</v>
      </c>
    </row>
    <row r="17" spans="1:17" ht="14.4" customHeight="1" x14ac:dyDescent="0.3">
      <c r="A17" s="15" t="s">
        <v>31</v>
      </c>
      <c r="B17" s="46">
        <v>226.16810232862699</v>
      </c>
      <c r="C17" s="47">
        <v>18.847341860718998</v>
      </c>
      <c r="D17" s="47">
        <v>0</v>
      </c>
      <c r="E17" s="47">
        <v>0</v>
      </c>
      <c r="F17" s="47">
        <v>0</v>
      </c>
      <c r="G17" s="47">
        <v>2.8069999999999999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v>0</v>
      </c>
      <c r="O17" s="47">
        <v>0</v>
      </c>
      <c r="P17" s="48">
        <v>2.8069999999999999</v>
      </c>
      <c r="Q17" s="71">
        <v>3.7233367187000002E-2</v>
      </c>
    </row>
    <row r="18" spans="1:17" ht="14.4" customHeight="1" x14ac:dyDescent="0.3">
      <c r="A18" s="15" t="s">
        <v>32</v>
      </c>
      <c r="B18" s="46">
        <v>0</v>
      </c>
      <c r="C18" s="47">
        <v>0</v>
      </c>
      <c r="D18" s="47">
        <v>0.60399999999999998</v>
      </c>
      <c r="E18" s="47">
        <v>25.143999999999998</v>
      </c>
      <c r="F18" s="47">
        <v>4.1669999999999998</v>
      </c>
      <c r="G18" s="47">
        <v>4.9710000000000001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v>0</v>
      </c>
      <c r="O18" s="47">
        <v>0</v>
      </c>
      <c r="P18" s="48">
        <v>34.886000000000003</v>
      </c>
      <c r="Q18" s="71" t="s">
        <v>236</v>
      </c>
    </row>
    <row r="19" spans="1:17" ht="14.4" customHeight="1" x14ac:dyDescent="0.3">
      <c r="A19" s="15" t="s">
        <v>33</v>
      </c>
      <c r="B19" s="46">
        <v>472.15401696319998</v>
      </c>
      <c r="C19" s="47">
        <v>39.346168080265997</v>
      </c>
      <c r="D19" s="47">
        <v>59.355179999999997</v>
      </c>
      <c r="E19" s="47">
        <v>3.0421200000000002</v>
      </c>
      <c r="F19" s="47">
        <v>57.777670000000001</v>
      </c>
      <c r="G19" s="47">
        <v>57.043529999999997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v>0</v>
      </c>
      <c r="O19" s="47">
        <v>0</v>
      </c>
      <c r="P19" s="48">
        <v>177.21850000000001</v>
      </c>
      <c r="Q19" s="71">
        <v>1.126021342399</v>
      </c>
    </row>
    <row r="20" spans="1:17" ht="14.4" customHeight="1" x14ac:dyDescent="0.3">
      <c r="A20" s="15" t="s">
        <v>34</v>
      </c>
      <c r="B20" s="46">
        <v>32623.675545808401</v>
      </c>
      <c r="C20" s="47">
        <v>2718.6396288173701</v>
      </c>
      <c r="D20" s="47">
        <v>2752.3963399999998</v>
      </c>
      <c r="E20" s="47">
        <v>2573.7656499999998</v>
      </c>
      <c r="F20" s="47">
        <v>2700.7401800000098</v>
      </c>
      <c r="G20" s="47">
        <v>2612.2705700000101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v>0</v>
      </c>
      <c r="O20" s="47">
        <v>0</v>
      </c>
      <c r="P20" s="48">
        <v>10639.17274</v>
      </c>
      <c r="Q20" s="71">
        <v>0.97835445227999995</v>
      </c>
    </row>
    <row r="21" spans="1:17" ht="14.4" customHeight="1" x14ac:dyDescent="0.3">
      <c r="A21" s="16" t="s">
        <v>35</v>
      </c>
      <c r="B21" s="46">
        <v>515.821380220577</v>
      </c>
      <c r="C21" s="47">
        <v>42.985115018381002</v>
      </c>
      <c r="D21" s="47">
        <v>58.670999999999999</v>
      </c>
      <c r="E21" s="47">
        <v>58.670999999999999</v>
      </c>
      <c r="F21" s="47">
        <v>58.670999999999999</v>
      </c>
      <c r="G21" s="47">
        <v>58.670999999999999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v>0</v>
      </c>
      <c r="O21" s="47">
        <v>0</v>
      </c>
      <c r="P21" s="48">
        <v>234.684</v>
      </c>
      <c r="Q21" s="71">
        <v>1.364914342439</v>
      </c>
    </row>
    <row r="22" spans="1:17" ht="14.4" customHeight="1" x14ac:dyDescent="0.3">
      <c r="A22" s="15" t="s">
        <v>36</v>
      </c>
      <c r="B22" s="46">
        <v>0</v>
      </c>
      <c r="C22" s="47">
        <v>0</v>
      </c>
      <c r="D22" s="47">
        <v>0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v>0</v>
      </c>
      <c r="P22" s="48">
        <v>0</v>
      </c>
      <c r="Q22" s="71" t="s">
        <v>236</v>
      </c>
    </row>
    <row r="23" spans="1:17" ht="14.4" customHeight="1" x14ac:dyDescent="0.3">
      <c r="A23" s="16" t="s">
        <v>37</v>
      </c>
      <c r="B23" s="46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v>0</v>
      </c>
      <c r="P23" s="48">
        <v>0</v>
      </c>
      <c r="Q23" s="71" t="s">
        <v>236</v>
      </c>
    </row>
    <row r="24" spans="1:17" ht="14.4" customHeight="1" x14ac:dyDescent="0.3">
      <c r="A24" s="16" t="s">
        <v>38</v>
      </c>
      <c r="B24" s="46">
        <v>20.461415616257</v>
      </c>
      <c r="C24" s="47">
        <v>1.705117968021</v>
      </c>
      <c r="D24" s="47">
        <v>0.8</v>
      </c>
      <c r="E24" s="47">
        <v>22.3</v>
      </c>
      <c r="F24" s="47">
        <v>0</v>
      </c>
      <c r="G24" s="47">
        <v>4.3000999999999996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v>0</v>
      </c>
      <c r="O24" s="47">
        <v>0</v>
      </c>
      <c r="P24" s="48">
        <v>27.400100000001</v>
      </c>
      <c r="Q24" s="71"/>
    </row>
    <row r="25" spans="1:17" ht="14.4" customHeight="1" x14ac:dyDescent="0.3">
      <c r="A25" s="17" t="s">
        <v>39</v>
      </c>
      <c r="B25" s="49">
        <v>40337.364752712398</v>
      </c>
      <c r="C25" s="50">
        <v>3361.4470627260298</v>
      </c>
      <c r="D25" s="50">
        <v>3544.8963800000001</v>
      </c>
      <c r="E25" s="50">
        <v>3167.0663399999999</v>
      </c>
      <c r="F25" s="50">
        <v>3358.6389300000101</v>
      </c>
      <c r="G25" s="50">
        <v>3278.5365000000102</v>
      </c>
      <c r="H25" s="50">
        <v>0</v>
      </c>
      <c r="I25" s="50">
        <v>0</v>
      </c>
      <c r="J25" s="50">
        <v>0</v>
      </c>
      <c r="K25" s="50">
        <v>0</v>
      </c>
      <c r="L25" s="50">
        <v>0</v>
      </c>
      <c r="M25" s="50">
        <v>0</v>
      </c>
      <c r="N25" s="50">
        <v>0</v>
      </c>
      <c r="O25" s="50">
        <v>0</v>
      </c>
      <c r="P25" s="51">
        <v>13349.138150000001</v>
      </c>
      <c r="Q25" s="72">
        <v>0.99281186799099996</v>
      </c>
    </row>
    <row r="26" spans="1:17" ht="14.4" customHeight="1" x14ac:dyDescent="0.3">
      <c r="A26" s="15" t="s">
        <v>40</v>
      </c>
      <c r="B26" s="46">
        <v>4707.4033281437296</v>
      </c>
      <c r="C26" s="47">
        <v>392.28361067864398</v>
      </c>
      <c r="D26" s="47">
        <v>376.95251000000002</v>
      </c>
      <c r="E26" s="47">
        <v>369.2353</v>
      </c>
      <c r="F26" s="47">
        <v>384.55067000000003</v>
      </c>
      <c r="G26" s="47">
        <v>386.94031000000001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v>0</v>
      </c>
      <c r="O26" s="47">
        <v>0</v>
      </c>
      <c r="P26" s="48">
        <v>1517.6787899999999</v>
      </c>
      <c r="Q26" s="71">
        <v>0.96720762012799999</v>
      </c>
    </row>
    <row r="27" spans="1:17" ht="14.4" customHeight="1" x14ac:dyDescent="0.3">
      <c r="A27" s="18" t="s">
        <v>41</v>
      </c>
      <c r="B27" s="49">
        <v>45044.768080856098</v>
      </c>
      <c r="C27" s="50">
        <v>3753.7306734046801</v>
      </c>
      <c r="D27" s="50">
        <v>3921.8488900000002</v>
      </c>
      <c r="E27" s="50">
        <v>3536.3016400000001</v>
      </c>
      <c r="F27" s="50">
        <v>3743.1896000000102</v>
      </c>
      <c r="G27" s="50">
        <v>3665.4768100000101</v>
      </c>
      <c r="H27" s="50">
        <v>0</v>
      </c>
      <c r="I27" s="50">
        <v>0</v>
      </c>
      <c r="J27" s="50">
        <v>0</v>
      </c>
      <c r="K27" s="50">
        <v>0</v>
      </c>
      <c r="L27" s="50">
        <v>0</v>
      </c>
      <c r="M27" s="50">
        <v>0</v>
      </c>
      <c r="N27" s="50">
        <v>0</v>
      </c>
      <c r="O27" s="50">
        <v>0</v>
      </c>
      <c r="P27" s="51">
        <v>14866.816940000001</v>
      </c>
      <c r="Q27" s="72">
        <v>0.990136096159</v>
      </c>
    </row>
    <row r="28" spans="1:17" ht="14.4" customHeight="1" x14ac:dyDescent="0.3">
      <c r="A28" s="16" t="s">
        <v>42</v>
      </c>
      <c r="B28" s="46">
        <v>112.103853402884</v>
      </c>
      <c r="C28" s="47">
        <v>9.3419877835729999</v>
      </c>
      <c r="D28" s="47">
        <v>3.2505000000000002</v>
      </c>
      <c r="E28" s="47">
        <v>27.1723</v>
      </c>
      <c r="F28" s="47">
        <v>9.5076000000000001</v>
      </c>
      <c r="G28" s="47">
        <v>18.014399999999998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v>0</v>
      </c>
      <c r="O28" s="47">
        <v>0</v>
      </c>
      <c r="P28" s="48">
        <v>57.944800000000001</v>
      </c>
      <c r="Q28" s="71">
        <v>1.5506549928769999</v>
      </c>
    </row>
    <row r="29" spans="1:17" ht="14.4" customHeight="1" x14ac:dyDescent="0.3">
      <c r="A29" s="16" t="s">
        <v>43</v>
      </c>
      <c r="B29" s="46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v>0</v>
      </c>
      <c r="P29" s="48">
        <v>0</v>
      </c>
      <c r="Q29" s="71" t="s">
        <v>236</v>
      </c>
    </row>
    <row r="30" spans="1:17" ht="14.4" customHeight="1" x14ac:dyDescent="0.3">
      <c r="A30" s="16" t="s">
        <v>44</v>
      </c>
      <c r="B30" s="46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v>0</v>
      </c>
      <c r="P30" s="48">
        <v>0</v>
      </c>
      <c r="Q30" s="71">
        <v>0</v>
      </c>
    </row>
    <row r="31" spans="1:17" ht="14.4" customHeight="1" thickBot="1" x14ac:dyDescent="0.35">
      <c r="A31" s="19" t="s">
        <v>45</v>
      </c>
      <c r="B31" s="52">
        <v>0</v>
      </c>
      <c r="C31" s="53">
        <v>0</v>
      </c>
      <c r="D31" s="53">
        <v>0</v>
      </c>
      <c r="E31" s="53">
        <v>0</v>
      </c>
      <c r="F31" s="53">
        <v>0</v>
      </c>
      <c r="G31" s="53">
        <v>0</v>
      </c>
      <c r="H31" s="53">
        <v>0</v>
      </c>
      <c r="I31" s="53">
        <v>0</v>
      </c>
      <c r="J31" s="53">
        <v>0</v>
      </c>
      <c r="K31" s="53">
        <v>0</v>
      </c>
      <c r="L31" s="53">
        <v>0</v>
      </c>
      <c r="M31" s="53">
        <v>0</v>
      </c>
      <c r="N31" s="53">
        <v>0</v>
      </c>
      <c r="O31" s="53">
        <v>0</v>
      </c>
      <c r="P31" s="54">
        <v>0</v>
      </c>
      <c r="Q31" s="73" t="s">
        <v>236</v>
      </c>
    </row>
    <row r="32" spans="1:17" ht="14.4" customHeight="1" x14ac:dyDescent="0.3">
      <c r="B32" s="105"/>
      <c r="C32" s="105"/>
      <c r="D32" s="105"/>
      <c r="E32" s="105"/>
      <c r="F32" s="105"/>
      <c r="G32" s="105"/>
      <c r="H32" s="105"/>
      <c r="I32" s="105"/>
      <c r="J32" s="105"/>
      <c r="K32" s="105"/>
      <c r="L32" s="105"/>
      <c r="M32" s="105"/>
      <c r="N32" s="105"/>
      <c r="O32" s="105"/>
      <c r="P32" s="105"/>
      <c r="Q32" s="105"/>
    </row>
    <row r="33" spans="1:17" ht="14.4" customHeight="1" x14ac:dyDescent="0.3">
      <c r="A33" s="88" t="s">
        <v>127</v>
      </c>
      <c r="B33" s="106"/>
      <c r="C33" s="106"/>
      <c r="D33" s="106"/>
      <c r="E33" s="106"/>
      <c r="F33" s="106"/>
      <c r="G33" s="106"/>
      <c r="H33" s="106"/>
      <c r="I33" s="106"/>
      <c r="J33" s="106"/>
      <c r="K33" s="106"/>
      <c r="L33" s="106"/>
      <c r="M33" s="106"/>
      <c r="N33" s="106"/>
      <c r="O33" s="106"/>
      <c r="P33" s="106"/>
      <c r="Q33" s="106"/>
    </row>
    <row r="34" spans="1:17" ht="14.4" customHeight="1" x14ac:dyDescent="0.3">
      <c r="A34" s="110" t="s">
        <v>234</v>
      </c>
      <c r="B34" s="106"/>
      <c r="C34" s="106"/>
      <c r="D34" s="106"/>
      <c r="E34" s="106"/>
      <c r="F34" s="106"/>
      <c r="G34" s="106"/>
      <c r="H34" s="106"/>
      <c r="I34" s="106"/>
      <c r="J34" s="106"/>
      <c r="K34" s="106"/>
      <c r="L34" s="106"/>
      <c r="M34" s="106"/>
      <c r="N34" s="106"/>
      <c r="O34" s="106"/>
      <c r="P34" s="106"/>
      <c r="Q34" s="106"/>
    </row>
    <row r="35" spans="1:17" ht="14.4" customHeight="1" x14ac:dyDescent="0.3">
      <c r="A35" s="111" t="s">
        <v>46</v>
      </c>
      <c r="B35" s="106"/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6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164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04" customWidth="1"/>
    <col min="2" max="11" width="10" style="104" customWidth="1"/>
    <col min="12" max="16384" width="8.88671875" style="104"/>
  </cols>
  <sheetData>
    <row r="1" spans="1:11" s="55" customFormat="1" ht="18.600000000000001" customHeight="1" thickBot="1" x14ac:dyDescent="0.4">
      <c r="A1" s="309" t="s">
        <v>47</v>
      </c>
      <c r="B1" s="309"/>
      <c r="C1" s="309"/>
      <c r="D1" s="309"/>
      <c r="E1" s="309"/>
      <c r="F1" s="309"/>
      <c r="G1" s="309"/>
      <c r="H1" s="314"/>
      <c r="I1" s="314"/>
      <c r="J1" s="314"/>
      <c r="K1" s="314"/>
    </row>
    <row r="2" spans="1:11" s="55" customFormat="1" ht="14.4" customHeight="1" thickBot="1" x14ac:dyDescent="0.35">
      <c r="A2" s="200" t="s">
        <v>235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3" spans="1:11" ht="14.4" customHeight="1" x14ac:dyDescent="0.3">
      <c r="A3" s="60"/>
      <c r="B3" s="310" t="s">
        <v>48</v>
      </c>
      <c r="C3" s="311"/>
      <c r="D3" s="311"/>
      <c r="E3" s="311"/>
      <c r="F3" s="317" t="s">
        <v>49</v>
      </c>
      <c r="G3" s="311"/>
      <c r="H3" s="311"/>
      <c r="I3" s="311"/>
      <c r="J3" s="311"/>
      <c r="K3" s="318"/>
    </row>
    <row r="4" spans="1:11" ht="14.4" customHeight="1" x14ac:dyDescent="0.3">
      <c r="A4" s="61"/>
      <c r="B4" s="315"/>
      <c r="C4" s="316"/>
      <c r="D4" s="316"/>
      <c r="E4" s="316"/>
      <c r="F4" s="319" t="s">
        <v>230</v>
      </c>
      <c r="G4" s="321" t="s">
        <v>50</v>
      </c>
      <c r="H4" s="115" t="s">
        <v>117</v>
      </c>
      <c r="I4" s="319" t="s">
        <v>51</v>
      </c>
      <c r="J4" s="321" t="s">
        <v>232</v>
      </c>
      <c r="K4" s="322" t="s">
        <v>233</v>
      </c>
    </row>
    <row r="5" spans="1:11" ht="42" thickBot="1" x14ac:dyDescent="0.35">
      <c r="A5" s="62"/>
      <c r="B5" s="24" t="s">
        <v>226</v>
      </c>
      <c r="C5" s="25" t="s">
        <v>227</v>
      </c>
      <c r="D5" s="26" t="s">
        <v>228</v>
      </c>
      <c r="E5" s="26" t="s">
        <v>229</v>
      </c>
      <c r="F5" s="320"/>
      <c r="G5" s="320"/>
      <c r="H5" s="25" t="s">
        <v>231</v>
      </c>
      <c r="I5" s="320"/>
      <c r="J5" s="320"/>
      <c r="K5" s="323"/>
    </row>
    <row r="6" spans="1:11" ht="14.4" customHeight="1" thickBot="1" x14ac:dyDescent="0.35">
      <c r="A6" s="420" t="s">
        <v>238</v>
      </c>
      <c r="B6" s="402">
        <v>35989.406135288402</v>
      </c>
      <c r="C6" s="402">
        <v>40739.870929999997</v>
      </c>
      <c r="D6" s="403">
        <v>4750.46479471158</v>
      </c>
      <c r="E6" s="404">
        <v>1.13199619846</v>
      </c>
      <c r="F6" s="402">
        <v>40337.364752712398</v>
      </c>
      <c r="G6" s="403">
        <v>13445.788250904099</v>
      </c>
      <c r="H6" s="405">
        <v>3278.5365000000102</v>
      </c>
      <c r="I6" s="402">
        <v>13349.138150000001</v>
      </c>
      <c r="J6" s="403">
        <v>-96.650100904103994</v>
      </c>
      <c r="K6" s="406">
        <v>0.33093728933</v>
      </c>
    </row>
    <row r="7" spans="1:11" ht="14.4" customHeight="1" thickBot="1" x14ac:dyDescent="0.35">
      <c r="A7" s="421" t="s">
        <v>239</v>
      </c>
      <c r="B7" s="402">
        <v>6443.4560733284297</v>
      </c>
      <c r="C7" s="402">
        <v>6459.40553</v>
      </c>
      <c r="D7" s="403">
        <v>15.949456671568001</v>
      </c>
      <c r="E7" s="404">
        <v>1.0024752953210001</v>
      </c>
      <c r="F7" s="402">
        <v>6479.0842917752998</v>
      </c>
      <c r="G7" s="403">
        <v>2159.6947639250998</v>
      </c>
      <c r="H7" s="405">
        <v>538.47340000000202</v>
      </c>
      <c r="I7" s="402">
        <v>2232.9699099999998</v>
      </c>
      <c r="J7" s="403">
        <v>73.275146074904995</v>
      </c>
      <c r="K7" s="406">
        <v>0.34464282442400002</v>
      </c>
    </row>
    <row r="8" spans="1:11" ht="14.4" customHeight="1" thickBot="1" x14ac:dyDescent="0.35">
      <c r="A8" s="422" t="s">
        <v>240</v>
      </c>
      <c r="B8" s="402">
        <v>6438.4560733284297</v>
      </c>
      <c r="C8" s="402">
        <v>6454.5545300000003</v>
      </c>
      <c r="D8" s="403">
        <v>16.098456671568002</v>
      </c>
      <c r="E8" s="404">
        <v>1.0025003597890001</v>
      </c>
      <c r="F8" s="402">
        <v>6474.2887011052098</v>
      </c>
      <c r="G8" s="403">
        <v>2158.0962337017399</v>
      </c>
      <c r="H8" s="405">
        <v>538.09040000000198</v>
      </c>
      <c r="I8" s="402">
        <v>2231.4179100000001</v>
      </c>
      <c r="J8" s="403">
        <v>73.321676298266993</v>
      </c>
      <c r="K8" s="406">
        <v>0.34465838843699997</v>
      </c>
    </row>
    <row r="9" spans="1:11" ht="14.4" customHeight="1" thickBot="1" x14ac:dyDescent="0.35">
      <c r="A9" s="423" t="s">
        <v>241</v>
      </c>
      <c r="B9" s="407">
        <v>0</v>
      </c>
      <c r="C9" s="407">
        <v>2.00000000000005E-5</v>
      </c>
      <c r="D9" s="408">
        <v>2.00000000000005E-5</v>
      </c>
      <c r="E9" s="409" t="s">
        <v>236</v>
      </c>
      <c r="F9" s="407">
        <v>0</v>
      </c>
      <c r="G9" s="408">
        <v>0</v>
      </c>
      <c r="H9" s="410">
        <v>1E-4</v>
      </c>
      <c r="I9" s="407">
        <v>1E-4</v>
      </c>
      <c r="J9" s="408">
        <v>1E-4</v>
      </c>
      <c r="K9" s="411" t="s">
        <v>236</v>
      </c>
    </row>
    <row r="10" spans="1:11" ht="14.4" customHeight="1" thickBot="1" x14ac:dyDescent="0.35">
      <c r="A10" s="424" t="s">
        <v>242</v>
      </c>
      <c r="B10" s="402">
        <v>0</v>
      </c>
      <c r="C10" s="402">
        <v>2.00000000000005E-5</v>
      </c>
      <c r="D10" s="403">
        <v>2.00000000000005E-5</v>
      </c>
      <c r="E10" s="412" t="s">
        <v>236</v>
      </c>
      <c r="F10" s="402">
        <v>0</v>
      </c>
      <c r="G10" s="403">
        <v>0</v>
      </c>
      <c r="H10" s="405">
        <v>1E-4</v>
      </c>
      <c r="I10" s="402">
        <v>1E-4</v>
      </c>
      <c r="J10" s="403">
        <v>1E-4</v>
      </c>
      <c r="K10" s="413" t="s">
        <v>236</v>
      </c>
    </row>
    <row r="11" spans="1:11" ht="14.4" customHeight="1" thickBot="1" x14ac:dyDescent="0.35">
      <c r="A11" s="423" t="s">
        <v>243</v>
      </c>
      <c r="B11" s="407">
        <v>120.036189250563</v>
      </c>
      <c r="C11" s="407">
        <v>120.11323</v>
      </c>
      <c r="D11" s="408">
        <v>7.7040749436000006E-2</v>
      </c>
      <c r="E11" s="414">
        <v>1.000641812689</v>
      </c>
      <c r="F11" s="407">
        <v>179.72275757160401</v>
      </c>
      <c r="G11" s="408">
        <v>59.907585857200999</v>
      </c>
      <c r="H11" s="410">
        <v>13.53612</v>
      </c>
      <c r="I11" s="407">
        <v>50.072859999999999</v>
      </c>
      <c r="J11" s="408">
        <v>-9.8347258572010006</v>
      </c>
      <c r="K11" s="415">
        <v>0.27861168322000002</v>
      </c>
    </row>
    <row r="12" spans="1:11" ht="14.4" customHeight="1" thickBot="1" x14ac:dyDescent="0.35">
      <c r="A12" s="424" t="s">
        <v>244</v>
      </c>
      <c r="B12" s="402">
        <v>120.036189250563</v>
      </c>
      <c r="C12" s="402">
        <v>120.11323</v>
      </c>
      <c r="D12" s="403">
        <v>7.7040749436000006E-2</v>
      </c>
      <c r="E12" s="404">
        <v>1.000641812689</v>
      </c>
      <c r="F12" s="402">
        <v>179.72275757160401</v>
      </c>
      <c r="G12" s="403">
        <v>59.907585857200999</v>
      </c>
      <c r="H12" s="405">
        <v>13.53612</v>
      </c>
      <c r="I12" s="402">
        <v>50.072859999999999</v>
      </c>
      <c r="J12" s="403">
        <v>-9.8347258572010006</v>
      </c>
      <c r="K12" s="406">
        <v>0.27861168322000002</v>
      </c>
    </row>
    <row r="13" spans="1:11" ht="14.4" customHeight="1" thickBot="1" x14ac:dyDescent="0.35">
      <c r="A13" s="423" t="s">
        <v>245</v>
      </c>
      <c r="B13" s="407">
        <v>5494.6772398767298</v>
      </c>
      <c r="C13" s="407">
        <v>5557.6697400000003</v>
      </c>
      <c r="D13" s="408">
        <v>62.992500123268997</v>
      </c>
      <c r="E13" s="414">
        <v>1.011464276676</v>
      </c>
      <c r="F13" s="407">
        <v>5495.2196288160203</v>
      </c>
      <c r="G13" s="408">
        <v>1831.73987627201</v>
      </c>
      <c r="H13" s="410">
        <v>480.25439000000199</v>
      </c>
      <c r="I13" s="407">
        <v>1935.4374499999999</v>
      </c>
      <c r="J13" s="408">
        <v>103.697573727997</v>
      </c>
      <c r="K13" s="415">
        <v>0.35220383910600001</v>
      </c>
    </row>
    <row r="14" spans="1:11" ht="14.4" customHeight="1" thickBot="1" x14ac:dyDescent="0.35">
      <c r="A14" s="424" t="s">
        <v>246</v>
      </c>
      <c r="B14" s="402">
        <v>4534.6772398767298</v>
      </c>
      <c r="C14" s="402">
        <v>4609.4217399999998</v>
      </c>
      <c r="D14" s="403">
        <v>74.744500123269006</v>
      </c>
      <c r="E14" s="404">
        <v>1.0164828710330001</v>
      </c>
      <c r="F14" s="402">
        <v>4565</v>
      </c>
      <c r="G14" s="403">
        <v>1521.6666666666699</v>
      </c>
      <c r="H14" s="405">
        <v>402.44106000000198</v>
      </c>
      <c r="I14" s="402">
        <v>1642.33888</v>
      </c>
      <c r="J14" s="403">
        <v>120.672213333337</v>
      </c>
      <c r="K14" s="406">
        <v>0.35976755312100001</v>
      </c>
    </row>
    <row r="15" spans="1:11" ht="14.4" customHeight="1" thickBot="1" x14ac:dyDescent="0.35">
      <c r="A15" s="424" t="s">
        <v>247</v>
      </c>
      <c r="B15" s="402">
        <v>630</v>
      </c>
      <c r="C15" s="402">
        <v>626.79485</v>
      </c>
      <c r="D15" s="403">
        <v>-3.2051499999990001</v>
      </c>
      <c r="E15" s="404">
        <v>0.99491246031699998</v>
      </c>
      <c r="F15" s="402">
        <v>620</v>
      </c>
      <c r="G15" s="403">
        <v>206.666666666667</v>
      </c>
      <c r="H15" s="405">
        <v>41.449759999999998</v>
      </c>
      <c r="I15" s="402">
        <v>190.99379999999999</v>
      </c>
      <c r="J15" s="403">
        <v>-15.672866666666</v>
      </c>
      <c r="K15" s="406">
        <v>0.30805451612899998</v>
      </c>
    </row>
    <row r="16" spans="1:11" ht="14.4" customHeight="1" thickBot="1" x14ac:dyDescent="0.35">
      <c r="A16" s="424" t="s">
        <v>248</v>
      </c>
      <c r="B16" s="402">
        <v>30</v>
      </c>
      <c r="C16" s="402">
        <v>22.322410000000001</v>
      </c>
      <c r="D16" s="403">
        <v>-7.6775900000000004</v>
      </c>
      <c r="E16" s="404">
        <v>0.74408033333300005</v>
      </c>
      <c r="F16" s="402">
        <v>20</v>
      </c>
      <c r="G16" s="403">
        <v>6.6666666666659999</v>
      </c>
      <c r="H16" s="405">
        <v>1.7934000000000001</v>
      </c>
      <c r="I16" s="402">
        <v>3.4567000000000001</v>
      </c>
      <c r="J16" s="403">
        <v>-3.2099666666659998</v>
      </c>
      <c r="K16" s="406">
        <v>0.17283499999999999</v>
      </c>
    </row>
    <row r="17" spans="1:11" ht="14.4" customHeight="1" thickBot="1" x14ac:dyDescent="0.35">
      <c r="A17" s="424" t="s">
        <v>249</v>
      </c>
      <c r="B17" s="402">
        <v>260</v>
      </c>
      <c r="C17" s="402">
        <v>266.88279999999997</v>
      </c>
      <c r="D17" s="403">
        <v>6.8827999999990004</v>
      </c>
      <c r="E17" s="404">
        <v>1.0264723076919999</v>
      </c>
      <c r="F17" s="402">
        <v>260</v>
      </c>
      <c r="G17" s="403">
        <v>86.666666666666003</v>
      </c>
      <c r="H17" s="405">
        <v>33.058169999999997</v>
      </c>
      <c r="I17" s="402">
        <v>96.45787</v>
      </c>
      <c r="J17" s="403">
        <v>9.7912033333329997</v>
      </c>
      <c r="K17" s="406">
        <v>0.37099180769200002</v>
      </c>
    </row>
    <row r="18" spans="1:11" ht="14.4" customHeight="1" thickBot="1" x14ac:dyDescent="0.35">
      <c r="A18" s="424" t="s">
        <v>250</v>
      </c>
      <c r="B18" s="402">
        <v>0</v>
      </c>
      <c r="C18" s="402">
        <v>0.216</v>
      </c>
      <c r="D18" s="403">
        <v>0.216</v>
      </c>
      <c r="E18" s="412" t="s">
        <v>251</v>
      </c>
      <c r="F18" s="402">
        <v>0.219628816023</v>
      </c>
      <c r="G18" s="403">
        <v>7.3209605341000003E-2</v>
      </c>
      <c r="H18" s="405">
        <v>0</v>
      </c>
      <c r="I18" s="402">
        <v>0</v>
      </c>
      <c r="J18" s="403">
        <v>-7.3209605341000003E-2</v>
      </c>
      <c r="K18" s="406">
        <v>0</v>
      </c>
    </row>
    <row r="19" spans="1:11" ht="14.4" customHeight="1" thickBot="1" x14ac:dyDescent="0.35">
      <c r="A19" s="424" t="s">
        <v>252</v>
      </c>
      <c r="B19" s="402">
        <v>40</v>
      </c>
      <c r="C19" s="402">
        <v>32.031939999999999</v>
      </c>
      <c r="D19" s="403">
        <v>-7.9680600000000004</v>
      </c>
      <c r="E19" s="404">
        <v>0.80079849999999997</v>
      </c>
      <c r="F19" s="402">
        <v>30</v>
      </c>
      <c r="G19" s="403">
        <v>10</v>
      </c>
      <c r="H19" s="405">
        <v>1.512</v>
      </c>
      <c r="I19" s="402">
        <v>2.1901999999999999</v>
      </c>
      <c r="J19" s="403">
        <v>-7.809799999999</v>
      </c>
      <c r="K19" s="406">
        <v>7.3006666666000003E-2</v>
      </c>
    </row>
    <row r="20" spans="1:11" ht="14.4" customHeight="1" thickBot="1" x14ac:dyDescent="0.35">
      <c r="A20" s="423" t="s">
        <v>253</v>
      </c>
      <c r="B20" s="407">
        <v>773.78029363632697</v>
      </c>
      <c r="C20" s="407">
        <v>723.19317000000001</v>
      </c>
      <c r="D20" s="408">
        <v>-50.587123636325998</v>
      </c>
      <c r="E20" s="414">
        <v>0.93462340143199996</v>
      </c>
      <c r="F20" s="407">
        <v>745.94810342407402</v>
      </c>
      <c r="G20" s="408">
        <v>248.649367808025</v>
      </c>
      <c r="H20" s="410">
        <v>43.008719999999997</v>
      </c>
      <c r="I20" s="407">
        <v>239.49571</v>
      </c>
      <c r="J20" s="408">
        <v>-9.1536578080240005</v>
      </c>
      <c r="K20" s="415">
        <v>0.32106216089299999</v>
      </c>
    </row>
    <row r="21" spans="1:11" ht="14.4" customHeight="1" thickBot="1" x14ac:dyDescent="0.35">
      <c r="A21" s="424" t="s">
        <v>254</v>
      </c>
      <c r="B21" s="402">
        <v>0</v>
      </c>
      <c r="C21" s="402">
        <v>2.2654999999999998</v>
      </c>
      <c r="D21" s="403">
        <v>2.2654999999999998</v>
      </c>
      <c r="E21" s="412" t="s">
        <v>236</v>
      </c>
      <c r="F21" s="402">
        <v>0</v>
      </c>
      <c r="G21" s="403">
        <v>0</v>
      </c>
      <c r="H21" s="405">
        <v>0</v>
      </c>
      <c r="I21" s="402">
        <v>0</v>
      </c>
      <c r="J21" s="403">
        <v>0</v>
      </c>
      <c r="K21" s="406">
        <v>4</v>
      </c>
    </row>
    <row r="22" spans="1:11" ht="14.4" customHeight="1" thickBot="1" x14ac:dyDescent="0.35">
      <c r="A22" s="424" t="s">
        <v>255</v>
      </c>
      <c r="B22" s="402">
        <v>14</v>
      </c>
      <c r="C22" s="402">
        <v>9.6347299999999994</v>
      </c>
      <c r="D22" s="403">
        <v>-4.3652699999999998</v>
      </c>
      <c r="E22" s="404">
        <v>0.688195</v>
      </c>
      <c r="F22" s="402">
        <v>10</v>
      </c>
      <c r="G22" s="403">
        <v>3.333333333333</v>
      </c>
      <c r="H22" s="405">
        <v>0.67481000000000002</v>
      </c>
      <c r="I22" s="402">
        <v>2.4506000000000001</v>
      </c>
      <c r="J22" s="403">
        <v>-0.88273333333299997</v>
      </c>
      <c r="K22" s="406">
        <v>0.24506</v>
      </c>
    </row>
    <row r="23" spans="1:11" ht="14.4" customHeight="1" thickBot="1" x14ac:dyDescent="0.35">
      <c r="A23" s="424" t="s">
        <v>256</v>
      </c>
      <c r="B23" s="402">
        <v>14.165446794837999</v>
      </c>
      <c r="C23" s="402">
        <v>13.521269999999999</v>
      </c>
      <c r="D23" s="403">
        <v>-0.64417679483800006</v>
      </c>
      <c r="E23" s="404">
        <v>0.954524781027</v>
      </c>
      <c r="F23" s="402">
        <v>13.003130711428</v>
      </c>
      <c r="G23" s="403">
        <v>4.3343769038089999</v>
      </c>
      <c r="H23" s="405">
        <v>1.6093</v>
      </c>
      <c r="I23" s="402">
        <v>7.1791700000000001</v>
      </c>
      <c r="J23" s="403">
        <v>2.8447930961900001</v>
      </c>
      <c r="K23" s="406">
        <v>0.552110884626</v>
      </c>
    </row>
    <row r="24" spans="1:11" ht="14.4" customHeight="1" thickBot="1" x14ac:dyDescent="0.35">
      <c r="A24" s="424" t="s">
        <v>257</v>
      </c>
      <c r="B24" s="402">
        <v>110</v>
      </c>
      <c r="C24" s="402">
        <v>107.49579</v>
      </c>
      <c r="D24" s="403">
        <v>-2.50421</v>
      </c>
      <c r="E24" s="404">
        <v>0.97723445454500002</v>
      </c>
      <c r="F24" s="402">
        <v>107</v>
      </c>
      <c r="G24" s="403">
        <v>35.666666666666003</v>
      </c>
      <c r="H24" s="405">
        <v>4.3519199999999998</v>
      </c>
      <c r="I24" s="402">
        <v>26.026800000000001</v>
      </c>
      <c r="J24" s="403">
        <v>-9.6398666666660002</v>
      </c>
      <c r="K24" s="406">
        <v>0.24324112149499999</v>
      </c>
    </row>
    <row r="25" spans="1:11" ht="14.4" customHeight="1" thickBot="1" x14ac:dyDescent="0.35">
      <c r="A25" s="424" t="s">
        <v>258</v>
      </c>
      <c r="B25" s="402">
        <v>0.14696493315100001</v>
      </c>
      <c r="C25" s="402">
        <v>0</v>
      </c>
      <c r="D25" s="403">
        <v>-0.14696493315100001</v>
      </c>
      <c r="E25" s="404">
        <v>0</v>
      </c>
      <c r="F25" s="402">
        <v>0</v>
      </c>
      <c r="G25" s="403">
        <v>0</v>
      </c>
      <c r="H25" s="405">
        <v>0</v>
      </c>
      <c r="I25" s="402">
        <v>0</v>
      </c>
      <c r="J25" s="403">
        <v>0</v>
      </c>
      <c r="K25" s="406">
        <v>4</v>
      </c>
    </row>
    <row r="26" spans="1:11" ht="14.4" customHeight="1" thickBot="1" x14ac:dyDescent="0.35">
      <c r="A26" s="424" t="s">
        <v>259</v>
      </c>
      <c r="B26" s="402">
        <v>115.091108059665</v>
      </c>
      <c r="C26" s="402">
        <v>177.98741999999999</v>
      </c>
      <c r="D26" s="403">
        <v>62.896311940334002</v>
      </c>
      <c r="E26" s="404">
        <v>1.5464914970470001</v>
      </c>
      <c r="F26" s="402">
        <v>199.31178873797401</v>
      </c>
      <c r="G26" s="403">
        <v>66.437262912657999</v>
      </c>
      <c r="H26" s="405">
        <v>1.2210000000000001</v>
      </c>
      <c r="I26" s="402">
        <v>42.69088</v>
      </c>
      <c r="J26" s="403">
        <v>-23.746382912657999</v>
      </c>
      <c r="K26" s="406">
        <v>0.214191444822</v>
      </c>
    </row>
    <row r="27" spans="1:11" ht="14.4" customHeight="1" thickBot="1" x14ac:dyDescent="0.35">
      <c r="A27" s="424" t="s">
        <v>260</v>
      </c>
      <c r="B27" s="402">
        <v>0</v>
      </c>
      <c r="C27" s="402">
        <v>-2.65</v>
      </c>
      <c r="D27" s="403">
        <v>-2.65</v>
      </c>
      <c r="E27" s="412" t="s">
        <v>236</v>
      </c>
      <c r="F27" s="402">
        <v>0</v>
      </c>
      <c r="G27" s="403">
        <v>0</v>
      </c>
      <c r="H27" s="405">
        <v>0</v>
      </c>
      <c r="I27" s="402">
        <v>0</v>
      </c>
      <c r="J27" s="403">
        <v>0</v>
      </c>
      <c r="K27" s="413" t="s">
        <v>236</v>
      </c>
    </row>
    <row r="28" spans="1:11" ht="14.4" customHeight="1" thickBot="1" x14ac:dyDescent="0.35">
      <c r="A28" s="424" t="s">
        <v>261</v>
      </c>
      <c r="B28" s="402">
        <v>170.37677384867101</v>
      </c>
      <c r="C28" s="402">
        <v>166.34707</v>
      </c>
      <c r="D28" s="403">
        <v>-4.0297038486699996</v>
      </c>
      <c r="E28" s="404">
        <v>0.97634827941799995</v>
      </c>
      <c r="F28" s="402">
        <v>166</v>
      </c>
      <c r="G28" s="403">
        <v>55.333333333333002</v>
      </c>
      <c r="H28" s="405">
        <v>14.027509999999999</v>
      </c>
      <c r="I28" s="402">
        <v>58.474919999999997</v>
      </c>
      <c r="J28" s="403">
        <v>3.1415866666659999</v>
      </c>
      <c r="K28" s="406">
        <v>0.352258554216</v>
      </c>
    </row>
    <row r="29" spans="1:11" ht="14.4" customHeight="1" thickBot="1" x14ac:dyDescent="0.35">
      <c r="A29" s="424" t="s">
        <v>262</v>
      </c>
      <c r="B29" s="402">
        <v>350.00000000000102</v>
      </c>
      <c r="C29" s="402">
        <v>248.59138999999999</v>
      </c>
      <c r="D29" s="403">
        <v>-101.408610000001</v>
      </c>
      <c r="E29" s="404">
        <v>0.71026111428500005</v>
      </c>
      <c r="F29" s="402">
        <v>250.63318397467199</v>
      </c>
      <c r="G29" s="403">
        <v>83.544394658223993</v>
      </c>
      <c r="H29" s="405">
        <v>21.124179999999999</v>
      </c>
      <c r="I29" s="402">
        <v>102.67334</v>
      </c>
      <c r="J29" s="403">
        <v>19.128945341775999</v>
      </c>
      <c r="K29" s="406">
        <v>0.409655810023</v>
      </c>
    </row>
    <row r="30" spans="1:11" ht="14.4" customHeight="1" thickBot="1" x14ac:dyDescent="0.35">
      <c r="A30" s="423" t="s">
        <v>263</v>
      </c>
      <c r="B30" s="407">
        <v>18.962350564809999</v>
      </c>
      <c r="C30" s="407">
        <v>38.049599999999998</v>
      </c>
      <c r="D30" s="408">
        <v>19.087249435189001</v>
      </c>
      <c r="E30" s="414">
        <v>2.00658667658</v>
      </c>
      <c r="F30" s="407">
        <v>36.149172305333998</v>
      </c>
      <c r="G30" s="408">
        <v>12.049724101778001</v>
      </c>
      <c r="H30" s="410">
        <v>0</v>
      </c>
      <c r="I30" s="407">
        <v>2.3473999999999999</v>
      </c>
      <c r="J30" s="408">
        <v>-9.7023241017780002</v>
      </c>
      <c r="K30" s="415">
        <v>6.4936479877000006E-2</v>
      </c>
    </row>
    <row r="31" spans="1:11" ht="14.4" customHeight="1" thickBot="1" x14ac:dyDescent="0.35">
      <c r="A31" s="424" t="s">
        <v>264</v>
      </c>
      <c r="B31" s="402">
        <v>0</v>
      </c>
      <c r="C31" s="402">
        <v>4.3618199999999998</v>
      </c>
      <c r="D31" s="403">
        <v>4.3618199999999998</v>
      </c>
      <c r="E31" s="412" t="s">
        <v>236</v>
      </c>
      <c r="F31" s="402">
        <v>5.4022338968539998</v>
      </c>
      <c r="G31" s="403">
        <v>1.8007446322839999</v>
      </c>
      <c r="H31" s="405">
        <v>0</v>
      </c>
      <c r="I31" s="402">
        <v>0</v>
      </c>
      <c r="J31" s="403">
        <v>-1.8007446322839999</v>
      </c>
      <c r="K31" s="406">
        <v>0</v>
      </c>
    </row>
    <row r="32" spans="1:11" ht="14.4" customHeight="1" thickBot="1" x14ac:dyDescent="0.35">
      <c r="A32" s="424" t="s">
        <v>265</v>
      </c>
      <c r="B32" s="402">
        <v>18.962350564809999</v>
      </c>
      <c r="C32" s="402">
        <v>30.674779999999998</v>
      </c>
      <c r="D32" s="403">
        <v>11.71242943519</v>
      </c>
      <c r="E32" s="404">
        <v>1.6176675932210001</v>
      </c>
      <c r="F32" s="402">
        <v>30.746938408479</v>
      </c>
      <c r="G32" s="403">
        <v>10.248979469492999</v>
      </c>
      <c r="H32" s="405">
        <v>0</v>
      </c>
      <c r="I32" s="402">
        <v>2.3473999999999999</v>
      </c>
      <c r="J32" s="403">
        <v>-7.9015794694929999</v>
      </c>
      <c r="K32" s="406">
        <v>7.6345812671999996E-2</v>
      </c>
    </row>
    <row r="33" spans="1:11" ht="14.4" customHeight="1" thickBot="1" x14ac:dyDescent="0.35">
      <c r="A33" s="424" t="s">
        <v>266</v>
      </c>
      <c r="B33" s="402">
        <v>0</v>
      </c>
      <c r="C33" s="402">
        <v>3.0129999999999999</v>
      </c>
      <c r="D33" s="403">
        <v>3.0129999999999999</v>
      </c>
      <c r="E33" s="412" t="s">
        <v>251</v>
      </c>
      <c r="F33" s="402">
        <v>0</v>
      </c>
      <c r="G33" s="403">
        <v>0</v>
      </c>
      <c r="H33" s="405">
        <v>0</v>
      </c>
      <c r="I33" s="402">
        <v>0</v>
      </c>
      <c r="J33" s="403">
        <v>0</v>
      </c>
      <c r="K33" s="413" t="s">
        <v>236</v>
      </c>
    </row>
    <row r="34" spans="1:11" ht="14.4" customHeight="1" thickBot="1" x14ac:dyDescent="0.35">
      <c r="A34" s="423" t="s">
        <v>267</v>
      </c>
      <c r="B34" s="407">
        <v>31</v>
      </c>
      <c r="C34" s="407">
        <v>15.52877</v>
      </c>
      <c r="D34" s="408">
        <v>-15.47123</v>
      </c>
      <c r="E34" s="414">
        <v>0.50092806451600003</v>
      </c>
      <c r="F34" s="407">
        <v>17.249038988174</v>
      </c>
      <c r="G34" s="408">
        <v>5.7496796627239997</v>
      </c>
      <c r="H34" s="410">
        <v>1.2910699999999999</v>
      </c>
      <c r="I34" s="407">
        <v>4.0643900000000004</v>
      </c>
      <c r="J34" s="408">
        <v>-1.6852896627239999</v>
      </c>
      <c r="K34" s="415">
        <v>0.23562993873300001</v>
      </c>
    </row>
    <row r="35" spans="1:11" ht="14.4" customHeight="1" thickBot="1" x14ac:dyDescent="0.35">
      <c r="A35" s="424" t="s">
        <v>268</v>
      </c>
      <c r="B35" s="402">
        <v>2</v>
      </c>
      <c r="C35" s="402">
        <v>0.34001999999999999</v>
      </c>
      <c r="D35" s="403">
        <v>-1.65998</v>
      </c>
      <c r="E35" s="404">
        <v>0.17000999999999999</v>
      </c>
      <c r="F35" s="402">
        <v>0</v>
      </c>
      <c r="G35" s="403">
        <v>0</v>
      </c>
      <c r="H35" s="405">
        <v>0</v>
      </c>
      <c r="I35" s="402">
        <v>0.22989999999999999</v>
      </c>
      <c r="J35" s="403">
        <v>0.22989999999999999</v>
      </c>
      <c r="K35" s="413" t="s">
        <v>236</v>
      </c>
    </row>
    <row r="36" spans="1:11" ht="14.4" customHeight="1" thickBot="1" x14ac:dyDescent="0.35">
      <c r="A36" s="424" t="s">
        <v>269</v>
      </c>
      <c r="B36" s="402">
        <v>27</v>
      </c>
      <c r="C36" s="402">
        <v>13.63311</v>
      </c>
      <c r="D36" s="403">
        <v>-13.36689</v>
      </c>
      <c r="E36" s="404">
        <v>0.50492999999900001</v>
      </c>
      <c r="F36" s="402">
        <v>15.249038988174</v>
      </c>
      <c r="G36" s="403">
        <v>5.0830129960579997</v>
      </c>
      <c r="H36" s="405">
        <v>1.2910699999999999</v>
      </c>
      <c r="I36" s="402">
        <v>3.8344900000000002</v>
      </c>
      <c r="J36" s="403">
        <v>-1.248522996058</v>
      </c>
      <c r="K36" s="406">
        <v>0.25145781337200002</v>
      </c>
    </row>
    <row r="37" spans="1:11" ht="14.4" customHeight="1" thickBot="1" x14ac:dyDescent="0.35">
      <c r="A37" s="424" t="s">
        <v>270</v>
      </c>
      <c r="B37" s="402">
        <v>2</v>
      </c>
      <c r="C37" s="402">
        <v>1.5556399999999999</v>
      </c>
      <c r="D37" s="403">
        <v>-0.44435999999999998</v>
      </c>
      <c r="E37" s="404">
        <v>0.77781999999999996</v>
      </c>
      <c r="F37" s="402">
        <v>2</v>
      </c>
      <c r="G37" s="403">
        <v>0.66666666666600005</v>
      </c>
      <c r="H37" s="405">
        <v>0</v>
      </c>
      <c r="I37" s="402">
        <v>0</v>
      </c>
      <c r="J37" s="403">
        <v>-0.66666666666600005</v>
      </c>
      <c r="K37" s="406">
        <v>0</v>
      </c>
    </row>
    <row r="38" spans="1:11" ht="14.4" customHeight="1" thickBot="1" x14ac:dyDescent="0.35">
      <c r="A38" s="422" t="s">
        <v>28</v>
      </c>
      <c r="B38" s="402">
        <v>4.9999999999989999</v>
      </c>
      <c r="C38" s="402">
        <v>4.851</v>
      </c>
      <c r="D38" s="403">
        <v>-0.14899999999899999</v>
      </c>
      <c r="E38" s="404">
        <v>0.97019999999999995</v>
      </c>
      <c r="F38" s="402">
        <v>4.7955906700890001</v>
      </c>
      <c r="G38" s="403">
        <v>1.5985302233630001</v>
      </c>
      <c r="H38" s="405">
        <v>0.38300000000000001</v>
      </c>
      <c r="I38" s="402">
        <v>1.552</v>
      </c>
      <c r="J38" s="403">
        <v>-4.6530223363000001E-2</v>
      </c>
      <c r="K38" s="406">
        <v>0.32363062378899998</v>
      </c>
    </row>
    <row r="39" spans="1:11" ht="14.4" customHeight="1" thickBot="1" x14ac:dyDescent="0.35">
      <c r="A39" s="423" t="s">
        <v>271</v>
      </c>
      <c r="B39" s="407">
        <v>4.9999999999989999</v>
      </c>
      <c r="C39" s="407">
        <v>4.851</v>
      </c>
      <c r="D39" s="408">
        <v>-0.14899999999899999</v>
      </c>
      <c r="E39" s="414">
        <v>0.97019999999999995</v>
      </c>
      <c r="F39" s="407">
        <v>4.7955906700890001</v>
      </c>
      <c r="G39" s="408">
        <v>1.5985302233630001</v>
      </c>
      <c r="H39" s="410">
        <v>0.38300000000000001</v>
      </c>
      <c r="I39" s="407">
        <v>1.552</v>
      </c>
      <c r="J39" s="408">
        <v>-4.6530223363000001E-2</v>
      </c>
      <c r="K39" s="415">
        <v>0.32363062378899998</v>
      </c>
    </row>
    <row r="40" spans="1:11" ht="14.4" customHeight="1" thickBot="1" x14ac:dyDescent="0.35">
      <c r="A40" s="424" t="s">
        <v>272</v>
      </c>
      <c r="B40" s="402">
        <v>4.9999999999989999</v>
      </c>
      <c r="C40" s="402">
        <v>4.851</v>
      </c>
      <c r="D40" s="403">
        <v>-0.14899999999899999</v>
      </c>
      <c r="E40" s="404">
        <v>0.97019999999999995</v>
      </c>
      <c r="F40" s="402">
        <v>4.7955906700890001</v>
      </c>
      <c r="G40" s="403">
        <v>1.5985302233630001</v>
      </c>
      <c r="H40" s="405">
        <v>0.38300000000000001</v>
      </c>
      <c r="I40" s="402">
        <v>1.552</v>
      </c>
      <c r="J40" s="403">
        <v>-4.6530223363000001E-2</v>
      </c>
      <c r="K40" s="406">
        <v>0.32363062378899998</v>
      </c>
    </row>
    <row r="41" spans="1:11" ht="14.4" customHeight="1" thickBot="1" x14ac:dyDescent="0.35">
      <c r="A41" s="425" t="s">
        <v>273</v>
      </c>
      <c r="B41" s="407">
        <v>438.95006195997701</v>
      </c>
      <c r="C41" s="407">
        <v>775.20012999999994</v>
      </c>
      <c r="D41" s="408">
        <v>336.250068040023</v>
      </c>
      <c r="E41" s="414">
        <v>1.7660326246189999</v>
      </c>
      <c r="F41" s="407">
        <v>698.32211929182802</v>
      </c>
      <c r="G41" s="408">
        <v>232.77403976394299</v>
      </c>
      <c r="H41" s="410">
        <v>64.821529999999996</v>
      </c>
      <c r="I41" s="407">
        <v>214.91149999999999</v>
      </c>
      <c r="J41" s="408">
        <v>-17.862539763941999</v>
      </c>
      <c r="K41" s="415">
        <v>0.30775410668300002</v>
      </c>
    </row>
    <row r="42" spans="1:11" ht="14.4" customHeight="1" thickBot="1" x14ac:dyDescent="0.35">
      <c r="A42" s="422" t="s">
        <v>31</v>
      </c>
      <c r="B42" s="402">
        <v>49.311378882174999</v>
      </c>
      <c r="C42" s="402">
        <v>246.22295</v>
      </c>
      <c r="D42" s="403">
        <v>196.91157111782499</v>
      </c>
      <c r="E42" s="404">
        <v>4.9932278427719998</v>
      </c>
      <c r="F42" s="402">
        <v>226.16810232862699</v>
      </c>
      <c r="G42" s="403">
        <v>75.389367442874999</v>
      </c>
      <c r="H42" s="405">
        <v>2.8069999999999999</v>
      </c>
      <c r="I42" s="402">
        <v>2.8069999999999999</v>
      </c>
      <c r="J42" s="403">
        <v>-72.582367442874997</v>
      </c>
      <c r="K42" s="406">
        <v>1.2411122395E-2</v>
      </c>
    </row>
    <row r="43" spans="1:11" ht="14.4" customHeight="1" thickBot="1" x14ac:dyDescent="0.35">
      <c r="A43" s="426" t="s">
        <v>274</v>
      </c>
      <c r="B43" s="402">
        <v>49.311378882174999</v>
      </c>
      <c r="C43" s="402">
        <v>246.22295</v>
      </c>
      <c r="D43" s="403">
        <v>196.91157111782499</v>
      </c>
      <c r="E43" s="404">
        <v>4.9932278427719998</v>
      </c>
      <c r="F43" s="402">
        <v>226.16810232862699</v>
      </c>
      <c r="G43" s="403">
        <v>75.389367442874999</v>
      </c>
      <c r="H43" s="405">
        <v>2.8069999999999999</v>
      </c>
      <c r="I43" s="402">
        <v>2.8069999999999999</v>
      </c>
      <c r="J43" s="403">
        <v>-72.582367442874997</v>
      </c>
      <c r="K43" s="406">
        <v>1.2411122395E-2</v>
      </c>
    </row>
    <row r="44" spans="1:11" ht="14.4" customHeight="1" thickBot="1" x14ac:dyDescent="0.35">
      <c r="A44" s="424" t="s">
        <v>275</v>
      </c>
      <c r="B44" s="402">
        <v>26.555506787317999</v>
      </c>
      <c r="C44" s="402">
        <v>240.29509999999999</v>
      </c>
      <c r="D44" s="403">
        <v>213.739593212682</v>
      </c>
      <c r="E44" s="404">
        <v>9.0487860738079995</v>
      </c>
      <c r="F44" s="402">
        <v>223.729692306792</v>
      </c>
      <c r="G44" s="403">
        <v>74.576564102264001</v>
      </c>
      <c r="H44" s="405">
        <v>2.8069999999999999</v>
      </c>
      <c r="I44" s="402">
        <v>2.8069999999999999</v>
      </c>
      <c r="J44" s="403">
        <v>-71.769564102263999</v>
      </c>
      <c r="K44" s="406">
        <v>1.2546390115E-2</v>
      </c>
    </row>
    <row r="45" spans="1:11" ht="14.4" customHeight="1" thickBot="1" x14ac:dyDescent="0.35">
      <c r="A45" s="424" t="s">
        <v>276</v>
      </c>
      <c r="B45" s="402">
        <v>0</v>
      </c>
      <c r="C45" s="402">
        <v>1.8089999999999999</v>
      </c>
      <c r="D45" s="403">
        <v>1.8089999999999999</v>
      </c>
      <c r="E45" s="412" t="s">
        <v>251</v>
      </c>
      <c r="F45" s="402">
        <v>2.325890868274</v>
      </c>
      <c r="G45" s="403">
        <v>0.77529695609100002</v>
      </c>
      <c r="H45" s="405">
        <v>0</v>
      </c>
      <c r="I45" s="402">
        <v>0</v>
      </c>
      <c r="J45" s="403">
        <v>-0.77529695609100002</v>
      </c>
      <c r="K45" s="406">
        <v>0</v>
      </c>
    </row>
    <row r="46" spans="1:11" ht="14.4" customHeight="1" thickBot="1" x14ac:dyDescent="0.35">
      <c r="A46" s="424" t="s">
        <v>277</v>
      </c>
      <c r="B46" s="402">
        <v>9.7558720948570006</v>
      </c>
      <c r="C46" s="402">
        <v>0.13589999999999999</v>
      </c>
      <c r="D46" s="403">
        <v>-9.6199720948569993</v>
      </c>
      <c r="E46" s="404">
        <v>1.3930071927E-2</v>
      </c>
      <c r="F46" s="402">
        <v>0.11251915356</v>
      </c>
      <c r="G46" s="403">
        <v>3.7506384519999998E-2</v>
      </c>
      <c r="H46" s="405">
        <v>0</v>
      </c>
      <c r="I46" s="402">
        <v>0</v>
      </c>
      <c r="J46" s="403">
        <v>-3.7506384519999998E-2</v>
      </c>
      <c r="K46" s="406">
        <v>0</v>
      </c>
    </row>
    <row r="47" spans="1:11" ht="14.4" customHeight="1" thickBot="1" x14ac:dyDescent="0.35">
      <c r="A47" s="424" t="s">
        <v>278</v>
      </c>
      <c r="B47" s="402">
        <v>13</v>
      </c>
      <c r="C47" s="402">
        <v>3.9829499999990001</v>
      </c>
      <c r="D47" s="403">
        <v>-9.0170499999989993</v>
      </c>
      <c r="E47" s="404">
        <v>0.30638076923000002</v>
      </c>
      <c r="F47" s="402">
        <v>0</v>
      </c>
      <c r="G47" s="403">
        <v>0</v>
      </c>
      <c r="H47" s="405">
        <v>0</v>
      </c>
      <c r="I47" s="402">
        <v>0</v>
      </c>
      <c r="J47" s="403">
        <v>0</v>
      </c>
      <c r="K47" s="406">
        <v>4</v>
      </c>
    </row>
    <row r="48" spans="1:11" ht="14.4" customHeight="1" thickBot="1" x14ac:dyDescent="0.35">
      <c r="A48" s="427" t="s">
        <v>32</v>
      </c>
      <c r="B48" s="407">
        <v>0</v>
      </c>
      <c r="C48" s="407">
        <v>70.323999999999998</v>
      </c>
      <c r="D48" s="408">
        <v>70.323999999999998</v>
      </c>
      <c r="E48" s="409" t="s">
        <v>236</v>
      </c>
      <c r="F48" s="407">
        <v>0</v>
      </c>
      <c r="G48" s="408">
        <v>0</v>
      </c>
      <c r="H48" s="410">
        <v>4.9710000000000001</v>
      </c>
      <c r="I48" s="407">
        <v>34.886000000000003</v>
      </c>
      <c r="J48" s="408">
        <v>34.886000000000003</v>
      </c>
      <c r="K48" s="411" t="s">
        <v>236</v>
      </c>
    </row>
    <row r="49" spans="1:11" ht="14.4" customHeight="1" thickBot="1" x14ac:dyDescent="0.35">
      <c r="A49" s="423" t="s">
        <v>279</v>
      </c>
      <c r="B49" s="407">
        <v>0</v>
      </c>
      <c r="C49" s="407">
        <v>66.141000000000005</v>
      </c>
      <c r="D49" s="408">
        <v>66.141000000000005</v>
      </c>
      <c r="E49" s="409" t="s">
        <v>236</v>
      </c>
      <c r="F49" s="407">
        <v>0</v>
      </c>
      <c r="G49" s="408">
        <v>0</v>
      </c>
      <c r="H49" s="410">
        <v>4.9710000000000001</v>
      </c>
      <c r="I49" s="407">
        <v>34.886000000000003</v>
      </c>
      <c r="J49" s="408">
        <v>34.886000000000003</v>
      </c>
      <c r="K49" s="411" t="s">
        <v>236</v>
      </c>
    </row>
    <row r="50" spans="1:11" ht="14.4" customHeight="1" thickBot="1" x14ac:dyDescent="0.35">
      <c r="A50" s="424" t="s">
        <v>280</v>
      </c>
      <c r="B50" s="402">
        <v>0</v>
      </c>
      <c r="C50" s="402">
        <v>50.930999999999997</v>
      </c>
      <c r="D50" s="403">
        <v>50.930999999999997</v>
      </c>
      <c r="E50" s="412" t="s">
        <v>236</v>
      </c>
      <c r="F50" s="402">
        <v>0</v>
      </c>
      <c r="G50" s="403">
        <v>0</v>
      </c>
      <c r="H50" s="405">
        <v>3.1309999999999998</v>
      </c>
      <c r="I50" s="402">
        <v>8.6460000000000008</v>
      </c>
      <c r="J50" s="403">
        <v>8.6460000000000008</v>
      </c>
      <c r="K50" s="413" t="s">
        <v>236</v>
      </c>
    </row>
    <row r="51" spans="1:11" ht="14.4" customHeight="1" thickBot="1" x14ac:dyDescent="0.35">
      <c r="A51" s="424" t="s">
        <v>281</v>
      </c>
      <c r="B51" s="402">
        <v>0</v>
      </c>
      <c r="C51" s="402">
        <v>15.21</v>
      </c>
      <c r="D51" s="403">
        <v>15.21</v>
      </c>
      <c r="E51" s="412" t="s">
        <v>236</v>
      </c>
      <c r="F51" s="402">
        <v>0</v>
      </c>
      <c r="G51" s="403">
        <v>0</v>
      </c>
      <c r="H51" s="405">
        <v>1.84</v>
      </c>
      <c r="I51" s="402">
        <v>26.24</v>
      </c>
      <c r="J51" s="403">
        <v>26.24</v>
      </c>
      <c r="K51" s="413" t="s">
        <v>236</v>
      </c>
    </row>
    <row r="52" spans="1:11" ht="14.4" customHeight="1" thickBot="1" x14ac:dyDescent="0.35">
      <c r="A52" s="423" t="s">
        <v>282</v>
      </c>
      <c r="B52" s="407">
        <v>0</v>
      </c>
      <c r="C52" s="407">
        <v>4.1829999999999998</v>
      </c>
      <c r="D52" s="408">
        <v>4.1829999999999998</v>
      </c>
      <c r="E52" s="409" t="s">
        <v>251</v>
      </c>
      <c r="F52" s="407">
        <v>0</v>
      </c>
      <c r="G52" s="408">
        <v>0</v>
      </c>
      <c r="H52" s="410">
        <v>0</v>
      </c>
      <c r="I52" s="407">
        <v>0</v>
      </c>
      <c r="J52" s="408">
        <v>0</v>
      </c>
      <c r="K52" s="411" t="s">
        <v>236</v>
      </c>
    </row>
    <row r="53" spans="1:11" ht="14.4" customHeight="1" thickBot="1" x14ac:dyDescent="0.35">
      <c r="A53" s="424" t="s">
        <v>283</v>
      </c>
      <c r="B53" s="402">
        <v>0</v>
      </c>
      <c r="C53" s="402">
        <v>4.1829999999999998</v>
      </c>
      <c r="D53" s="403">
        <v>4.1829999999999998</v>
      </c>
      <c r="E53" s="412" t="s">
        <v>251</v>
      </c>
      <c r="F53" s="402">
        <v>0</v>
      </c>
      <c r="G53" s="403">
        <v>0</v>
      </c>
      <c r="H53" s="405">
        <v>0</v>
      </c>
      <c r="I53" s="402">
        <v>0</v>
      </c>
      <c r="J53" s="403">
        <v>0</v>
      </c>
      <c r="K53" s="413" t="s">
        <v>236</v>
      </c>
    </row>
    <row r="54" spans="1:11" ht="14.4" customHeight="1" thickBot="1" x14ac:dyDescent="0.35">
      <c r="A54" s="422" t="s">
        <v>33</v>
      </c>
      <c r="B54" s="402">
        <v>389.63868307780098</v>
      </c>
      <c r="C54" s="402">
        <v>458.65318000000002</v>
      </c>
      <c r="D54" s="403">
        <v>69.014496922198006</v>
      </c>
      <c r="E54" s="404">
        <v>1.177124346014</v>
      </c>
      <c r="F54" s="402">
        <v>472.15401696319998</v>
      </c>
      <c r="G54" s="403">
        <v>157.384672321067</v>
      </c>
      <c r="H54" s="405">
        <v>57.043529999999997</v>
      </c>
      <c r="I54" s="402">
        <v>177.21850000000001</v>
      </c>
      <c r="J54" s="403">
        <v>19.833827678933002</v>
      </c>
      <c r="K54" s="406">
        <v>0.37534044746599998</v>
      </c>
    </row>
    <row r="55" spans="1:11" ht="14.4" customHeight="1" thickBot="1" x14ac:dyDescent="0.35">
      <c r="A55" s="423" t="s">
        <v>284</v>
      </c>
      <c r="B55" s="407">
        <v>14.452743488148</v>
      </c>
      <c r="C55" s="407">
        <v>14.77717</v>
      </c>
      <c r="D55" s="408">
        <v>0.32442651185100002</v>
      </c>
      <c r="E55" s="414">
        <v>1.022447399839</v>
      </c>
      <c r="F55" s="407">
        <v>14.198421845376</v>
      </c>
      <c r="G55" s="408">
        <v>4.7328072817919997</v>
      </c>
      <c r="H55" s="410">
        <v>1.1567000000000001</v>
      </c>
      <c r="I55" s="407">
        <v>4.4452299999999996</v>
      </c>
      <c r="J55" s="408">
        <v>-0.28757728179100001</v>
      </c>
      <c r="K55" s="415">
        <v>0.31307916107900002</v>
      </c>
    </row>
    <row r="56" spans="1:11" ht="14.4" customHeight="1" thickBot="1" x14ac:dyDescent="0.35">
      <c r="A56" s="424" t="s">
        <v>285</v>
      </c>
      <c r="B56" s="402">
        <v>12.382069378673</v>
      </c>
      <c r="C56" s="402">
        <v>12.9918</v>
      </c>
      <c r="D56" s="403">
        <v>0.60973062132599998</v>
      </c>
      <c r="E56" s="404">
        <v>1.0492430306010001</v>
      </c>
      <c r="F56" s="402">
        <v>12.362330624642</v>
      </c>
      <c r="G56" s="403">
        <v>4.1207768748799998</v>
      </c>
      <c r="H56" s="405">
        <v>1.0088999999999999</v>
      </c>
      <c r="I56" s="402">
        <v>3.8582000000000001</v>
      </c>
      <c r="J56" s="403">
        <v>-0.26257687487999998</v>
      </c>
      <c r="K56" s="406">
        <v>0.31209325467299998</v>
      </c>
    </row>
    <row r="57" spans="1:11" ht="14.4" customHeight="1" thickBot="1" x14ac:dyDescent="0.35">
      <c r="A57" s="424" t="s">
        <v>286</v>
      </c>
      <c r="B57" s="402">
        <v>2.0706741094750001</v>
      </c>
      <c r="C57" s="402">
        <v>1.7853699999999999</v>
      </c>
      <c r="D57" s="403">
        <v>-0.28530410947500001</v>
      </c>
      <c r="E57" s="404">
        <v>0.86221679781899996</v>
      </c>
      <c r="F57" s="402">
        <v>1.836091220733</v>
      </c>
      <c r="G57" s="403">
        <v>0.61203040691099997</v>
      </c>
      <c r="H57" s="405">
        <v>0.14779999999999999</v>
      </c>
      <c r="I57" s="402">
        <v>0.58703000000000005</v>
      </c>
      <c r="J57" s="403">
        <v>-2.5000406911E-2</v>
      </c>
      <c r="K57" s="406">
        <v>0.31971723047900003</v>
      </c>
    </row>
    <row r="58" spans="1:11" ht="14.4" customHeight="1" thickBot="1" x14ac:dyDescent="0.35">
      <c r="A58" s="423" t="s">
        <v>287</v>
      </c>
      <c r="B58" s="407">
        <v>39</v>
      </c>
      <c r="C58" s="407">
        <v>28.353909999999999</v>
      </c>
      <c r="D58" s="408">
        <v>-10.646089999999999</v>
      </c>
      <c r="E58" s="414">
        <v>0.72702333333299995</v>
      </c>
      <c r="F58" s="407">
        <v>38.602489189290999</v>
      </c>
      <c r="G58" s="408">
        <v>12.867496396430001</v>
      </c>
      <c r="H58" s="410">
        <v>1.8579699999999999</v>
      </c>
      <c r="I58" s="407">
        <v>21.494019999999999</v>
      </c>
      <c r="J58" s="408">
        <v>8.6265236035689998</v>
      </c>
      <c r="K58" s="415">
        <v>0.55680398988199997</v>
      </c>
    </row>
    <row r="59" spans="1:11" ht="14.4" customHeight="1" thickBot="1" x14ac:dyDescent="0.35">
      <c r="A59" s="424" t="s">
        <v>288</v>
      </c>
      <c r="B59" s="402">
        <v>1</v>
      </c>
      <c r="C59" s="402">
        <v>1.08</v>
      </c>
      <c r="D59" s="403">
        <v>7.9999999998999996E-2</v>
      </c>
      <c r="E59" s="404">
        <v>1.08</v>
      </c>
      <c r="F59" s="402">
        <v>1.1357746478870001</v>
      </c>
      <c r="G59" s="403">
        <v>0.378591549295</v>
      </c>
      <c r="H59" s="405">
        <v>0.27</v>
      </c>
      <c r="I59" s="402">
        <v>0.54</v>
      </c>
      <c r="J59" s="403">
        <v>0.16140845070400001</v>
      </c>
      <c r="K59" s="406">
        <v>0.475446428571</v>
      </c>
    </row>
    <row r="60" spans="1:11" ht="14.4" customHeight="1" thickBot="1" x14ac:dyDescent="0.35">
      <c r="A60" s="424" t="s">
        <v>289</v>
      </c>
      <c r="B60" s="402">
        <v>38</v>
      </c>
      <c r="C60" s="402">
        <v>27.273910000000001</v>
      </c>
      <c r="D60" s="403">
        <v>-10.726089999999999</v>
      </c>
      <c r="E60" s="404">
        <v>0.71773447368400001</v>
      </c>
      <c r="F60" s="402">
        <v>37.466714541404002</v>
      </c>
      <c r="G60" s="403">
        <v>12.488904847134</v>
      </c>
      <c r="H60" s="405">
        <v>1.5879700000000001</v>
      </c>
      <c r="I60" s="402">
        <v>20.95402</v>
      </c>
      <c r="J60" s="403">
        <v>8.4651151528649997</v>
      </c>
      <c r="K60" s="406">
        <v>0.55927028180799998</v>
      </c>
    </row>
    <row r="61" spans="1:11" ht="14.4" customHeight="1" thickBot="1" x14ac:dyDescent="0.35">
      <c r="A61" s="423" t="s">
        <v>290</v>
      </c>
      <c r="B61" s="407">
        <v>3.5455323664980001</v>
      </c>
      <c r="C61" s="407">
        <v>3.0729600000000001</v>
      </c>
      <c r="D61" s="408">
        <v>-0.472572366498</v>
      </c>
      <c r="E61" s="414">
        <v>0.86671328374699996</v>
      </c>
      <c r="F61" s="407">
        <v>3.122279037797</v>
      </c>
      <c r="G61" s="408">
        <v>1.040759679265</v>
      </c>
      <c r="H61" s="410">
        <v>0</v>
      </c>
      <c r="I61" s="407">
        <v>0.72626000000000002</v>
      </c>
      <c r="J61" s="408">
        <v>-0.314499679265</v>
      </c>
      <c r="K61" s="415">
        <v>0.232605731649</v>
      </c>
    </row>
    <row r="62" spans="1:11" ht="14.4" customHeight="1" thickBot="1" x14ac:dyDescent="0.35">
      <c r="A62" s="424" t="s">
        <v>291</v>
      </c>
      <c r="B62" s="402">
        <v>3.5455323664980001</v>
      </c>
      <c r="C62" s="402">
        <v>3.0729600000000001</v>
      </c>
      <c r="D62" s="403">
        <v>-0.472572366498</v>
      </c>
      <c r="E62" s="404">
        <v>0.86671328374699996</v>
      </c>
      <c r="F62" s="402">
        <v>3.122279037797</v>
      </c>
      <c r="G62" s="403">
        <v>1.040759679265</v>
      </c>
      <c r="H62" s="405">
        <v>0</v>
      </c>
      <c r="I62" s="402">
        <v>0.72626000000000002</v>
      </c>
      <c r="J62" s="403">
        <v>-0.314499679265</v>
      </c>
      <c r="K62" s="406">
        <v>0.232605731649</v>
      </c>
    </row>
    <row r="63" spans="1:11" ht="14.4" customHeight="1" thickBot="1" x14ac:dyDescent="0.35">
      <c r="A63" s="423" t="s">
        <v>292</v>
      </c>
      <c r="B63" s="407">
        <v>317.640407223154</v>
      </c>
      <c r="C63" s="407">
        <v>327.82853999999998</v>
      </c>
      <c r="D63" s="408">
        <v>10.188132776845</v>
      </c>
      <c r="E63" s="414">
        <v>1.0320744229800001</v>
      </c>
      <c r="F63" s="407">
        <v>336.23082689073601</v>
      </c>
      <c r="G63" s="408">
        <v>112.07694229691199</v>
      </c>
      <c r="H63" s="410">
        <v>54.028860000000002</v>
      </c>
      <c r="I63" s="407">
        <v>111.73339</v>
      </c>
      <c r="J63" s="408">
        <v>-0.34355229691099998</v>
      </c>
      <c r="K63" s="415">
        <v>0.33231155820300001</v>
      </c>
    </row>
    <row r="64" spans="1:11" ht="14.4" customHeight="1" thickBot="1" x14ac:dyDescent="0.35">
      <c r="A64" s="424" t="s">
        <v>293</v>
      </c>
      <c r="B64" s="402">
        <v>141.83830426322601</v>
      </c>
      <c r="C64" s="402">
        <v>211.77207999999999</v>
      </c>
      <c r="D64" s="403">
        <v>69.933775736773995</v>
      </c>
      <c r="E64" s="404">
        <v>1.493052818842</v>
      </c>
      <c r="F64" s="402">
        <v>214.841165785855</v>
      </c>
      <c r="G64" s="403">
        <v>71.613721928618006</v>
      </c>
      <c r="H64" s="405">
        <v>45.863880000000002</v>
      </c>
      <c r="I64" s="402">
        <v>93.358519999999999</v>
      </c>
      <c r="J64" s="403">
        <v>21.744798071380998</v>
      </c>
      <c r="K64" s="406">
        <v>0.43454670178499999</v>
      </c>
    </row>
    <row r="65" spans="1:11" ht="14.4" customHeight="1" thickBot="1" x14ac:dyDescent="0.35">
      <c r="A65" s="424" t="s">
        <v>294</v>
      </c>
      <c r="B65" s="402">
        <v>175.80210295992799</v>
      </c>
      <c r="C65" s="402">
        <v>116.05646</v>
      </c>
      <c r="D65" s="403">
        <v>-59.745642959927999</v>
      </c>
      <c r="E65" s="404">
        <v>0.66015399159599997</v>
      </c>
      <c r="F65" s="402">
        <v>121.38966110488001</v>
      </c>
      <c r="G65" s="403">
        <v>40.463220368293001</v>
      </c>
      <c r="H65" s="405">
        <v>5.9966600000000003</v>
      </c>
      <c r="I65" s="402">
        <v>9.90245</v>
      </c>
      <c r="J65" s="403">
        <v>-30.560770368292999</v>
      </c>
      <c r="K65" s="406">
        <v>8.1575728195000002E-2</v>
      </c>
    </row>
    <row r="66" spans="1:11" ht="14.4" customHeight="1" thickBot="1" x14ac:dyDescent="0.35">
      <c r="A66" s="424" t="s">
        <v>295</v>
      </c>
      <c r="B66" s="402">
        <v>0</v>
      </c>
      <c r="C66" s="402">
        <v>0</v>
      </c>
      <c r="D66" s="403">
        <v>0</v>
      </c>
      <c r="E66" s="404">
        <v>1</v>
      </c>
      <c r="F66" s="402">
        <v>0</v>
      </c>
      <c r="G66" s="403">
        <v>0</v>
      </c>
      <c r="H66" s="405">
        <v>2.16832</v>
      </c>
      <c r="I66" s="402">
        <v>8.4724199999999996</v>
      </c>
      <c r="J66" s="403">
        <v>8.4724199999999996</v>
      </c>
      <c r="K66" s="413" t="s">
        <v>251</v>
      </c>
    </row>
    <row r="67" spans="1:11" ht="14.4" customHeight="1" thickBot="1" x14ac:dyDescent="0.35">
      <c r="A67" s="423" t="s">
        <v>296</v>
      </c>
      <c r="B67" s="407">
        <v>15</v>
      </c>
      <c r="C67" s="407">
        <v>84.620599999999001</v>
      </c>
      <c r="D67" s="408">
        <v>69.620599999999001</v>
      </c>
      <c r="E67" s="414">
        <v>5.6413733333330001</v>
      </c>
      <c r="F67" s="407">
        <v>80</v>
      </c>
      <c r="G67" s="408">
        <v>26.666666666666</v>
      </c>
      <c r="H67" s="410">
        <v>0</v>
      </c>
      <c r="I67" s="407">
        <v>38.819600000000001</v>
      </c>
      <c r="J67" s="408">
        <v>12.152933333332999</v>
      </c>
      <c r="K67" s="415">
        <v>0.48524499999999998</v>
      </c>
    </row>
    <row r="68" spans="1:11" ht="14.4" customHeight="1" thickBot="1" x14ac:dyDescent="0.35">
      <c r="A68" s="424" t="s">
        <v>297</v>
      </c>
      <c r="B68" s="402">
        <v>0</v>
      </c>
      <c r="C68" s="402">
        <v>4.2350000000000003</v>
      </c>
      <c r="D68" s="403">
        <v>4.2350000000000003</v>
      </c>
      <c r="E68" s="412" t="s">
        <v>251</v>
      </c>
      <c r="F68" s="402">
        <v>0</v>
      </c>
      <c r="G68" s="403">
        <v>0</v>
      </c>
      <c r="H68" s="405">
        <v>0</v>
      </c>
      <c r="I68" s="402">
        <v>4.2350000000000003</v>
      </c>
      <c r="J68" s="403">
        <v>4.2350000000000003</v>
      </c>
      <c r="K68" s="413" t="s">
        <v>236</v>
      </c>
    </row>
    <row r="69" spans="1:11" ht="14.4" customHeight="1" thickBot="1" x14ac:dyDescent="0.35">
      <c r="A69" s="424" t="s">
        <v>298</v>
      </c>
      <c r="B69" s="402">
        <v>0</v>
      </c>
      <c r="C69" s="402">
        <v>76.665599999999003</v>
      </c>
      <c r="D69" s="403">
        <v>76.665599999999003</v>
      </c>
      <c r="E69" s="412" t="s">
        <v>251</v>
      </c>
      <c r="F69" s="402">
        <v>0</v>
      </c>
      <c r="G69" s="403">
        <v>0</v>
      </c>
      <c r="H69" s="405">
        <v>0</v>
      </c>
      <c r="I69" s="402">
        <v>0</v>
      </c>
      <c r="J69" s="403">
        <v>0</v>
      </c>
      <c r="K69" s="406">
        <v>4</v>
      </c>
    </row>
    <row r="70" spans="1:11" ht="14.4" customHeight="1" thickBot="1" x14ac:dyDescent="0.35">
      <c r="A70" s="424" t="s">
        <v>299</v>
      </c>
      <c r="B70" s="402">
        <v>10</v>
      </c>
      <c r="C70" s="402">
        <v>3.72</v>
      </c>
      <c r="D70" s="403">
        <v>-6.28</v>
      </c>
      <c r="E70" s="404">
        <v>0.372</v>
      </c>
      <c r="F70" s="402">
        <v>40</v>
      </c>
      <c r="G70" s="403">
        <v>13.333333333333</v>
      </c>
      <c r="H70" s="405">
        <v>0</v>
      </c>
      <c r="I70" s="402">
        <v>9.1745999999999999</v>
      </c>
      <c r="J70" s="403">
        <v>-4.1587333333330001</v>
      </c>
      <c r="K70" s="406">
        <v>0.22936500000000001</v>
      </c>
    </row>
    <row r="71" spans="1:11" ht="14.4" customHeight="1" thickBot="1" x14ac:dyDescent="0.35">
      <c r="A71" s="424" t="s">
        <v>300</v>
      </c>
      <c r="B71" s="402">
        <v>5</v>
      </c>
      <c r="C71" s="402">
        <v>0</v>
      </c>
      <c r="D71" s="403">
        <v>-5</v>
      </c>
      <c r="E71" s="404">
        <v>0</v>
      </c>
      <c r="F71" s="402">
        <v>40</v>
      </c>
      <c r="G71" s="403">
        <v>13.333333333333</v>
      </c>
      <c r="H71" s="405">
        <v>0</v>
      </c>
      <c r="I71" s="402">
        <v>25.41</v>
      </c>
      <c r="J71" s="403">
        <v>12.076666666666</v>
      </c>
      <c r="K71" s="406">
        <v>0.63524999999999998</v>
      </c>
    </row>
    <row r="72" spans="1:11" ht="14.4" customHeight="1" thickBot="1" x14ac:dyDescent="0.35">
      <c r="A72" s="421" t="s">
        <v>34</v>
      </c>
      <c r="B72" s="402">
        <v>28719</v>
      </c>
      <c r="C72" s="402">
        <v>32846.879639999999</v>
      </c>
      <c r="D72" s="403">
        <v>4127.8796399999901</v>
      </c>
      <c r="E72" s="404">
        <v>1.1437334043659999</v>
      </c>
      <c r="F72" s="402">
        <v>32623.675545808401</v>
      </c>
      <c r="G72" s="403">
        <v>10874.5585152695</v>
      </c>
      <c r="H72" s="405">
        <v>2612.2705700000101</v>
      </c>
      <c r="I72" s="402">
        <v>10639.17274</v>
      </c>
      <c r="J72" s="403">
        <v>-235.38577526945701</v>
      </c>
      <c r="K72" s="406">
        <v>0.32611815076</v>
      </c>
    </row>
    <row r="73" spans="1:11" ht="14.4" customHeight="1" thickBot="1" x14ac:dyDescent="0.35">
      <c r="A73" s="427" t="s">
        <v>301</v>
      </c>
      <c r="B73" s="407">
        <v>21159</v>
      </c>
      <c r="C73" s="407">
        <v>24177.780999999999</v>
      </c>
      <c r="D73" s="408">
        <v>3018.7809999999799</v>
      </c>
      <c r="E73" s="414">
        <v>1.142671251004</v>
      </c>
      <c r="F73" s="407">
        <v>24102.115545808399</v>
      </c>
      <c r="G73" s="408">
        <v>8034.0385152694798</v>
      </c>
      <c r="H73" s="410">
        <v>1923.8340000000101</v>
      </c>
      <c r="I73" s="407">
        <v>7834.5190000000102</v>
      </c>
      <c r="J73" s="408">
        <v>-199.519515269463</v>
      </c>
      <c r="K73" s="415">
        <v>0.32505524193899998</v>
      </c>
    </row>
    <row r="74" spans="1:11" ht="14.4" customHeight="1" thickBot="1" x14ac:dyDescent="0.35">
      <c r="A74" s="423" t="s">
        <v>302</v>
      </c>
      <c r="B74" s="407">
        <v>21000</v>
      </c>
      <c r="C74" s="407">
        <v>23701.066999999999</v>
      </c>
      <c r="D74" s="408">
        <v>2701.06699999998</v>
      </c>
      <c r="E74" s="414">
        <v>1.128622238095</v>
      </c>
      <c r="F74" s="407">
        <v>23670.999999999902</v>
      </c>
      <c r="G74" s="408">
        <v>7890.3333333333103</v>
      </c>
      <c r="H74" s="410">
        <v>1871.8680000000099</v>
      </c>
      <c r="I74" s="407">
        <v>7603.1220000000103</v>
      </c>
      <c r="J74" s="408">
        <v>-287.21133333329601</v>
      </c>
      <c r="K74" s="415">
        <v>0.321199864813</v>
      </c>
    </row>
    <row r="75" spans="1:11" ht="14.4" customHeight="1" thickBot="1" x14ac:dyDescent="0.35">
      <c r="A75" s="424" t="s">
        <v>303</v>
      </c>
      <c r="B75" s="402">
        <v>21000</v>
      </c>
      <c r="C75" s="402">
        <v>23701.066999999999</v>
      </c>
      <c r="D75" s="403">
        <v>2701.06699999998</v>
      </c>
      <c r="E75" s="404">
        <v>1.128622238095</v>
      </c>
      <c r="F75" s="402">
        <v>23670.999999999902</v>
      </c>
      <c r="G75" s="403">
        <v>7890.3333333333103</v>
      </c>
      <c r="H75" s="405">
        <v>1871.8680000000099</v>
      </c>
      <c r="I75" s="402">
        <v>7603.1220000000103</v>
      </c>
      <c r="J75" s="403">
        <v>-287.21133333329601</v>
      </c>
      <c r="K75" s="406">
        <v>0.321199864813</v>
      </c>
    </row>
    <row r="76" spans="1:11" ht="14.4" customHeight="1" thickBot="1" x14ac:dyDescent="0.35">
      <c r="A76" s="423" t="s">
        <v>304</v>
      </c>
      <c r="B76" s="407">
        <v>99.999999999999005</v>
      </c>
      <c r="C76" s="407">
        <v>329.42</v>
      </c>
      <c r="D76" s="408">
        <v>229.42</v>
      </c>
      <c r="E76" s="414">
        <v>3.2942</v>
      </c>
      <c r="F76" s="407">
        <v>374.70254580850099</v>
      </c>
      <c r="G76" s="408">
        <v>124.900848602834</v>
      </c>
      <c r="H76" s="410">
        <v>42.81</v>
      </c>
      <c r="I76" s="407">
        <v>175.24</v>
      </c>
      <c r="J76" s="408">
        <v>50.339151397165999</v>
      </c>
      <c r="K76" s="415">
        <v>0.46767763379299998</v>
      </c>
    </row>
    <row r="77" spans="1:11" ht="14.4" customHeight="1" thickBot="1" x14ac:dyDescent="0.35">
      <c r="A77" s="424" t="s">
        <v>305</v>
      </c>
      <c r="B77" s="402">
        <v>99.999999999999005</v>
      </c>
      <c r="C77" s="402">
        <v>329.42</v>
      </c>
      <c r="D77" s="403">
        <v>229.42</v>
      </c>
      <c r="E77" s="404">
        <v>3.2942</v>
      </c>
      <c r="F77" s="402">
        <v>374.70254580850099</v>
      </c>
      <c r="G77" s="403">
        <v>124.900848602834</v>
      </c>
      <c r="H77" s="405">
        <v>42.81</v>
      </c>
      <c r="I77" s="402">
        <v>175.24</v>
      </c>
      <c r="J77" s="403">
        <v>50.339151397165999</v>
      </c>
      <c r="K77" s="406">
        <v>0.46767763379299998</v>
      </c>
    </row>
    <row r="78" spans="1:11" ht="14.4" customHeight="1" thickBot="1" x14ac:dyDescent="0.35">
      <c r="A78" s="423" t="s">
        <v>306</v>
      </c>
      <c r="B78" s="407">
        <v>59</v>
      </c>
      <c r="C78" s="407">
        <v>62.293999999999997</v>
      </c>
      <c r="D78" s="408">
        <v>3.293999999999</v>
      </c>
      <c r="E78" s="414">
        <v>1.0558305084740001</v>
      </c>
      <c r="F78" s="407">
        <v>56.412999999999997</v>
      </c>
      <c r="G78" s="408">
        <v>18.804333333332998</v>
      </c>
      <c r="H78" s="410">
        <v>8.4060000000000006</v>
      </c>
      <c r="I78" s="407">
        <v>29.657</v>
      </c>
      <c r="J78" s="408">
        <v>10.852666666666</v>
      </c>
      <c r="K78" s="415">
        <v>0.52571215854499997</v>
      </c>
    </row>
    <row r="79" spans="1:11" ht="14.4" customHeight="1" thickBot="1" x14ac:dyDescent="0.35">
      <c r="A79" s="424" t="s">
        <v>307</v>
      </c>
      <c r="B79" s="402">
        <v>59</v>
      </c>
      <c r="C79" s="402">
        <v>62.293999999999997</v>
      </c>
      <c r="D79" s="403">
        <v>3.293999999999</v>
      </c>
      <c r="E79" s="404">
        <v>1.0558305084740001</v>
      </c>
      <c r="F79" s="402">
        <v>56.412999999999997</v>
      </c>
      <c r="G79" s="403">
        <v>18.804333333332998</v>
      </c>
      <c r="H79" s="405">
        <v>8.4060000000000006</v>
      </c>
      <c r="I79" s="402">
        <v>29.657</v>
      </c>
      <c r="J79" s="403">
        <v>10.852666666666</v>
      </c>
      <c r="K79" s="406">
        <v>0.52571215854499997</v>
      </c>
    </row>
    <row r="80" spans="1:11" ht="14.4" customHeight="1" thickBot="1" x14ac:dyDescent="0.35">
      <c r="A80" s="426" t="s">
        <v>308</v>
      </c>
      <c r="B80" s="402">
        <v>0</v>
      </c>
      <c r="C80" s="402">
        <v>85</v>
      </c>
      <c r="D80" s="403">
        <v>85</v>
      </c>
      <c r="E80" s="412" t="s">
        <v>251</v>
      </c>
      <c r="F80" s="402">
        <v>0</v>
      </c>
      <c r="G80" s="403">
        <v>0</v>
      </c>
      <c r="H80" s="405">
        <v>0.75</v>
      </c>
      <c r="I80" s="402">
        <v>26.5</v>
      </c>
      <c r="J80" s="403">
        <v>26.5</v>
      </c>
      <c r="K80" s="413" t="s">
        <v>236</v>
      </c>
    </row>
    <row r="81" spans="1:11" ht="14.4" customHeight="1" thickBot="1" x14ac:dyDescent="0.35">
      <c r="A81" s="424" t="s">
        <v>309</v>
      </c>
      <c r="B81" s="402">
        <v>0</v>
      </c>
      <c r="C81" s="402">
        <v>85</v>
      </c>
      <c r="D81" s="403">
        <v>85</v>
      </c>
      <c r="E81" s="412" t="s">
        <v>251</v>
      </c>
      <c r="F81" s="402">
        <v>0</v>
      </c>
      <c r="G81" s="403">
        <v>0</v>
      </c>
      <c r="H81" s="405">
        <v>0.75</v>
      </c>
      <c r="I81" s="402">
        <v>26.5</v>
      </c>
      <c r="J81" s="403">
        <v>26.5</v>
      </c>
      <c r="K81" s="413" t="s">
        <v>236</v>
      </c>
    </row>
    <row r="82" spans="1:11" ht="14.4" customHeight="1" thickBot="1" x14ac:dyDescent="0.35">
      <c r="A82" s="422" t="s">
        <v>310</v>
      </c>
      <c r="B82" s="402">
        <v>7139.99999999999</v>
      </c>
      <c r="C82" s="402">
        <v>8193.8255800000006</v>
      </c>
      <c r="D82" s="403">
        <v>1053.8255800000099</v>
      </c>
      <c r="E82" s="404">
        <v>1.1475946190470001</v>
      </c>
      <c r="F82" s="402">
        <v>8048.14</v>
      </c>
      <c r="G82" s="403">
        <v>2682.71333333333</v>
      </c>
      <c r="H82" s="405">
        <v>650.83040000000301</v>
      </c>
      <c r="I82" s="402">
        <v>2651.9983000000002</v>
      </c>
      <c r="J82" s="403">
        <v>-30.715033333327</v>
      </c>
      <c r="K82" s="406">
        <v>0.32951691943700001</v>
      </c>
    </row>
    <row r="83" spans="1:11" ht="14.4" customHeight="1" thickBot="1" x14ac:dyDescent="0.35">
      <c r="A83" s="423" t="s">
        <v>311</v>
      </c>
      <c r="B83" s="407">
        <v>1889.99999999999</v>
      </c>
      <c r="C83" s="407">
        <v>2168.9589099999998</v>
      </c>
      <c r="D83" s="408">
        <v>278.95891000000802</v>
      </c>
      <c r="E83" s="414">
        <v>1.1475973068780001</v>
      </c>
      <c r="F83" s="407">
        <v>2130.3900000000099</v>
      </c>
      <c r="G83" s="408">
        <v>710.13000000000204</v>
      </c>
      <c r="H83" s="410">
        <v>172.275900000001</v>
      </c>
      <c r="I83" s="407">
        <v>701.99280000000101</v>
      </c>
      <c r="J83" s="408">
        <v>-8.1372</v>
      </c>
      <c r="K83" s="415">
        <v>0.32951375100300001</v>
      </c>
    </row>
    <row r="84" spans="1:11" ht="14.4" customHeight="1" thickBot="1" x14ac:dyDescent="0.35">
      <c r="A84" s="424" t="s">
        <v>312</v>
      </c>
      <c r="B84" s="402">
        <v>1889.99999999999</v>
      </c>
      <c r="C84" s="402">
        <v>2168.9589099999998</v>
      </c>
      <c r="D84" s="403">
        <v>278.95891000000802</v>
      </c>
      <c r="E84" s="404">
        <v>1.1475973068780001</v>
      </c>
      <c r="F84" s="402">
        <v>2130.3900000000099</v>
      </c>
      <c r="G84" s="403">
        <v>710.13000000000204</v>
      </c>
      <c r="H84" s="405">
        <v>172.275900000001</v>
      </c>
      <c r="I84" s="402">
        <v>701.99280000000101</v>
      </c>
      <c r="J84" s="403">
        <v>-8.1372</v>
      </c>
      <c r="K84" s="406">
        <v>0.32951375100300001</v>
      </c>
    </row>
    <row r="85" spans="1:11" ht="14.4" customHeight="1" thickBot="1" x14ac:dyDescent="0.35">
      <c r="A85" s="423" t="s">
        <v>313</v>
      </c>
      <c r="B85" s="407">
        <v>5250</v>
      </c>
      <c r="C85" s="407">
        <v>6024.8666700000003</v>
      </c>
      <c r="D85" s="408">
        <v>774.86667</v>
      </c>
      <c r="E85" s="414">
        <v>1.1475936514280001</v>
      </c>
      <c r="F85" s="407">
        <v>5917.74999999999</v>
      </c>
      <c r="G85" s="408">
        <v>1972.5833333333301</v>
      </c>
      <c r="H85" s="410">
        <v>478.55450000000201</v>
      </c>
      <c r="I85" s="407">
        <v>1950.0055</v>
      </c>
      <c r="J85" s="408">
        <v>-22.577833333327</v>
      </c>
      <c r="K85" s="415">
        <v>0.329518060073</v>
      </c>
    </row>
    <row r="86" spans="1:11" ht="14.4" customHeight="1" thickBot="1" x14ac:dyDescent="0.35">
      <c r="A86" s="424" t="s">
        <v>314</v>
      </c>
      <c r="B86" s="402">
        <v>5250</v>
      </c>
      <c r="C86" s="402">
        <v>6024.8666700000003</v>
      </c>
      <c r="D86" s="403">
        <v>774.86667</v>
      </c>
      <c r="E86" s="404">
        <v>1.1475936514280001</v>
      </c>
      <c r="F86" s="402">
        <v>5917.74999999999</v>
      </c>
      <c r="G86" s="403">
        <v>1972.5833333333301</v>
      </c>
      <c r="H86" s="405">
        <v>478.55450000000201</v>
      </c>
      <c r="I86" s="402">
        <v>1950.0055</v>
      </c>
      <c r="J86" s="403">
        <v>-22.577833333327</v>
      </c>
      <c r="K86" s="406">
        <v>0.329518060073</v>
      </c>
    </row>
    <row r="87" spans="1:11" ht="14.4" customHeight="1" thickBot="1" x14ac:dyDescent="0.35">
      <c r="A87" s="422" t="s">
        <v>315</v>
      </c>
      <c r="B87" s="402">
        <v>420</v>
      </c>
      <c r="C87" s="402">
        <v>475.27305999999999</v>
      </c>
      <c r="D87" s="403">
        <v>55.273059999998999</v>
      </c>
      <c r="E87" s="404">
        <v>1.1316025238089999</v>
      </c>
      <c r="F87" s="402">
        <v>473.42000000000201</v>
      </c>
      <c r="G87" s="403">
        <v>157.80666666666701</v>
      </c>
      <c r="H87" s="405">
        <v>37.606169999999999</v>
      </c>
      <c r="I87" s="402">
        <v>152.65544</v>
      </c>
      <c r="J87" s="403">
        <v>-5.151226666666</v>
      </c>
      <c r="K87" s="406">
        <v>0.32245245236699999</v>
      </c>
    </row>
    <row r="88" spans="1:11" ht="14.4" customHeight="1" thickBot="1" x14ac:dyDescent="0.35">
      <c r="A88" s="423" t="s">
        <v>316</v>
      </c>
      <c r="B88" s="407">
        <v>420</v>
      </c>
      <c r="C88" s="407">
        <v>475.27305999999999</v>
      </c>
      <c r="D88" s="408">
        <v>55.273059999998999</v>
      </c>
      <c r="E88" s="414">
        <v>1.1316025238089999</v>
      </c>
      <c r="F88" s="407">
        <v>473.42000000000201</v>
      </c>
      <c r="G88" s="408">
        <v>157.80666666666701</v>
      </c>
      <c r="H88" s="410">
        <v>37.606169999999999</v>
      </c>
      <c r="I88" s="407">
        <v>152.65544</v>
      </c>
      <c r="J88" s="408">
        <v>-5.151226666666</v>
      </c>
      <c r="K88" s="415">
        <v>0.32245245236699999</v>
      </c>
    </row>
    <row r="89" spans="1:11" ht="14.4" customHeight="1" thickBot="1" x14ac:dyDescent="0.35">
      <c r="A89" s="424" t="s">
        <v>317</v>
      </c>
      <c r="B89" s="402">
        <v>420</v>
      </c>
      <c r="C89" s="402">
        <v>475.27305999999999</v>
      </c>
      <c r="D89" s="403">
        <v>55.273059999998999</v>
      </c>
      <c r="E89" s="404">
        <v>1.1316025238089999</v>
      </c>
      <c r="F89" s="402">
        <v>473.42000000000201</v>
      </c>
      <c r="G89" s="403">
        <v>157.80666666666701</v>
      </c>
      <c r="H89" s="405">
        <v>37.606169999999999</v>
      </c>
      <c r="I89" s="402">
        <v>152.65544</v>
      </c>
      <c r="J89" s="403">
        <v>-5.151226666666</v>
      </c>
      <c r="K89" s="406">
        <v>0.32245245236699999</v>
      </c>
    </row>
    <row r="90" spans="1:11" ht="14.4" customHeight="1" thickBot="1" x14ac:dyDescent="0.35">
      <c r="A90" s="421" t="s">
        <v>318</v>
      </c>
      <c r="B90" s="402">
        <v>0</v>
      </c>
      <c r="C90" s="402">
        <v>112.86750000000001</v>
      </c>
      <c r="D90" s="403">
        <v>112.86750000000001</v>
      </c>
      <c r="E90" s="412" t="s">
        <v>236</v>
      </c>
      <c r="F90" s="402">
        <v>20.461415616265999</v>
      </c>
      <c r="G90" s="403">
        <v>6.8204718720880004</v>
      </c>
      <c r="H90" s="405">
        <v>4.3</v>
      </c>
      <c r="I90" s="402">
        <v>27.4</v>
      </c>
      <c r="J90" s="403">
        <v>20.579528127911001</v>
      </c>
      <c r="K90" s="406">
        <v>1.339105783972</v>
      </c>
    </row>
    <row r="91" spans="1:11" ht="14.4" customHeight="1" thickBot="1" x14ac:dyDescent="0.35">
      <c r="A91" s="422" t="s">
        <v>319</v>
      </c>
      <c r="B91" s="402">
        <v>0</v>
      </c>
      <c r="C91" s="402">
        <v>112.86750000000001</v>
      </c>
      <c r="D91" s="403">
        <v>112.86750000000001</v>
      </c>
      <c r="E91" s="412" t="s">
        <v>236</v>
      </c>
      <c r="F91" s="402">
        <v>20.461415616265999</v>
      </c>
      <c r="G91" s="403">
        <v>6.8204718720880004</v>
      </c>
      <c r="H91" s="405">
        <v>4.3</v>
      </c>
      <c r="I91" s="402">
        <v>27.4</v>
      </c>
      <c r="J91" s="403">
        <v>20.579528127911001</v>
      </c>
      <c r="K91" s="406">
        <v>1.339105783972</v>
      </c>
    </row>
    <row r="92" spans="1:11" ht="14.4" customHeight="1" thickBot="1" x14ac:dyDescent="0.35">
      <c r="A92" s="423" t="s">
        <v>320</v>
      </c>
      <c r="B92" s="407">
        <v>0</v>
      </c>
      <c r="C92" s="407">
        <v>94.591499999999996</v>
      </c>
      <c r="D92" s="408">
        <v>94.591499999999996</v>
      </c>
      <c r="E92" s="409" t="s">
        <v>236</v>
      </c>
      <c r="F92" s="407">
        <v>0</v>
      </c>
      <c r="G92" s="408">
        <v>0</v>
      </c>
      <c r="H92" s="410">
        <v>3.3</v>
      </c>
      <c r="I92" s="407">
        <v>26.1</v>
      </c>
      <c r="J92" s="408">
        <v>26.1</v>
      </c>
      <c r="K92" s="411" t="s">
        <v>236</v>
      </c>
    </row>
    <row r="93" spans="1:11" ht="14.4" customHeight="1" thickBot="1" x14ac:dyDescent="0.35">
      <c r="A93" s="424" t="s">
        <v>321</v>
      </c>
      <c r="B93" s="402">
        <v>0</v>
      </c>
      <c r="C93" s="402">
        <v>16.2</v>
      </c>
      <c r="D93" s="403">
        <v>16.2</v>
      </c>
      <c r="E93" s="412" t="s">
        <v>236</v>
      </c>
      <c r="F93" s="402">
        <v>0</v>
      </c>
      <c r="G93" s="403">
        <v>0</v>
      </c>
      <c r="H93" s="405">
        <v>3.3</v>
      </c>
      <c r="I93" s="402">
        <v>25.3</v>
      </c>
      <c r="J93" s="403">
        <v>25.3</v>
      </c>
      <c r="K93" s="413" t="s">
        <v>236</v>
      </c>
    </row>
    <row r="94" spans="1:11" ht="14.4" customHeight="1" thickBot="1" x14ac:dyDescent="0.35">
      <c r="A94" s="424" t="s">
        <v>322</v>
      </c>
      <c r="B94" s="402">
        <v>0</v>
      </c>
      <c r="C94" s="402">
        <v>78.391499999999994</v>
      </c>
      <c r="D94" s="403">
        <v>78.391499999999994</v>
      </c>
      <c r="E94" s="412" t="s">
        <v>236</v>
      </c>
      <c r="F94" s="402">
        <v>0</v>
      </c>
      <c r="G94" s="403">
        <v>0</v>
      </c>
      <c r="H94" s="405">
        <v>0</v>
      </c>
      <c r="I94" s="402">
        <v>0.8</v>
      </c>
      <c r="J94" s="403">
        <v>0.8</v>
      </c>
      <c r="K94" s="413" t="s">
        <v>236</v>
      </c>
    </row>
    <row r="95" spans="1:11" ht="14.4" customHeight="1" thickBot="1" x14ac:dyDescent="0.35">
      <c r="A95" s="426" t="s">
        <v>323</v>
      </c>
      <c r="B95" s="402">
        <v>0</v>
      </c>
      <c r="C95" s="402">
        <v>16.7</v>
      </c>
      <c r="D95" s="403">
        <v>16.7</v>
      </c>
      <c r="E95" s="412" t="s">
        <v>236</v>
      </c>
      <c r="F95" s="402">
        <v>20.461415616265999</v>
      </c>
      <c r="G95" s="403">
        <v>6.8204718720880004</v>
      </c>
      <c r="H95" s="405">
        <v>1</v>
      </c>
      <c r="I95" s="402">
        <v>1.3</v>
      </c>
      <c r="J95" s="403">
        <v>-5.5204718720879997</v>
      </c>
      <c r="K95" s="406">
        <v>6.3534216027000004E-2</v>
      </c>
    </row>
    <row r="96" spans="1:11" ht="14.4" customHeight="1" thickBot="1" x14ac:dyDescent="0.35">
      <c r="A96" s="424" t="s">
        <v>324</v>
      </c>
      <c r="B96" s="402">
        <v>0</v>
      </c>
      <c r="C96" s="402">
        <v>16.7</v>
      </c>
      <c r="D96" s="403">
        <v>16.7</v>
      </c>
      <c r="E96" s="412" t="s">
        <v>236</v>
      </c>
      <c r="F96" s="402">
        <v>20.461415616265999</v>
      </c>
      <c r="G96" s="403">
        <v>6.8204718720880004</v>
      </c>
      <c r="H96" s="405">
        <v>1</v>
      </c>
      <c r="I96" s="402">
        <v>1.3</v>
      </c>
      <c r="J96" s="403">
        <v>-5.5204718720879997</v>
      </c>
      <c r="K96" s="406">
        <v>6.3534216027000004E-2</v>
      </c>
    </row>
    <row r="97" spans="1:11" ht="14.4" customHeight="1" thickBot="1" x14ac:dyDescent="0.35">
      <c r="A97" s="426" t="s">
        <v>325</v>
      </c>
      <c r="B97" s="402">
        <v>0</v>
      </c>
      <c r="C97" s="402">
        <v>1.5760000000000001</v>
      </c>
      <c r="D97" s="403">
        <v>1.5760000000000001</v>
      </c>
      <c r="E97" s="412" t="s">
        <v>251</v>
      </c>
      <c r="F97" s="402">
        <v>0</v>
      </c>
      <c r="G97" s="403">
        <v>0</v>
      </c>
      <c r="H97" s="405">
        <v>0</v>
      </c>
      <c r="I97" s="402">
        <v>0</v>
      </c>
      <c r="J97" s="403">
        <v>0</v>
      </c>
      <c r="K97" s="413" t="s">
        <v>236</v>
      </c>
    </row>
    <row r="98" spans="1:11" ht="14.4" customHeight="1" thickBot="1" x14ac:dyDescent="0.35">
      <c r="A98" s="424" t="s">
        <v>326</v>
      </c>
      <c r="B98" s="402">
        <v>0</v>
      </c>
      <c r="C98" s="402">
        <v>1.5760000000000001</v>
      </c>
      <c r="D98" s="403">
        <v>1.5760000000000001</v>
      </c>
      <c r="E98" s="412" t="s">
        <v>251</v>
      </c>
      <c r="F98" s="402">
        <v>0</v>
      </c>
      <c r="G98" s="403">
        <v>0</v>
      </c>
      <c r="H98" s="405">
        <v>0</v>
      </c>
      <c r="I98" s="402">
        <v>0</v>
      </c>
      <c r="J98" s="403">
        <v>0</v>
      </c>
      <c r="K98" s="413" t="s">
        <v>236</v>
      </c>
    </row>
    <row r="99" spans="1:11" ht="14.4" customHeight="1" thickBot="1" x14ac:dyDescent="0.35">
      <c r="A99" s="421" t="s">
        <v>327</v>
      </c>
      <c r="B99" s="402">
        <v>388.00000000000102</v>
      </c>
      <c r="C99" s="402">
        <v>545.51813000000004</v>
      </c>
      <c r="D99" s="403">
        <v>157.51812999999899</v>
      </c>
      <c r="E99" s="404">
        <v>1.4059745618549999</v>
      </c>
      <c r="F99" s="402">
        <v>515.821380220577</v>
      </c>
      <c r="G99" s="403">
        <v>171.940460073526</v>
      </c>
      <c r="H99" s="405">
        <v>58.670999999999999</v>
      </c>
      <c r="I99" s="402">
        <v>234.684</v>
      </c>
      <c r="J99" s="403">
        <v>62.743539926474</v>
      </c>
      <c r="K99" s="406">
        <v>0.45497144747899998</v>
      </c>
    </row>
    <row r="100" spans="1:11" ht="14.4" customHeight="1" thickBot="1" x14ac:dyDescent="0.35">
      <c r="A100" s="422" t="s">
        <v>328</v>
      </c>
      <c r="B100" s="402">
        <v>388.00000000000102</v>
      </c>
      <c r="C100" s="402">
        <v>503.32</v>
      </c>
      <c r="D100" s="403">
        <v>115.319999999999</v>
      </c>
      <c r="E100" s="404">
        <v>1.297216494845</v>
      </c>
      <c r="F100" s="402">
        <v>515.821380220577</v>
      </c>
      <c r="G100" s="403">
        <v>171.940460073526</v>
      </c>
      <c r="H100" s="405">
        <v>58.670999999999999</v>
      </c>
      <c r="I100" s="402">
        <v>234.684</v>
      </c>
      <c r="J100" s="403">
        <v>62.743539926474</v>
      </c>
      <c r="K100" s="406">
        <v>0.45497144747899998</v>
      </c>
    </row>
    <row r="101" spans="1:11" ht="14.4" customHeight="1" thickBot="1" x14ac:dyDescent="0.35">
      <c r="A101" s="423" t="s">
        <v>329</v>
      </c>
      <c r="B101" s="407">
        <v>388.00000000000102</v>
      </c>
      <c r="C101" s="407">
        <v>503.32</v>
      </c>
      <c r="D101" s="408">
        <v>115.319999999999</v>
      </c>
      <c r="E101" s="414">
        <v>1.297216494845</v>
      </c>
      <c r="F101" s="407">
        <v>515.821380220577</v>
      </c>
      <c r="G101" s="408">
        <v>171.940460073526</v>
      </c>
      <c r="H101" s="410">
        <v>58.670999999999999</v>
      </c>
      <c r="I101" s="407">
        <v>234.684</v>
      </c>
      <c r="J101" s="408">
        <v>62.743539926474</v>
      </c>
      <c r="K101" s="415">
        <v>0.45497144747899998</v>
      </c>
    </row>
    <row r="102" spans="1:11" ht="14.4" customHeight="1" thickBot="1" x14ac:dyDescent="0.35">
      <c r="A102" s="424" t="s">
        <v>330</v>
      </c>
      <c r="B102" s="402">
        <v>3</v>
      </c>
      <c r="C102" s="402">
        <v>2.8149999999999999</v>
      </c>
      <c r="D102" s="403">
        <v>-0.185</v>
      </c>
      <c r="E102" s="404">
        <v>0.93833333333299995</v>
      </c>
      <c r="F102" s="402">
        <v>2.9884698867649999</v>
      </c>
      <c r="G102" s="403">
        <v>0.99615662892099999</v>
      </c>
      <c r="H102" s="405">
        <v>0.24399999999999999</v>
      </c>
      <c r="I102" s="402">
        <v>0.97599999999999998</v>
      </c>
      <c r="J102" s="403">
        <v>-2.0156628921000001E-2</v>
      </c>
      <c r="K102" s="406">
        <v>0.32658853426000001</v>
      </c>
    </row>
    <row r="103" spans="1:11" ht="14.4" customHeight="1" thickBot="1" x14ac:dyDescent="0.35">
      <c r="A103" s="424" t="s">
        <v>331</v>
      </c>
      <c r="B103" s="402">
        <v>354.00000000000102</v>
      </c>
      <c r="C103" s="402">
        <v>392.298</v>
      </c>
      <c r="D103" s="403">
        <v>38.297999999999</v>
      </c>
      <c r="E103" s="404">
        <v>1.1081864406769999</v>
      </c>
      <c r="F103" s="402">
        <v>397.836334029635</v>
      </c>
      <c r="G103" s="403">
        <v>132.61211134321201</v>
      </c>
      <c r="H103" s="405">
        <v>47.243000000000002</v>
      </c>
      <c r="I103" s="402">
        <v>188.97200000000001</v>
      </c>
      <c r="J103" s="403">
        <v>56.359888656788002</v>
      </c>
      <c r="K103" s="406">
        <v>0.47499934982199998</v>
      </c>
    </row>
    <row r="104" spans="1:11" ht="14.4" customHeight="1" thickBot="1" x14ac:dyDescent="0.35">
      <c r="A104" s="424" t="s">
        <v>332</v>
      </c>
      <c r="B104" s="402">
        <v>9</v>
      </c>
      <c r="C104" s="402">
        <v>86.622</v>
      </c>
      <c r="D104" s="403">
        <v>77.622</v>
      </c>
      <c r="E104" s="404">
        <v>9.6246666666660001</v>
      </c>
      <c r="F104" s="402">
        <v>92.058050686841</v>
      </c>
      <c r="G104" s="403">
        <v>30.686016895613001</v>
      </c>
      <c r="H104" s="405">
        <v>9.3829999999999991</v>
      </c>
      <c r="I104" s="402">
        <v>37.531999999999996</v>
      </c>
      <c r="J104" s="403">
        <v>6.8459831043859998</v>
      </c>
      <c r="K104" s="406">
        <v>0.40769926931900002</v>
      </c>
    </row>
    <row r="105" spans="1:11" ht="14.4" customHeight="1" thickBot="1" x14ac:dyDescent="0.35">
      <c r="A105" s="424" t="s">
        <v>333</v>
      </c>
      <c r="B105" s="402">
        <v>22</v>
      </c>
      <c r="C105" s="402">
        <v>21.585000000000001</v>
      </c>
      <c r="D105" s="403">
        <v>-0.41499999999999998</v>
      </c>
      <c r="E105" s="404">
        <v>0.98113636363599999</v>
      </c>
      <c r="F105" s="402">
        <v>22.938525617334999</v>
      </c>
      <c r="G105" s="403">
        <v>7.6461752057780004</v>
      </c>
      <c r="H105" s="405">
        <v>1.8009999999999999</v>
      </c>
      <c r="I105" s="402">
        <v>7.2039999999999997</v>
      </c>
      <c r="J105" s="403">
        <v>-0.44217520577800001</v>
      </c>
      <c r="K105" s="406">
        <v>0.31405680208800002</v>
      </c>
    </row>
    <row r="106" spans="1:11" ht="14.4" customHeight="1" thickBot="1" x14ac:dyDescent="0.35">
      <c r="A106" s="422" t="s">
        <v>334</v>
      </c>
      <c r="B106" s="402">
        <v>0</v>
      </c>
      <c r="C106" s="402">
        <v>42.198129999998997</v>
      </c>
      <c r="D106" s="403">
        <v>42.198129999998997</v>
      </c>
      <c r="E106" s="412" t="s">
        <v>236</v>
      </c>
      <c r="F106" s="402">
        <v>0</v>
      </c>
      <c r="G106" s="403">
        <v>0</v>
      </c>
      <c r="H106" s="405">
        <v>0</v>
      </c>
      <c r="I106" s="402">
        <v>0</v>
      </c>
      <c r="J106" s="403">
        <v>0</v>
      </c>
      <c r="K106" s="406">
        <v>4</v>
      </c>
    </row>
    <row r="107" spans="1:11" ht="14.4" customHeight="1" thickBot="1" x14ac:dyDescent="0.35">
      <c r="A107" s="423" t="s">
        <v>335</v>
      </c>
      <c r="B107" s="407">
        <v>0</v>
      </c>
      <c r="C107" s="407">
        <v>42.198129999998997</v>
      </c>
      <c r="D107" s="408">
        <v>42.198129999998997</v>
      </c>
      <c r="E107" s="409" t="s">
        <v>251</v>
      </c>
      <c r="F107" s="407">
        <v>0</v>
      </c>
      <c r="G107" s="408">
        <v>0</v>
      </c>
      <c r="H107" s="410">
        <v>0</v>
      </c>
      <c r="I107" s="407">
        <v>0</v>
      </c>
      <c r="J107" s="408">
        <v>0</v>
      </c>
      <c r="K107" s="415">
        <v>4</v>
      </c>
    </row>
    <row r="108" spans="1:11" ht="14.4" customHeight="1" thickBot="1" x14ac:dyDescent="0.35">
      <c r="A108" s="424" t="s">
        <v>336</v>
      </c>
      <c r="B108" s="402">
        <v>0</v>
      </c>
      <c r="C108" s="402">
        <v>42.198129999998997</v>
      </c>
      <c r="D108" s="403">
        <v>42.198129999998997</v>
      </c>
      <c r="E108" s="412" t="s">
        <v>251</v>
      </c>
      <c r="F108" s="402">
        <v>0</v>
      </c>
      <c r="G108" s="403">
        <v>0</v>
      </c>
      <c r="H108" s="405">
        <v>0</v>
      </c>
      <c r="I108" s="402">
        <v>0</v>
      </c>
      <c r="J108" s="403">
        <v>0</v>
      </c>
      <c r="K108" s="406">
        <v>4</v>
      </c>
    </row>
    <row r="109" spans="1:11" ht="14.4" customHeight="1" thickBot="1" x14ac:dyDescent="0.35">
      <c r="A109" s="420" t="s">
        <v>337</v>
      </c>
      <c r="B109" s="402">
        <v>81268.722368884904</v>
      </c>
      <c r="C109" s="402">
        <v>87048.742710000006</v>
      </c>
      <c r="D109" s="403">
        <v>5780.0203411151297</v>
      </c>
      <c r="E109" s="404">
        <v>1.0711223232330001</v>
      </c>
      <c r="F109" s="402">
        <v>87656.828181162899</v>
      </c>
      <c r="G109" s="403">
        <v>29218.942727054298</v>
      </c>
      <c r="H109" s="405">
        <v>7238.4131500000003</v>
      </c>
      <c r="I109" s="402">
        <v>30372.263220000001</v>
      </c>
      <c r="J109" s="403">
        <v>1153.3204929456899</v>
      </c>
      <c r="K109" s="406">
        <v>0.346490556984</v>
      </c>
    </row>
    <row r="110" spans="1:11" ht="14.4" customHeight="1" thickBot="1" x14ac:dyDescent="0.35">
      <c r="A110" s="421" t="s">
        <v>338</v>
      </c>
      <c r="B110" s="402">
        <v>81190.758345349503</v>
      </c>
      <c r="C110" s="402">
        <v>86943.154110000003</v>
      </c>
      <c r="D110" s="403">
        <v>5752.3957646504896</v>
      </c>
      <c r="E110" s="404">
        <v>1.0708503760999999</v>
      </c>
      <c r="F110" s="402">
        <v>87631.656555690803</v>
      </c>
      <c r="G110" s="403">
        <v>29210.552185230299</v>
      </c>
      <c r="H110" s="405">
        <v>7237.6631500000003</v>
      </c>
      <c r="I110" s="402">
        <v>30330.837530000001</v>
      </c>
      <c r="J110" s="403">
        <v>1120.28534476973</v>
      </c>
      <c r="K110" s="406">
        <v>0.346117358978</v>
      </c>
    </row>
    <row r="111" spans="1:11" ht="14.4" customHeight="1" thickBot="1" x14ac:dyDescent="0.35">
      <c r="A111" s="422" t="s">
        <v>339</v>
      </c>
      <c r="B111" s="402">
        <v>81190.758345349503</v>
      </c>
      <c r="C111" s="402">
        <v>86943.154110000003</v>
      </c>
      <c r="D111" s="403">
        <v>5752.3957646504896</v>
      </c>
      <c r="E111" s="404">
        <v>1.0708503760999999</v>
      </c>
      <c r="F111" s="402">
        <v>87631.656555690803</v>
      </c>
      <c r="G111" s="403">
        <v>29210.552185230299</v>
      </c>
      <c r="H111" s="405">
        <v>7237.6631500000003</v>
      </c>
      <c r="I111" s="402">
        <v>30330.837530000001</v>
      </c>
      <c r="J111" s="403">
        <v>1120.28534476973</v>
      </c>
      <c r="K111" s="406">
        <v>0.346117358978</v>
      </c>
    </row>
    <row r="112" spans="1:11" ht="14.4" customHeight="1" thickBot="1" x14ac:dyDescent="0.35">
      <c r="A112" s="423" t="s">
        <v>340</v>
      </c>
      <c r="B112" s="407">
        <v>116</v>
      </c>
      <c r="C112" s="407">
        <v>135.74503000000001</v>
      </c>
      <c r="D112" s="408">
        <v>19.74503</v>
      </c>
      <c r="E112" s="414">
        <v>1.170215775862</v>
      </c>
      <c r="F112" s="407">
        <v>112.103853402884</v>
      </c>
      <c r="G112" s="408">
        <v>37.367951134294003</v>
      </c>
      <c r="H112" s="410">
        <v>18.014399999999998</v>
      </c>
      <c r="I112" s="407">
        <v>57.944800000000001</v>
      </c>
      <c r="J112" s="408">
        <v>20.576848865704999</v>
      </c>
      <c r="K112" s="415">
        <v>0.51688499762499995</v>
      </c>
    </row>
    <row r="113" spans="1:11" ht="14.4" customHeight="1" thickBot="1" x14ac:dyDescent="0.35">
      <c r="A113" s="424" t="s">
        <v>341</v>
      </c>
      <c r="B113" s="402">
        <v>0</v>
      </c>
      <c r="C113" s="402">
        <v>1.8839999999999999</v>
      </c>
      <c r="D113" s="403">
        <v>1.8839999999999999</v>
      </c>
      <c r="E113" s="412" t="s">
        <v>251</v>
      </c>
      <c r="F113" s="402">
        <v>1.8753125266949999</v>
      </c>
      <c r="G113" s="403">
        <v>0.62510417556499998</v>
      </c>
      <c r="H113" s="405">
        <v>0</v>
      </c>
      <c r="I113" s="402">
        <v>0</v>
      </c>
      <c r="J113" s="403">
        <v>-0.62510417556499998</v>
      </c>
      <c r="K113" s="406">
        <v>0</v>
      </c>
    </row>
    <row r="114" spans="1:11" ht="14.4" customHeight="1" thickBot="1" x14ac:dyDescent="0.35">
      <c r="A114" s="424" t="s">
        <v>342</v>
      </c>
      <c r="B114" s="402">
        <v>111</v>
      </c>
      <c r="C114" s="402">
        <v>121.97902000000001</v>
      </c>
      <c r="D114" s="403">
        <v>10.97902</v>
      </c>
      <c r="E114" s="404">
        <v>1.09891009009</v>
      </c>
      <c r="F114" s="402">
        <v>97.541767763907004</v>
      </c>
      <c r="G114" s="403">
        <v>32.513922587968999</v>
      </c>
      <c r="H114" s="405">
        <v>12.009600000000001</v>
      </c>
      <c r="I114" s="402">
        <v>47.819400000000002</v>
      </c>
      <c r="J114" s="403">
        <v>15.305477412029999</v>
      </c>
      <c r="K114" s="406">
        <v>0.49024536971400001</v>
      </c>
    </row>
    <row r="115" spans="1:11" ht="14.4" customHeight="1" thickBot="1" x14ac:dyDescent="0.35">
      <c r="A115" s="424" t="s">
        <v>343</v>
      </c>
      <c r="B115" s="402">
        <v>5</v>
      </c>
      <c r="C115" s="402">
        <v>11.882009999999999</v>
      </c>
      <c r="D115" s="403">
        <v>6.8820100000000002</v>
      </c>
      <c r="E115" s="404">
        <v>2.3764020000000001</v>
      </c>
      <c r="F115" s="402">
        <v>12.686773112279999</v>
      </c>
      <c r="G115" s="403">
        <v>4.2289243707599997</v>
      </c>
      <c r="H115" s="405">
        <v>6.0048000000000004</v>
      </c>
      <c r="I115" s="402">
        <v>10.125400000000001</v>
      </c>
      <c r="J115" s="403">
        <v>5.8964756292390001</v>
      </c>
      <c r="K115" s="406">
        <v>0.79810680859399996</v>
      </c>
    </row>
    <row r="116" spans="1:11" ht="14.4" customHeight="1" thickBot="1" x14ac:dyDescent="0.35">
      <c r="A116" s="423" t="s">
        <v>344</v>
      </c>
      <c r="B116" s="407">
        <v>140.75834534951099</v>
      </c>
      <c r="C116" s="407">
        <v>155.43101999999999</v>
      </c>
      <c r="D116" s="408">
        <v>14.672674650489</v>
      </c>
      <c r="E116" s="414">
        <v>1.1042401757</v>
      </c>
      <c r="F116" s="407">
        <v>339.14978824269599</v>
      </c>
      <c r="G116" s="408">
        <v>113.049929414232</v>
      </c>
      <c r="H116" s="410">
        <v>-2.5475300000000001</v>
      </c>
      <c r="I116" s="407">
        <v>44.73104</v>
      </c>
      <c r="J116" s="408">
        <v>-68.318889414230995</v>
      </c>
      <c r="K116" s="415">
        <v>0.13189169373099999</v>
      </c>
    </row>
    <row r="117" spans="1:11" ht="14.4" customHeight="1" thickBot="1" x14ac:dyDescent="0.35">
      <c r="A117" s="424" t="s">
        <v>345</v>
      </c>
      <c r="B117" s="402">
        <v>134.75834534951099</v>
      </c>
      <c r="C117" s="402">
        <v>162.39402000000001</v>
      </c>
      <c r="D117" s="403">
        <v>27.635674650489001</v>
      </c>
      <c r="E117" s="404">
        <v>1.2050757938500001</v>
      </c>
      <c r="F117" s="402">
        <v>339.14978824269599</v>
      </c>
      <c r="G117" s="403">
        <v>113.049929414232</v>
      </c>
      <c r="H117" s="405">
        <v>-2.5475300000000001</v>
      </c>
      <c r="I117" s="402">
        <v>44.73104</v>
      </c>
      <c r="J117" s="403">
        <v>-68.318889414230995</v>
      </c>
      <c r="K117" s="406">
        <v>0.13189169373099999</v>
      </c>
    </row>
    <row r="118" spans="1:11" ht="14.4" customHeight="1" thickBot="1" x14ac:dyDescent="0.35">
      <c r="A118" s="424" t="s">
        <v>346</v>
      </c>
      <c r="B118" s="402">
        <v>6</v>
      </c>
      <c r="C118" s="402">
        <v>-6.9630000000000001</v>
      </c>
      <c r="D118" s="403">
        <v>-12.962999999999999</v>
      </c>
      <c r="E118" s="404">
        <v>-1.1605000000000001</v>
      </c>
      <c r="F118" s="402">
        <v>0</v>
      </c>
      <c r="G118" s="403">
        <v>0</v>
      </c>
      <c r="H118" s="405">
        <v>0</v>
      </c>
      <c r="I118" s="402">
        <v>0</v>
      </c>
      <c r="J118" s="403">
        <v>0</v>
      </c>
      <c r="K118" s="413" t="s">
        <v>236</v>
      </c>
    </row>
    <row r="119" spans="1:11" ht="14.4" customHeight="1" thickBot="1" x14ac:dyDescent="0.35">
      <c r="A119" s="423" t="s">
        <v>347</v>
      </c>
      <c r="B119" s="407">
        <v>293</v>
      </c>
      <c r="C119" s="407">
        <v>293.57348999999999</v>
      </c>
      <c r="D119" s="408">
        <v>0.57349000000000006</v>
      </c>
      <c r="E119" s="414">
        <v>1.0019573037539999</v>
      </c>
      <c r="F119" s="407">
        <v>277.501499393166</v>
      </c>
      <c r="G119" s="408">
        <v>92.500499797722</v>
      </c>
      <c r="H119" s="410">
        <v>70.300229999999999</v>
      </c>
      <c r="I119" s="407">
        <v>132.27241000000001</v>
      </c>
      <c r="J119" s="408">
        <v>39.771910202276999</v>
      </c>
      <c r="K119" s="415">
        <v>0.47665475786299999</v>
      </c>
    </row>
    <row r="120" spans="1:11" ht="14.4" customHeight="1" thickBot="1" x14ac:dyDescent="0.35">
      <c r="A120" s="424" t="s">
        <v>348</v>
      </c>
      <c r="B120" s="402">
        <v>268</v>
      </c>
      <c r="C120" s="402">
        <v>239.21977999999999</v>
      </c>
      <c r="D120" s="403">
        <v>-28.780219999999002</v>
      </c>
      <c r="E120" s="404">
        <v>0.892611119402</v>
      </c>
      <c r="F120" s="402">
        <v>223.13996158397899</v>
      </c>
      <c r="G120" s="403">
        <v>74.379987194658995</v>
      </c>
      <c r="H120" s="405">
        <v>51.216810000000002</v>
      </c>
      <c r="I120" s="402">
        <v>86.884079999999997</v>
      </c>
      <c r="J120" s="403">
        <v>12.504092805339999</v>
      </c>
      <c r="K120" s="406">
        <v>0.38937032785699999</v>
      </c>
    </row>
    <row r="121" spans="1:11" ht="14.4" customHeight="1" thickBot="1" x14ac:dyDescent="0.35">
      <c r="A121" s="424" t="s">
        <v>349</v>
      </c>
      <c r="B121" s="402">
        <v>25</v>
      </c>
      <c r="C121" s="402">
        <v>54.35371</v>
      </c>
      <c r="D121" s="403">
        <v>29.35371</v>
      </c>
      <c r="E121" s="404">
        <v>2.1741484</v>
      </c>
      <c r="F121" s="402">
        <v>54.361537809185997</v>
      </c>
      <c r="G121" s="403">
        <v>18.120512603062</v>
      </c>
      <c r="H121" s="405">
        <v>19.08342</v>
      </c>
      <c r="I121" s="402">
        <v>45.388330000000003</v>
      </c>
      <c r="J121" s="403">
        <v>27.267817396937001</v>
      </c>
      <c r="K121" s="406">
        <v>0.834934621594</v>
      </c>
    </row>
    <row r="122" spans="1:11" ht="14.4" customHeight="1" thickBot="1" x14ac:dyDescent="0.35">
      <c r="A122" s="423" t="s">
        <v>350</v>
      </c>
      <c r="B122" s="407">
        <v>80641</v>
      </c>
      <c r="C122" s="407">
        <v>83982.918269999995</v>
      </c>
      <c r="D122" s="408">
        <v>3341.9182700000101</v>
      </c>
      <c r="E122" s="414">
        <v>1.0414419249510001</v>
      </c>
      <c r="F122" s="407">
        <v>86902.901414652093</v>
      </c>
      <c r="G122" s="408">
        <v>28967.633804884001</v>
      </c>
      <c r="H122" s="410">
        <v>7151.8960500000003</v>
      </c>
      <c r="I122" s="407">
        <v>28724.681690000001</v>
      </c>
      <c r="J122" s="408">
        <v>-242.95211488402501</v>
      </c>
      <c r="K122" s="415">
        <v>0.33053766010500002</v>
      </c>
    </row>
    <row r="123" spans="1:11" ht="14.4" customHeight="1" thickBot="1" x14ac:dyDescent="0.35">
      <c r="A123" s="424" t="s">
        <v>351</v>
      </c>
      <c r="B123" s="402">
        <v>36607</v>
      </c>
      <c r="C123" s="402">
        <v>34874.80414</v>
      </c>
      <c r="D123" s="403">
        <v>-1732.19586</v>
      </c>
      <c r="E123" s="404">
        <v>0.95268129428699999</v>
      </c>
      <c r="F123" s="402">
        <v>37005.019546577903</v>
      </c>
      <c r="G123" s="403">
        <v>12335.006515526</v>
      </c>
      <c r="H123" s="405">
        <v>2585.6607300000001</v>
      </c>
      <c r="I123" s="402">
        <v>11460.010990000001</v>
      </c>
      <c r="J123" s="403">
        <v>-874.99552552598095</v>
      </c>
      <c r="K123" s="406">
        <v>0.309688013421</v>
      </c>
    </row>
    <row r="124" spans="1:11" ht="14.4" customHeight="1" thickBot="1" x14ac:dyDescent="0.35">
      <c r="A124" s="424" t="s">
        <v>352</v>
      </c>
      <c r="B124" s="402">
        <v>44034</v>
      </c>
      <c r="C124" s="402">
        <v>49108.114130000002</v>
      </c>
      <c r="D124" s="403">
        <v>5074.1141300000199</v>
      </c>
      <c r="E124" s="404">
        <v>1.115231732979</v>
      </c>
      <c r="F124" s="402">
        <v>49897.881868074102</v>
      </c>
      <c r="G124" s="403">
        <v>16632.627289357999</v>
      </c>
      <c r="H124" s="405">
        <v>4566.2353199999998</v>
      </c>
      <c r="I124" s="402">
        <v>17264.670699999999</v>
      </c>
      <c r="J124" s="403">
        <v>632.04341064196001</v>
      </c>
      <c r="K124" s="406">
        <v>0.34600007161899998</v>
      </c>
    </row>
    <row r="125" spans="1:11" ht="14.4" customHeight="1" thickBot="1" x14ac:dyDescent="0.35">
      <c r="A125" s="423" t="s">
        <v>353</v>
      </c>
      <c r="B125" s="407">
        <v>0</v>
      </c>
      <c r="C125" s="407">
        <v>2375.4863</v>
      </c>
      <c r="D125" s="408">
        <v>2375.4863</v>
      </c>
      <c r="E125" s="409" t="s">
        <v>236</v>
      </c>
      <c r="F125" s="407">
        <v>0</v>
      </c>
      <c r="G125" s="408">
        <v>0</v>
      </c>
      <c r="H125" s="410">
        <v>0</v>
      </c>
      <c r="I125" s="407">
        <v>1371.20759</v>
      </c>
      <c r="J125" s="408">
        <v>1371.20759</v>
      </c>
      <c r="K125" s="411" t="s">
        <v>236</v>
      </c>
    </row>
    <row r="126" spans="1:11" ht="14.4" customHeight="1" thickBot="1" x14ac:dyDescent="0.35">
      <c r="A126" s="424" t="s">
        <v>354</v>
      </c>
      <c r="B126" s="402">
        <v>0</v>
      </c>
      <c r="C126" s="402">
        <v>1729.9124400000001</v>
      </c>
      <c r="D126" s="403">
        <v>1729.9124400000001</v>
      </c>
      <c r="E126" s="412" t="s">
        <v>236</v>
      </c>
      <c r="F126" s="402">
        <v>0</v>
      </c>
      <c r="G126" s="403">
        <v>0</v>
      </c>
      <c r="H126" s="405">
        <v>0</v>
      </c>
      <c r="I126" s="402">
        <v>0</v>
      </c>
      <c r="J126" s="403">
        <v>0</v>
      </c>
      <c r="K126" s="413" t="s">
        <v>236</v>
      </c>
    </row>
    <row r="127" spans="1:11" ht="14.4" customHeight="1" thickBot="1" x14ac:dyDescent="0.35">
      <c r="A127" s="424" t="s">
        <v>355</v>
      </c>
      <c r="B127" s="402">
        <v>0</v>
      </c>
      <c r="C127" s="402">
        <v>645.57385999999997</v>
      </c>
      <c r="D127" s="403">
        <v>645.57385999999997</v>
      </c>
      <c r="E127" s="412" t="s">
        <v>236</v>
      </c>
      <c r="F127" s="402">
        <v>0</v>
      </c>
      <c r="G127" s="403">
        <v>0</v>
      </c>
      <c r="H127" s="405">
        <v>0</v>
      </c>
      <c r="I127" s="402">
        <v>1371.20759</v>
      </c>
      <c r="J127" s="403">
        <v>1371.20759</v>
      </c>
      <c r="K127" s="413" t="s">
        <v>236</v>
      </c>
    </row>
    <row r="128" spans="1:11" ht="14.4" customHeight="1" thickBot="1" x14ac:dyDescent="0.35">
      <c r="A128" s="421" t="s">
        <v>356</v>
      </c>
      <c r="B128" s="402">
        <v>77.964023535352993</v>
      </c>
      <c r="C128" s="402">
        <v>105.5886</v>
      </c>
      <c r="D128" s="403">
        <v>27.624576464646001</v>
      </c>
      <c r="E128" s="404">
        <v>1.3543246642739999</v>
      </c>
      <c r="F128" s="402">
        <v>25.171625472134</v>
      </c>
      <c r="G128" s="403">
        <v>8.390541824044</v>
      </c>
      <c r="H128" s="405">
        <v>0.75</v>
      </c>
      <c r="I128" s="402">
        <v>41.425690000000003</v>
      </c>
      <c r="J128" s="403">
        <v>33.035148175955001</v>
      </c>
      <c r="K128" s="406">
        <v>1.6457296349749999</v>
      </c>
    </row>
    <row r="129" spans="1:11" ht="14.4" customHeight="1" thickBot="1" x14ac:dyDescent="0.35">
      <c r="A129" s="422" t="s">
        <v>357</v>
      </c>
      <c r="B129" s="402">
        <v>0</v>
      </c>
      <c r="C129" s="402">
        <v>85</v>
      </c>
      <c r="D129" s="403">
        <v>85</v>
      </c>
      <c r="E129" s="412" t="s">
        <v>251</v>
      </c>
      <c r="F129" s="402">
        <v>0</v>
      </c>
      <c r="G129" s="403">
        <v>0</v>
      </c>
      <c r="H129" s="405">
        <v>0.75</v>
      </c>
      <c r="I129" s="402">
        <v>26.5</v>
      </c>
      <c r="J129" s="403">
        <v>26.5</v>
      </c>
      <c r="K129" s="413" t="s">
        <v>236</v>
      </c>
    </row>
    <row r="130" spans="1:11" ht="14.4" customHeight="1" thickBot="1" x14ac:dyDescent="0.35">
      <c r="A130" s="423" t="s">
        <v>358</v>
      </c>
      <c r="B130" s="407">
        <v>0</v>
      </c>
      <c r="C130" s="407">
        <v>85</v>
      </c>
      <c r="D130" s="408">
        <v>85</v>
      </c>
      <c r="E130" s="409" t="s">
        <v>251</v>
      </c>
      <c r="F130" s="407">
        <v>0</v>
      </c>
      <c r="G130" s="408">
        <v>0</v>
      </c>
      <c r="H130" s="410">
        <v>0.75</v>
      </c>
      <c r="I130" s="407">
        <v>26.5</v>
      </c>
      <c r="J130" s="408">
        <v>26.5</v>
      </c>
      <c r="K130" s="411" t="s">
        <v>236</v>
      </c>
    </row>
    <row r="131" spans="1:11" ht="14.4" customHeight="1" thickBot="1" x14ac:dyDescent="0.35">
      <c r="A131" s="424" t="s">
        <v>359</v>
      </c>
      <c r="B131" s="402">
        <v>0</v>
      </c>
      <c r="C131" s="402">
        <v>85</v>
      </c>
      <c r="D131" s="403">
        <v>85</v>
      </c>
      <c r="E131" s="412" t="s">
        <v>251</v>
      </c>
      <c r="F131" s="402">
        <v>0</v>
      </c>
      <c r="G131" s="403">
        <v>0</v>
      </c>
      <c r="H131" s="405">
        <v>0.75</v>
      </c>
      <c r="I131" s="402">
        <v>26.5</v>
      </c>
      <c r="J131" s="403">
        <v>26.5</v>
      </c>
      <c r="K131" s="413" t="s">
        <v>236</v>
      </c>
    </row>
    <row r="132" spans="1:11" ht="14.4" customHeight="1" thickBot="1" x14ac:dyDescent="0.35">
      <c r="A132" s="427" t="s">
        <v>360</v>
      </c>
      <c r="B132" s="407">
        <v>77.964023535352993</v>
      </c>
      <c r="C132" s="407">
        <v>20.5886</v>
      </c>
      <c r="D132" s="408">
        <v>-57.375423535353001</v>
      </c>
      <c r="E132" s="414">
        <v>0.26407821282600002</v>
      </c>
      <c r="F132" s="407">
        <v>25.171625472134</v>
      </c>
      <c r="G132" s="408">
        <v>8.390541824044</v>
      </c>
      <c r="H132" s="410">
        <v>0</v>
      </c>
      <c r="I132" s="407">
        <v>14.925689999999999</v>
      </c>
      <c r="J132" s="408">
        <v>6.5351481759550003</v>
      </c>
      <c r="K132" s="415">
        <v>0.59295693941200001</v>
      </c>
    </row>
    <row r="133" spans="1:11" ht="14.4" customHeight="1" thickBot="1" x14ac:dyDescent="0.35">
      <c r="A133" s="423" t="s">
        <v>361</v>
      </c>
      <c r="B133" s="407">
        <v>0</v>
      </c>
      <c r="C133" s="407">
        <v>3.3000000000000002E-2</v>
      </c>
      <c r="D133" s="408">
        <v>3.3000000000000002E-2</v>
      </c>
      <c r="E133" s="409" t="s">
        <v>251</v>
      </c>
      <c r="F133" s="407">
        <v>0</v>
      </c>
      <c r="G133" s="408">
        <v>0</v>
      </c>
      <c r="H133" s="410">
        <v>0</v>
      </c>
      <c r="I133" s="407">
        <v>-3.3000000000000002E-2</v>
      </c>
      <c r="J133" s="408">
        <v>-3.3000000000000002E-2</v>
      </c>
      <c r="K133" s="411" t="s">
        <v>251</v>
      </c>
    </row>
    <row r="134" spans="1:11" ht="14.4" customHeight="1" thickBot="1" x14ac:dyDescent="0.35">
      <c r="A134" s="424" t="s">
        <v>362</v>
      </c>
      <c r="B134" s="402">
        <v>0</v>
      </c>
      <c r="C134" s="402">
        <v>3.3000000000000002E-2</v>
      </c>
      <c r="D134" s="403">
        <v>3.3000000000000002E-2</v>
      </c>
      <c r="E134" s="412" t="s">
        <v>251</v>
      </c>
      <c r="F134" s="402">
        <v>0</v>
      </c>
      <c r="G134" s="403">
        <v>0</v>
      </c>
      <c r="H134" s="405">
        <v>0</v>
      </c>
      <c r="I134" s="402">
        <v>-3.3000000000000002E-2</v>
      </c>
      <c r="J134" s="403">
        <v>-3.3000000000000002E-2</v>
      </c>
      <c r="K134" s="413" t="s">
        <v>251</v>
      </c>
    </row>
    <row r="135" spans="1:11" ht="14.4" customHeight="1" thickBot="1" x14ac:dyDescent="0.35">
      <c r="A135" s="423" t="s">
        <v>363</v>
      </c>
      <c r="B135" s="407">
        <v>0</v>
      </c>
      <c r="C135" s="407">
        <v>8.0999999999999996E-4</v>
      </c>
      <c r="D135" s="408">
        <v>8.0999999999999996E-4</v>
      </c>
      <c r="E135" s="409" t="s">
        <v>236</v>
      </c>
      <c r="F135" s="407">
        <v>0</v>
      </c>
      <c r="G135" s="408">
        <v>0</v>
      </c>
      <c r="H135" s="410">
        <v>0</v>
      </c>
      <c r="I135" s="407">
        <v>3.0000000000000001E-5</v>
      </c>
      <c r="J135" s="408">
        <v>3.0000000000000001E-5</v>
      </c>
      <c r="K135" s="411" t="s">
        <v>236</v>
      </c>
    </row>
    <row r="136" spans="1:11" ht="14.4" customHeight="1" thickBot="1" x14ac:dyDescent="0.35">
      <c r="A136" s="424" t="s">
        <v>364</v>
      </c>
      <c r="B136" s="402">
        <v>0</v>
      </c>
      <c r="C136" s="402">
        <v>8.0999999999999996E-4</v>
      </c>
      <c r="D136" s="403">
        <v>8.0999999999999996E-4</v>
      </c>
      <c r="E136" s="412" t="s">
        <v>236</v>
      </c>
      <c r="F136" s="402">
        <v>0</v>
      </c>
      <c r="G136" s="403">
        <v>0</v>
      </c>
      <c r="H136" s="405">
        <v>0</v>
      </c>
      <c r="I136" s="402">
        <v>3.0000000000000001E-5</v>
      </c>
      <c r="J136" s="403">
        <v>3.0000000000000001E-5</v>
      </c>
      <c r="K136" s="413" t="s">
        <v>236</v>
      </c>
    </row>
    <row r="137" spans="1:11" ht="14.4" customHeight="1" thickBot="1" x14ac:dyDescent="0.35">
      <c r="A137" s="423" t="s">
        <v>365</v>
      </c>
      <c r="B137" s="407">
        <v>77.964023535352993</v>
      </c>
      <c r="C137" s="407">
        <v>20.554790000000001</v>
      </c>
      <c r="D137" s="408">
        <v>-57.409233535353003</v>
      </c>
      <c r="E137" s="414">
        <v>0.26364455126699998</v>
      </c>
      <c r="F137" s="407">
        <v>25.171625472134</v>
      </c>
      <c r="G137" s="408">
        <v>8.390541824044</v>
      </c>
      <c r="H137" s="410">
        <v>0</v>
      </c>
      <c r="I137" s="407">
        <v>14.95866</v>
      </c>
      <c r="J137" s="408">
        <v>6.568118175955</v>
      </c>
      <c r="K137" s="415">
        <v>0.59426674755499997</v>
      </c>
    </row>
    <row r="138" spans="1:11" ht="14.4" customHeight="1" thickBot="1" x14ac:dyDescent="0.35">
      <c r="A138" s="424" t="s">
        <v>366</v>
      </c>
      <c r="B138" s="402">
        <v>0</v>
      </c>
      <c r="C138" s="402">
        <v>1.7999999999999999E-2</v>
      </c>
      <c r="D138" s="403">
        <v>1.7999999999999999E-2</v>
      </c>
      <c r="E138" s="412" t="s">
        <v>251</v>
      </c>
      <c r="F138" s="402">
        <v>2.9315972847999999E-2</v>
      </c>
      <c r="G138" s="403">
        <v>9.7719909489999996E-3</v>
      </c>
      <c r="H138" s="405">
        <v>0</v>
      </c>
      <c r="I138" s="402">
        <v>0</v>
      </c>
      <c r="J138" s="403">
        <v>-9.7719909489999996E-3</v>
      </c>
      <c r="K138" s="406">
        <v>0</v>
      </c>
    </row>
    <row r="139" spans="1:11" ht="14.4" customHeight="1" thickBot="1" x14ac:dyDescent="0.35">
      <c r="A139" s="424" t="s">
        <v>367</v>
      </c>
      <c r="B139" s="402">
        <v>0.96402353535300001</v>
      </c>
      <c r="C139" s="402">
        <v>0</v>
      </c>
      <c r="D139" s="403">
        <v>-0.96402353535300001</v>
      </c>
      <c r="E139" s="404">
        <v>0</v>
      </c>
      <c r="F139" s="402">
        <v>0</v>
      </c>
      <c r="G139" s="403">
        <v>0</v>
      </c>
      <c r="H139" s="405">
        <v>0</v>
      </c>
      <c r="I139" s="402">
        <v>0</v>
      </c>
      <c r="J139" s="403">
        <v>0</v>
      </c>
      <c r="K139" s="406">
        <v>4</v>
      </c>
    </row>
    <row r="140" spans="1:11" ht="14.4" customHeight="1" thickBot="1" x14ac:dyDescent="0.35">
      <c r="A140" s="424" t="s">
        <v>368</v>
      </c>
      <c r="B140" s="402">
        <v>0</v>
      </c>
      <c r="C140" s="402">
        <v>4.0989999999999999E-2</v>
      </c>
      <c r="D140" s="403">
        <v>4.0989999999999999E-2</v>
      </c>
      <c r="E140" s="412" t="s">
        <v>251</v>
      </c>
      <c r="F140" s="402">
        <v>5.4554988872999997E-2</v>
      </c>
      <c r="G140" s="403">
        <v>1.8184996291E-2</v>
      </c>
      <c r="H140" s="405">
        <v>0</v>
      </c>
      <c r="I140" s="402">
        <v>0</v>
      </c>
      <c r="J140" s="403">
        <v>-1.8184996291E-2</v>
      </c>
      <c r="K140" s="406">
        <v>0</v>
      </c>
    </row>
    <row r="141" spans="1:11" ht="14.4" customHeight="1" thickBot="1" x14ac:dyDescent="0.35">
      <c r="A141" s="424" t="s">
        <v>369</v>
      </c>
      <c r="B141" s="402">
        <v>77</v>
      </c>
      <c r="C141" s="402">
        <v>20.495799999999999</v>
      </c>
      <c r="D141" s="403">
        <v>-56.504199999999997</v>
      </c>
      <c r="E141" s="404">
        <v>0.26617922077900003</v>
      </c>
      <c r="F141" s="402">
        <v>25.087754510412999</v>
      </c>
      <c r="G141" s="403">
        <v>8.3625848368040003</v>
      </c>
      <c r="H141" s="405">
        <v>0</v>
      </c>
      <c r="I141" s="402">
        <v>14.95866</v>
      </c>
      <c r="J141" s="403">
        <v>6.5960751631949996</v>
      </c>
      <c r="K141" s="406">
        <v>0.59625344284100001</v>
      </c>
    </row>
    <row r="142" spans="1:11" ht="14.4" customHeight="1" thickBot="1" x14ac:dyDescent="0.35">
      <c r="A142" s="420" t="s">
        <v>370</v>
      </c>
      <c r="B142" s="402">
        <v>3998.81042257849</v>
      </c>
      <c r="C142" s="402">
        <v>4633.2063200000002</v>
      </c>
      <c r="D142" s="403">
        <v>634.39589742150997</v>
      </c>
      <c r="E142" s="404">
        <v>1.1586461548260001</v>
      </c>
      <c r="F142" s="402">
        <v>4707.4033281437296</v>
      </c>
      <c r="G142" s="403">
        <v>1569.13444271458</v>
      </c>
      <c r="H142" s="405">
        <v>386.94031000000001</v>
      </c>
      <c r="I142" s="402">
        <v>1517.6787899999999</v>
      </c>
      <c r="J142" s="403">
        <v>-51.455652714576999</v>
      </c>
      <c r="K142" s="406">
        <v>0.32240254004199997</v>
      </c>
    </row>
    <row r="143" spans="1:11" ht="14.4" customHeight="1" thickBot="1" x14ac:dyDescent="0.35">
      <c r="A143" s="425" t="s">
        <v>371</v>
      </c>
      <c r="B143" s="407">
        <v>3998.81042257849</v>
      </c>
      <c r="C143" s="407">
        <v>4633.2063200000002</v>
      </c>
      <c r="D143" s="408">
        <v>634.39589742150997</v>
      </c>
      <c r="E143" s="414">
        <v>1.1586461548260001</v>
      </c>
      <c r="F143" s="407">
        <v>4707.4033281437296</v>
      </c>
      <c r="G143" s="408">
        <v>1569.13444271458</v>
      </c>
      <c r="H143" s="410">
        <v>386.94031000000001</v>
      </c>
      <c r="I143" s="407">
        <v>1517.6787899999999</v>
      </c>
      <c r="J143" s="408">
        <v>-51.455652714576999</v>
      </c>
      <c r="K143" s="415">
        <v>0.32240254004199997</v>
      </c>
    </row>
    <row r="144" spans="1:11" ht="14.4" customHeight="1" thickBot="1" x14ac:dyDescent="0.35">
      <c r="A144" s="427" t="s">
        <v>40</v>
      </c>
      <c r="B144" s="407">
        <v>3998.81042257849</v>
      </c>
      <c r="C144" s="407">
        <v>4633.2063200000002</v>
      </c>
      <c r="D144" s="408">
        <v>634.39589742150997</v>
      </c>
      <c r="E144" s="414">
        <v>1.1586461548260001</v>
      </c>
      <c r="F144" s="407">
        <v>4707.4033281437296</v>
      </c>
      <c r="G144" s="408">
        <v>1569.13444271458</v>
      </c>
      <c r="H144" s="410">
        <v>386.94031000000001</v>
      </c>
      <c r="I144" s="407">
        <v>1517.6787899999999</v>
      </c>
      <c r="J144" s="408">
        <v>-51.455652714576999</v>
      </c>
      <c r="K144" s="415">
        <v>0.32240254004199997</v>
      </c>
    </row>
    <row r="145" spans="1:11" ht="14.4" customHeight="1" thickBot="1" x14ac:dyDescent="0.35">
      <c r="A145" s="426" t="s">
        <v>372</v>
      </c>
      <c r="B145" s="402">
        <v>2.4869597533240002</v>
      </c>
      <c r="C145" s="402">
        <v>1.6332500000000001</v>
      </c>
      <c r="D145" s="403">
        <v>-0.85370975332400001</v>
      </c>
      <c r="E145" s="404">
        <v>0.65672554524299998</v>
      </c>
      <c r="F145" s="402">
        <v>0</v>
      </c>
      <c r="G145" s="403">
        <v>0</v>
      </c>
      <c r="H145" s="405">
        <v>0.26545000000000002</v>
      </c>
      <c r="I145" s="402">
        <v>0.39332</v>
      </c>
      <c r="J145" s="403">
        <v>0.39332</v>
      </c>
      <c r="K145" s="413" t="s">
        <v>251</v>
      </c>
    </row>
    <row r="146" spans="1:11" ht="14.4" customHeight="1" thickBot="1" x14ac:dyDescent="0.35">
      <c r="A146" s="424" t="s">
        <v>373</v>
      </c>
      <c r="B146" s="402">
        <v>2.4869597533240002</v>
      </c>
      <c r="C146" s="402">
        <v>1.6332500000000001</v>
      </c>
      <c r="D146" s="403">
        <v>-0.85370975332400001</v>
      </c>
      <c r="E146" s="404">
        <v>0.65672554524299998</v>
      </c>
      <c r="F146" s="402">
        <v>0</v>
      </c>
      <c r="G146" s="403">
        <v>0</v>
      </c>
      <c r="H146" s="405">
        <v>0.26545000000000002</v>
      </c>
      <c r="I146" s="402">
        <v>0.39332</v>
      </c>
      <c r="J146" s="403">
        <v>0.39332</v>
      </c>
      <c r="K146" s="413" t="s">
        <v>251</v>
      </c>
    </row>
    <row r="147" spans="1:11" ht="14.4" customHeight="1" thickBot="1" x14ac:dyDescent="0.35">
      <c r="A147" s="423" t="s">
        <v>374</v>
      </c>
      <c r="B147" s="407">
        <v>4.8702406288139999</v>
      </c>
      <c r="C147" s="407">
        <v>4.8010200000000003</v>
      </c>
      <c r="D147" s="408">
        <v>-6.9220628813999999E-2</v>
      </c>
      <c r="E147" s="414">
        <v>0.98578702078799996</v>
      </c>
      <c r="F147" s="407">
        <v>5.4732098842120003</v>
      </c>
      <c r="G147" s="408">
        <v>1.8244032947369999</v>
      </c>
      <c r="H147" s="410">
        <v>0.76380000000000003</v>
      </c>
      <c r="I147" s="407">
        <v>1.9398</v>
      </c>
      <c r="J147" s="408">
        <v>0.11539670526199999</v>
      </c>
      <c r="K147" s="415">
        <v>0.35441725076000002</v>
      </c>
    </row>
    <row r="148" spans="1:11" ht="14.4" customHeight="1" thickBot="1" x14ac:dyDescent="0.35">
      <c r="A148" s="424" t="s">
        <v>375</v>
      </c>
      <c r="B148" s="402">
        <v>0.59573816790699996</v>
      </c>
      <c r="C148" s="402">
        <v>0</v>
      </c>
      <c r="D148" s="403">
        <v>-0.59573816790699996</v>
      </c>
      <c r="E148" s="404">
        <v>0</v>
      </c>
      <c r="F148" s="402">
        <v>0</v>
      </c>
      <c r="G148" s="403">
        <v>0</v>
      </c>
      <c r="H148" s="405">
        <v>0.32279999999999998</v>
      </c>
      <c r="I148" s="402">
        <v>0.32279999999999998</v>
      </c>
      <c r="J148" s="403">
        <v>0.32279999999999998</v>
      </c>
      <c r="K148" s="413" t="s">
        <v>251</v>
      </c>
    </row>
    <row r="149" spans="1:11" ht="14.4" customHeight="1" thickBot="1" x14ac:dyDescent="0.35">
      <c r="A149" s="424" t="s">
        <v>376</v>
      </c>
      <c r="B149" s="402">
        <v>4.2745024609069997</v>
      </c>
      <c r="C149" s="402">
        <v>4.8010200000000003</v>
      </c>
      <c r="D149" s="403">
        <v>0.52651753909200005</v>
      </c>
      <c r="E149" s="404">
        <v>1.12317633313</v>
      </c>
      <c r="F149" s="402">
        <v>5.4732098842120003</v>
      </c>
      <c r="G149" s="403">
        <v>1.8244032947369999</v>
      </c>
      <c r="H149" s="405">
        <v>0.441</v>
      </c>
      <c r="I149" s="402">
        <v>1.617</v>
      </c>
      <c r="J149" s="403">
        <v>-0.207403294737</v>
      </c>
      <c r="K149" s="406">
        <v>0.29543906303700002</v>
      </c>
    </row>
    <row r="150" spans="1:11" ht="14.4" customHeight="1" thickBot="1" x14ac:dyDescent="0.35">
      <c r="A150" s="423" t="s">
        <v>377</v>
      </c>
      <c r="B150" s="407">
        <v>39.830795063693998</v>
      </c>
      <c r="C150" s="407">
        <v>40.677129999999998</v>
      </c>
      <c r="D150" s="408">
        <v>0.84633493630500001</v>
      </c>
      <c r="E150" s="414">
        <v>1.0212482561530001</v>
      </c>
      <c r="F150" s="407">
        <v>35.504297454719001</v>
      </c>
      <c r="G150" s="408">
        <v>11.834765818238999</v>
      </c>
      <c r="H150" s="410">
        <v>2.5611999999999999</v>
      </c>
      <c r="I150" s="407">
        <v>12.5075</v>
      </c>
      <c r="J150" s="408">
        <v>0.67273418175999999</v>
      </c>
      <c r="K150" s="415">
        <v>0.35228129822699999</v>
      </c>
    </row>
    <row r="151" spans="1:11" ht="14.4" customHeight="1" thickBot="1" x14ac:dyDescent="0.35">
      <c r="A151" s="424" t="s">
        <v>378</v>
      </c>
      <c r="B151" s="402">
        <v>39.830795063693998</v>
      </c>
      <c r="C151" s="402">
        <v>40.677129999999998</v>
      </c>
      <c r="D151" s="403">
        <v>0.84633493630500001</v>
      </c>
      <c r="E151" s="404">
        <v>1.0212482561530001</v>
      </c>
      <c r="F151" s="402">
        <v>35.504297454719001</v>
      </c>
      <c r="G151" s="403">
        <v>11.834765818238999</v>
      </c>
      <c r="H151" s="405">
        <v>2.5611999999999999</v>
      </c>
      <c r="I151" s="402">
        <v>12.5075</v>
      </c>
      <c r="J151" s="403">
        <v>0.67273418175999999</v>
      </c>
      <c r="K151" s="406">
        <v>0.35228129822699999</v>
      </c>
    </row>
    <row r="152" spans="1:11" ht="14.4" customHeight="1" thickBot="1" x14ac:dyDescent="0.35">
      <c r="A152" s="423" t="s">
        <v>379</v>
      </c>
      <c r="B152" s="407">
        <v>1180.43526316425</v>
      </c>
      <c r="C152" s="407">
        <v>1210.55682</v>
      </c>
      <c r="D152" s="408">
        <v>30.121556835751999</v>
      </c>
      <c r="E152" s="414">
        <v>1.025517330577</v>
      </c>
      <c r="F152" s="407">
        <v>1414.20890913686</v>
      </c>
      <c r="G152" s="408">
        <v>471.40296971228503</v>
      </c>
      <c r="H152" s="410">
        <v>71.184010000000001</v>
      </c>
      <c r="I152" s="407">
        <v>345.14580000000001</v>
      </c>
      <c r="J152" s="408">
        <v>-126.25716971228501</v>
      </c>
      <c r="K152" s="415">
        <v>0.24405573870300001</v>
      </c>
    </row>
    <row r="153" spans="1:11" ht="14.4" customHeight="1" thickBot="1" x14ac:dyDescent="0.35">
      <c r="A153" s="424" t="s">
        <v>380</v>
      </c>
      <c r="B153" s="402">
        <v>1180.43526316425</v>
      </c>
      <c r="C153" s="402">
        <v>1210.55682</v>
      </c>
      <c r="D153" s="403">
        <v>30.121556835751999</v>
      </c>
      <c r="E153" s="404">
        <v>1.025517330577</v>
      </c>
      <c r="F153" s="402">
        <v>1414.20890913686</v>
      </c>
      <c r="G153" s="403">
        <v>471.40296971228503</v>
      </c>
      <c r="H153" s="405">
        <v>71.184010000000001</v>
      </c>
      <c r="I153" s="402">
        <v>345.14580000000001</v>
      </c>
      <c r="J153" s="403">
        <v>-126.25716971228501</v>
      </c>
      <c r="K153" s="406">
        <v>0.24405573870300001</v>
      </c>
    </row>
    <row r="154" spans="1:11" ht="14.4" customHeight="1" thickBot="1" x14ac:dyDescent="0.35">
      <c r="A154" s="423" t="s">
        <v>381</v>
      </c>
      <c r="B154" s="407">
        <v>0</v>
      </c>
      <c r="C154" s="407">
        <v>0</v>
      </c>
      <c r="D154" s="408">
        <v>0</v>
      </c>
      <c r="E154" s="414">
        <v>1</v>
      </c>
      <c r="F154" s="407">
        <v>0</v>
      </c>
      <c r="G154" s="408">
        <v>0</v>
      </c>
      <c r="H154" s="410">
        <v>4.9240000000000004</v>
      </c>
      <c r="I154" s="407">
        <v>18.094000000000001</v>
      </c>
      <c r="J154" s="408">
        <v>18.094000000000001</v>
      </c>
      <c r="K154" s="411" t="s">
        <v>251</v>
      </c>
    </row>
    <row r="155" spans="1:11" ht="14.4" customHeight="1" thickBot="1" x14ac:dyDescent="0.35">
      <c r="A155" s="424" t="s">
        <v>382</v>
      </c>
      <c r="B155" s="402">
        <v>0</v>
      </c>
      <c r="C155" s="402">
        <v>0</v>
      </c>
      <c r="D155" s="403">
        <v>0</v>
      </c>
      <c r="E155" s="404">
        <v>1</v>
      </c>
      <c r="F155" s="402">
        <v>0</v>
      </c>
      <c r="G155" s="403">
        <v>0</v>
      </c>
      <c r="H155" s="405">
        <v>4.9240000000000004</v>
      </c>
      <c r="I155" s="402">
        <v>18.094000000000001</v>
      </c>
      <c r="J155" s="403">
        <v>18.094000000000001</v>
      </c>
      <c r="K155" s="413" t="s">
        <v>251</v>
      </c>
    </row>
    <row r="156" spans="1:11" ht="14.4" customHeight="1" thickBot="1" x14ac:dyDescent="0.35">
      <c r="A156" s="423" t="s">
        <v>383</v>
      </c>
      <c r="B156" s="407">
        <v>2771.18716396841</v>
      </c>
      <c r="C156" s="407">
        <v>3375.5381000000002</v>
      </c>
      <c r="D156" s="408">
        <v>604.350936031591</v>
      </c>
      <c r="E156" s="414">
        <v>1.21808376709</v>
      </c>
      <c r="F156" s="407">
        <v>3252.2169116679502</v>
      </c>
      <c r="G156" s="408">
        <v>1084.07230388932</v>
      </c>
      <c r="H156" s="410">
        <v>307.24185</v>
      </c>
      <c r="I156" s="407">
        <v>1139.5983699999999</v>
      </c>
      <c r="J156" s="408">
        <v>55.526066110685001</v>
      </c>
      <c r="K156" s="415">
        <v>0.35040663059999999</v>
      </c>
    </row>
    <row r="157" spans="1:11" ht="14.4" customHeight="1" thickBot="1" x14ac:dyDescent="0.35">
      <c r="A157" s="424" t="s">
        <v>384</v>
      </c>
      <c r="B157" s="402">
        <v>2771.18716396841</v>
      </c>
      <c r="C157" s="402">
        <v>3375.5381000000002</v>
      </c>
      <c r="D157" s="403">
        <v>604.350936031591</v>
      </c>
      <c r="E157" s="404">
        <v>1.21808376709</v>
      </c>
      <c r="F157" s="402">
        <v>3252.2169116679502</v>
      </c>
      <c r="G157" s="403">
        <v>1084.07230388932</v>
      </c>
      <c r="H157" s="405">
        <v>307.24185</v>
      </c>
      <c r="I157" s="402">
        <v>1139.5983699999999</v>
      </c>
      <c r="J157" s="403">
        <v>55.526066110685001</v>
      </c>
      <c r="K157" s="406">
        <v>0.35040663059999999</v>
      </c>
    </row>
    <row r="158" spans="1:11" ht="14.4" customHeight="1" thickBot="1" x14ac:dyDescent="0.35">
      <c r="A158" s="420" t="s">
        <v>385</v>
      </c>
      <c r="B158" s="402">
        <v>0</v>
      </c>
      <c r="C158" s="402">
        <v>26.658000000000001</v>
      </c>
      <c r="D158" s="403">
        <v>26.658000000000001</v>
      </c>
      <c r="E158" s="412" t="s">
        <v>251</v>
      </c>
      <c r="F158" s="402">
        <v>0</v>
      </c>
      <c r="G158" s="403">
        <v>0</v>
      </c>
      <c r="H158" s="405">
        <v>0</v>
      </c>
      <c r="I158" s="402">
        <v>4.5659999999999998</v>
      </c>
      <c r="J158" s="403">
        <v>4.5659999999999998</v>
      </c>
      <c r="K158" s="413" t="s">
        <v>236</v>
      </c>
    </row>
    <row r="159" spans="1:11" ht="14.4" customHeight="1" thickBot="1" x14ac:dyDescent="0.35">
      <c r="A159" s="425" t="s">
        <v>386</v>
      </c>
      <c r="B159" s="407">
        <v>0</v>
      </c>
      <c r="C159" s="407">
        <v>26.658000000000001</v>
      </c>
      <c r="D159" s="408">
        <v>26.658000000000001</v>
      </c>
      <c r="E159" s="409" t="s">
        <v>251</v>
      </c>
      <c r="F159" s="407">
        <v>0</v>
      </c>
      <c r="G159" s="408">
        <v>0</v>
      </c>
      <c r="H159" s="410">
        <v>0</v>
      </c>
      <c r="I159" s="407">
        <v>4.5659999999999998</v>
      </c>
      <c r="J159" s="408">
        <v>4.5659999999999998</v>
      </c>
      <c r="K159" s="411" t="s">
        <v>236</v>
      </c>
    </row>
    <row r="160" spans="1:11" ht="14.4" customHeight="1" thickBot="1" x14ac:dyDescent="0.35">
      <c r="A160" s="427" t="s">
        <v>387</v>
      </c>
      <c r="B160" s="407">
        <v>0</v>
      </c>
      <c r="C160" s="407">
        <v>26.658000000000001</v>
      </c>
      <c r="D160" s="408">
        <v>26.658000000000001</v>
      </c>
      <c r="E160" s="409" t="s">
        <v>251</v>
      </c>
      <c r="F160" s="407">
        <v>0</v>
      </c>
      <c r="G160" s="408">
        <v>0</v>
      </c>
      <c r="H160" s="410">
        <v>0</v>
      </c>
      <c r="I160" s="407">
        <v>4.5659999999999998</v>
      </c>
      <c r="J160" s="408">
        <v>4.5659999999999998</v>
      </c>
      <c r="K160" s="411" t="s">
        <v>236</v>
      </c>
    </row>
    <row r="161" spans="1:11" ht="14.4" customHeight="1" thickBot="1" x14ac:dyDescent="0.35">
      <c r="A161" s="423" t="s">
        <v>388</v>
      </c>
      <c r="B161" s="407">
        <v>0</v>
      </c>
      <c r="C161" s="407">
        <v>26.658000000000001</v>
      </c>
      <c r="D161" s="408">
        <v>26.658000000000001</v>
      </c>
      <c r="E161" s="409" t="s">
        <v>251</v>
      </c>
      <c r="F161" s="407">
        <v>0</v>
      </c>
      <c r="G161" s="408">
        <v>0</v>
      </c>
      <c r="H161" s="410">
        <v>0</v>
      </c>
      <c r="I161" s="407">
        <v>4.5659999999999998</v>
      </c>
      <c r="J161" s="408">
        <v>4.5659999999999998</v>
      </c>
      <c r="K161" s="411" t="s">
        <v>251</v>
      </c>
    </row>
    <row r="162" spans="1:11" ht="14.4" customHeight="1" thickBot="1" x14ac:dyDescent="0.35">
      <c r="A162" s="424" t="s">
        <v>389</v>
      </c>
      <c r="B162" s="402">
        <v>0</v>
      </c>
      <c r="C162" s="402">
        <v>26.658000000000001</v>
      </c>
      <c r="D162" s="403">
        <v>26.658000000000001</v>
      </c>
      <c r="E162" s="412" t="s">
        <v>251</v>
      </c>
      <c r="F162" s="402">
        <v>0</v>
      </c>
      <c r="G162" s="403">
        <v>0</v>
      </c>
      <c r="H162" s="405">
        <v>0</v>
      </c>
      <c r="I162" s="402">
        <v>4.5659999999999998</v>
      </c>
      <c r="J162" s="403">
        <v>4.5659999999999998</v>
      </c>
      <c r="K162" s="413" t="s">
        <v>251</v>
      </c>
    </row>
    <row r="163" spans="1:11" ht="14.4" customHeight="1" thickBot="1" x14ac:dyDescent="0.35">
      <c r="A163" s="428"/>
      <c r="B163" s="402">
        <v>41280.505811018003</v>
      </c>
      <c r="C163" s="402">
        <v>41702.32346</v>
      </c>
      <c r="D163" s="403">
        <v>421.81764898203301</v>
      </c>
      <c r="E163" s="404">
        <v>1.0102183255920001</v>
      </c>
      <c r="F163" s="402">
        <v>42612.0601003068</v>
      </c>
      <c r="G163" s="403">
        <v>14204.0200334356</v>
      </c>
      <c r="H163" s="405">
        <v>3572.9363399999802</v>
      </c>
      <c r="I163" s="402">
        <v>15510.012280000001</v>
      </c>
      <c r="J163" s="403">
        <v>1305.9922465643699</v>
      </c>
      <c r="K163" s="406">
        <v>0.363981751726</v>
      </c>
    </row>
    <row r="164" spans="1:11" ht="14.4" customHeight="1" thickBot="1" x14ac:dyDescent="0.35">
      <c r="A164" s="429" t="s">
        <v>52</v>
      </c>
      <c r="B164" s="416">
        <v>41280.505811018003</v>
      </c>
      <c r="C164" s="416">
        <v>41702.32346</v>
      </c>
      <c r="D164" s="417">
        <v>421.81764898204</v>
      </c>
      <c r="E164" s="418" t="s">
        <v>251</v>
      </c>
      <c r="F164" s="416">
        <v>42612.0601003068</v>
      </c>
      <c r="G164" s="417">
        <v>14204.0200334356</v>
      </c>
      <c r="H164" s="416">
        <v>3572.9363399999802</v>
      </c>
      <c r="I164" s="416">
        <v>15510.012280000001</v>
      </c>
      <c r="J164" s="417">
        <v>1305.9922465643699</v>
      </c>
      <c r="K164" s="419">
        <v>0.363981751726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16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181" customWidth="1"/>
    <col min="2" max="2" width="61.109375" style="181" customWidth="1"/>
    <col min="3" max="3" width="9.5546875" style="104" hidden="1" customWidth="1" outlineLevel="1"/>
    <col min="4" max="4" width="9.5546875" style="182" customWidth="1" collapsed="1"/>
    <col min="5" max="5" width="2.21875" style="182" customWidth="1"/>
    <col min="6" max="6" width="9.5546875" style="183" customWidth="1"/>
    <col min="7" max="7" width="9.5546875" style="180" customWidth="1"/>
    <col min="8" max="9" width="9.5546875" style="104" customWidth="1"/>
    <col min="10" max="10" width="0" style="104" hidden="1" customWidth="1"/>
    <col min="11" max="16384" width="8.88671875" style="104"/>
  </cols>
  <sheetData>
    <row r="1" spans="1:10" ht="18.600000000000001" customHeight="1" thickBot="1" x14ac:dyDescent="0.4">
      <c r="A1" s="327" t="s">
        <v>114</v>
      </c>
      <c r="B1" s="328"/>
      <c r="C1" s="328"/>
      <c r="D1" s="328"/>
      <c r="E1" s="328"/>
      <c r="F1" s="328"/>
      <c r="G1" s="298"/>
      <c r="H1" s="329"/>
      <c r="I1" s="329"/>
    </row>
    <row r="2" spans="1:10" ht="14.4" customHeight="1" thickBot="1" x14ac:dyDescent="0.35">
      <c r="A2" s="200" t="s">
        <v>235</v>
      </c>
      <c r="B2" s="179"/>
      <c r="C2" s="179"/>
      <c r="D2" s="179"/>
      <c r="E2" s="179"/>
      <c r="F2" s="179"/>
    </row>
    <row r="3" spans="1:10" ht="14.4" customHeight="1" thickBot="1" x14ac:dyDescent="0.35">
      <c r="A3" s="200"/>
      <c r="B3" s="239"/>
      <c r="C3" s="238">
        <v>2015</v>
      </c>
      <c r="D3" s="207">
        <v>2017</v>
      </c>
      <c r="E3" s="7"/>
      <c r="F3" s="306">
        <v>2018</v>
      </c>
      <c r="G3" s="324"/>
      <c r="H3" s="324"/>
      <c r="I3" s="307"/>
    </row>
    <row r="4" spans="1:10" ht="14.4" customHeight="1" thickBot="1" x14ac:dyDescent="0.35">
      <c r="A4" s="211" t="s">
        <v>0</v>
      </c>
      <c r="B4" s="212" t="s">
        <v>160</v>
      </c>
      <c r="C4" s="325" t="s">
        <v>58</v>
      </c>
      <c r="D4" s="326"/>
      <c r="E4" s="213"/>
      <c r="F4" s="208" t="s">
        <v>58</v>
      </c>
      <c r="G4" s="209" t="s">
        <v>59</v>
      </c>
      <c r="H4" s="209" t="s">
        <v>53</v>
      </c>
      <c r="I4" s="210" t="s">
        <v>60</v>
      </c>
    </row>
    <row r="5" spans="1:10" ht="14.4" customHeight="1" x14ac:dyDescent="0.3">
      <c r="A5" s="430" t="s">
        <v>390</v>
      </c>
      <c r="B5" s="431" t="s">
        <v>391</v>
      </c>
      <c r="C5" s="432" t="s">
        <v>392</v>
      </c>
      <c r="D5" s="432" t="s">
        <v>392</v>
      </c>
      <c r="E5" s="432"/>
      <c r="F5" s="432" t="s">
        <v>392</v>
      </c>
      <c r="G5" s="432" t="s">
        <v>392</v>
      </c>
      <c r="H5" s="432" t="s">
        <v>392</v>
      </c>
      <c r="I5" s="433" t="s">
        <v>392</v>
      </c>
      <c r="J5" s="434" t="s">
        <v>54</v>
      </c>
    </row>
    <row r="6" spans="1:10" ht="14.4" customHeight="1" x14ac:dyDescent="0.3">
      <c r="A6" s="430" t="s">
        <v>390</v>
      </c>
      <c r="B6" s="431" t="s">
        <v>393</v>
      </c>
      <c r="C6" s="432">
        <v>18.682010000000002</v>
      </c>
      <c r="D6" s="432">
        <v>44.197690000000009</v>
      </c>
      <c r="E6" s="432"/>
      <c r="F6" s="432">
        <v>50.072860000000006</v>
      </c>
      <c r="G6" s="432">
        <v>59.907589843750003</v>
      </c>
      <c r="H6" s="432">
        <v>-9.8347298437499973</v>
      </c>
      <c r="I6" s="433">
        <v>0.8358349940399743</v>
      </c>
      <c r="J6" s="434" t="s">
        <v>1</v>
      </c>
    </row>
    <row r="7" spans="1:10" ht="14.4" customHeight="1" x14ac:dyDescent="0.3">
      <c r="A7" s="430" t="s">
        <v>390</v>
      </c>
      <c r="B7" s="431" t="s">
        <v>394</v>
      </c>
      <c r="C7" s="432">
        <v>0.13563</v>
      </c>
      <c r="D7" s="432">
        <v>0</v>
      </c>
      <c r="E7" s="432"/>
      <c r="F7" s="432">
        <v>0</v>
      </c>
      <c r="G7" s="432">
        <v>0</v>
      </c>
      <c r="H7" s="432">
        <v>0</v>
      </c>
      <c r="I7" s="433" t="s">
        <v>392</v>
      </c>
      <c r="J7" s="434" t="s">
        <v>1</v>
      </c>
    </row>
    <row r="8" spans="1:10" ht="14.4" customHeight="1" x14ac:dyDescent="0.3">
      <c r="A8" s="430" t="s">
        <v>390</v>
      </c>
      <c r="B8" s="431" t="s">
        <v>395</v>
      </c>
      <c r="C8" s="432">
        <v>18.817640000000001</v>
      </c>
      <c r="D8" s="432">
        <v>44.197690000000009</v>
      </c>
      <c r="E8" s="432"/>
      <c r="F8" s="432">
        <v>50.072860000000006</v>
      </c>
      <c r="G8" s="432">
        <v>59.907589843750003</v>
      </c>
      <c r="H8" s="432">
        <v>-9.8347298437499973</v>
      </c>
      <c r="I8" s="433">
        <v>0.8358349940399743</v>
      </c>
      <c r="J8" s="434" t="s">
        <v>396</v>
      </c>
    </row>
    <row r="10" spans="1:10" ht="14.4" customHeight="1" x14ac:dyDescent="0.3">
      <c r="A10" s="430" t="s">
        <v>390</v>
      </c>
      <c r="B10" s="431" t="s">
        <v>391</v>
      </c>
      <c r="C10" s="432" t="s">
        <v>392</v>
      </c>
      <c r="D10" s="432" t="s">
        <v>392</v>
      </c>
      <c r="E10" s="432"/>
      <c r="F10" s="432" t="s">
        <v>392</v>
      </c>
      <c r="G10" s="432" t="s">
        <v>392</v>
      </c>
      <c r="H10" s="432" t="s">
        <v>392</v>
      </c>
      <c r="I10" s="433" t="s">
        <v>392</v>
      </c>
      <c r="J10" s="434" t="s">
        <v>54</v>
      </c>
    </row>
    <row r="11" spans="1:10" ht="14.4" customHeight="1" x14ac:dyDescent="0.3">
      <c r="A11" s="430" t="s">
        <v>397</v>
      </c>
      <c r="B11" s="431" t="s">
        <v>398</v>
      </c>
      <c r="C11" s="432" t="s">
        <v>392</v>
      </c>
      <c r="D11" s="432" t="s">
        <v>392</v>
      </c>
      <c r="E11" s="432"/>
      <c r="F11" s="432" t="s">
        <v>392</v>
      </c>
      <c r="G11" s="432" t="s">
        <v>392</v>
      </c>
      <c r="H11" s="432" t="s">
        <v>392</v>
      </c>
      <c r="I11" s="433" t="s">
        <v>392</v>
      </c>
      <c r="J11" s="434" t="s">
        <v>0</v>
      </c>
    </row>
    <row r="12" spans="1:10" ht="14.4" customHeight="1" x14ac:dyDescent="0.3">
      <c r="A12" s="430" t="s">
        <v>397</v>
      </c>
      <c r="B12" s="431" t="s">
        <v>393</v>
      </c>
      <c r="C12" s="432">
        <v>18.682010000000002</v>
      </c>
      <c r="D12" s="432">
        <v>44.197690000000009</v>
      </c>
      <c r="E12" s="432"/>
      <c r="F12" s="432">
        <v>50.072860000000006</v>
      </c>
      <c r="G12" s="432">
        <v>60</v>
      </c>
      <c r="H12" s="432">
        <v>-9.9271399999999943</v>
      </c>
      <c r="I12" s="433">
        <v>0.8345476666666668</v>
      </c>
      <c r="J12" s="434" t="s">
        <v>1</v>
      </c>
    </row>
    <row r="13" spans="1:10" ht="14.4" customHeight="1" x14ac:dyDescent="0.3">
      <c r="A13" s="430" t="s">
        <v>397</v>
      </c>
      <c r="B13" s="431" t="s">
        <v>394</v>
      </c>
      <c r="C13" s="432">
        <v>0.13563</v>
      </c>
      <c r="D13" s="432">
        <v>0</v>
      </c>
      <c r="E13" s="432"/>
      <c r="F13" s="432">
        <v>0</v>
      </c>
      <c r="G13" s="432">
        <v>0</v>
      </c>
      <c r="H13" s="432">
        <v>0</v>
      </c>
      <c r="I13" s="433" t="s">
        <v>392</v>
      </c>
      <c r="J13" s="434" t="s">
        <v>1</v>
      </c>
    </row>
    <row r="14" spans="1:10" ht="14.4" customHeight="1" x14ac:dyDescent="0.3">
      <c r="A14" s="430" t="s">
        <v>397</v>
      </c>
      <c r="B14" s="431" t="s">
        <v>399</v>
      </c>
      <c r="C14" s="432">
        <v>18.817640000000001</v>
      </c>
      <c r="D14" s="432">
        <v>44.197690000000009</v>
      </c>
      <c r="E14" s="432"/>
      <c r="F14" s="432">
        <v>50.072860000000006</v>
      </c>
      <c r="G14" s="432">
        <v>60</v>
      </c>
      <c r="H14" s="432">
        <v>-9.9271399999999943</v>
      </c>
      <c r="I14" s="433">
        <v>0.8345476666666668</v>
      </c>
      <c r="J14" s="434" t="s">
        <v>400</v>
      </c>
    </row>
    <row r="15" spans="1:10" ht="14.4" customHeight="1" x14ac:dyDescent="0.3">
      <c r="A15" s="430" t="s">
        <v>392</v>
      </c>
      <c r="B15" s="431" t="s">
        <v>392</v>
      </c>
      <c r="C15" s="432" t="s">
        <v>392</v>
      </c>
      <c r="D15" s="432" t="s">
        <v>392</v>
      </c>
      <c r="E15" s="432"/>
      <c r="F15" s="432" t="s">
        <v>392</v>
      </c>
      <c r="G15" s="432" t="s">
        <v>392</v>
      </c>
      <c r="H15" s="432" t="s">
        <v>392</v>
      </c>
      <c r="I15" s="433" t="s">
        <v>392</v>
      </c>
      <c r="J15" s="434" t="s">
        <v>401</v>
      </c>
    </row>
    <row r="16" spans="1:10" ht="14.4" customHeight="1" x14ac:dyDescent="0.3">
      <c r="A16" s="430" t="s">
        <v>390</v>
      </c>
      <c r="B16" s="431" t="s">
        <v>395</v>
      </c>
      <c r="C16" s="432">
        <v>18.817640000000001</v>
      </c>
      <c r="D16" s="432">
        <v>44.197690000000009</v>
      </c>
      <c r="E16" s="432"/>
      <c r="F16" s="432">
        <v>50.072860000000006</v>
      </c>
      <c r="G16" s="432">
        <v>60</v>
      </c>
      <c r="H16" s="432">
        <v>-9.9271399999999943</v>
      </c>
      <c r="I16" s="433">
        <v>0.8345476666666668</v>
      </c>
      <c r="J16" s="434" t="s">
        <v>396</v>
      </c>
    </row>
  </sheetData>
  <mergeCells count="3">
    <mergeCell ref="F3:I3"/>
    <mergeCell ref="C4:D4"/>
    <mergeCell ref="A1:I1"/>
  </mergeCells>
  <conditionalFormatting sqref="F9 F17:F65537">
    <cfRule type="cellIs" dxfId="37" priority="18" stopIfTrue="1" operator="greaterThan">
      <formula>1</formula>
    </cfRule>
  </conditionalFormatting>
  <conditionalFormatting sqref="H5:H8">
    <cfRule type="expression" dxfId="36" priority="14">
      <formula>$H5&gt;0</formula>
    </cfRule>
  </conditionalFormatting>
  <conditionalFormatting sqref="I5:I8">
    <cfRule type="expression" dxfId="35" priority="15">
      <formula>$I5&gt;1</formula>
    </cfRule>
  </conditionalFormatting>
  <conditionalFormatting sqref="B5:B8">
    <cfRule type="expression" dxfId="34" priority="11">
      <formula>OR($J5="NS",$J5="SumaNS",$J5="Účet")</formula>
    </cfRule>
  </conditionalFormatting>
  <conditionalFormatting sqref="B5:D8 F5:I8">
    <cfRule type="expression" dxfId="33" priority="17">
      <formula>AND($J5&lt;&gt;"",$J5&lt;&gt;"mezeraKL")</formula>
    </cfRule>
  </conditionalFormatting>
  <conditionalFormatting sqref="B5:D8 F5:I8">
    <cfRule type="expression" dxfId="32" priority="12">
      <formula>OR($J5="KL",$J5="SumaKL")</formula>
    </cfRule>
    <cfRule type="expression" priority="16" stopIfTrue="1">
      <formula>OR($J5="mezeraNS",$J5="mezeraKL")</formula>
    </cfRule>
  </conditionalFormatting>
  <conditionalFormatting sqref="F5:I8 B5:D8">
    <cfRule type="expression" dxfId="31" priority="13">
      <formula>OR($J5="SumaNS",$J5="NS")</formula>
    </cfRule>
  </conditionalFormatting>
  <conditionalFormatting sqref="A5:A8">
    <cfRule type="expression" dxfId="30" priority="9">
      <formula>AND($J5&lt;&gt;"mezeraKL",$J5&lt;&gt;"")</formula>
    </cfRule>
  </conditionalFormatting>
  <conditionalFormatting sqref="A5:A8">
    <cfRule type="expression" dxfId="29" priority="10">
      <formula>AND($J5&lt;&gt;"",$J5&lt;&gt;"mezeraKL")</formula>
    </cfRule>
  </conditionalFormatting>
  <conditionalFormatting sqref="H10:H16">
    <cfRule type="expression" dxfId="28" priority="5">
      <formula>$H10&gt;0</formula>
    </cfRule>
  </conditionalFormatting>
  <conditionalFormatting sqref="A10:A16">
    <cfRule type="expression" dxfId="27" priority="2">
      <formula>AND($J10&lt;&gt;"mezeraKL",$J10&lt;&gt;"")</formula>
    </cfRule>
  </conditionalFormatting>
  <conditionalFormatting sqref="I10:I16">
    <cfRule type="expression" dxfId="26" priority="6">
      <formula>$I10&gt;1</formula>
    </cfRule>
  </conditionalFormatting>
  <conditionalFormatting sqref="B10:B16">
    <cfRule type="expression" dxfId="25" priority="1">
      <formula>OR($J10="NS",$J10="SumaNS",$J10="Účet")</formula>
    </cfRule>
  </conditionalFormatting>
  <conditionalFormatting sqref="A10:D16 F10:I16">
    <cfRule type="expression" dxfId="24" priority="8">
      <formula>AND($J10&lt;&gt;"",$J10&lt;&gt;"mezeraKL")</formula>
    </cfRule>
  </conditionalFormatting>
  <conditionalFormatting sqref="B10:D16 F10:I16">
    <cfRule type="expression" dxfId="23" priority="3">
      <formula>OR($J10="KL",$J10="SumaKL")</formula>
    </cfRule>
    <cfRule type="expression" priority="7" stopIfTrue="1">
      <formula>OR($J10="mezeraNS",$J10="mezeraKL")</formula>
    </cfRule>
  </conditionalFormatting>
  <conditionalFormatting sqref="B10:D16 F10:I16">
    <cfRule type="expression" dxfId="22" priority="4">
      <formula>OR($J10="SumaNS",$J10="NS")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21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104" hidden="1" customWidth="1" outlineLevel="1"/>
    <col min="2" max="2" width="28.33203125" style="104" hidden="1" customWidth="1" outlineLevel="1"/>
    <col min="3" max="3" width="5.33203125" style="182" bestFit="1" customWidth="1" collapsed="1"/>
    <col min="4" max="4" width="18.77734375" style="186" customWidth="1"/>
    <col min="5" max="5" width="9" style="243" bestFit="1" customWidth="1"/>
    <col min="6" max="6" width="18.77734375" style="186" customWidth="1"/>
    <col min="7" max="7" width="5" style="182" customWidth="1"/>
    <col min="8" max="8" width="12.44140625" style="182" hidden="1" customWidth="1" outlineLevel="1"/>
    <col min="9" max="9" width="8.5546875" style="182" hidden="1" customWidth="1" outlineLevel="1"/>
    <col min="10" max="10" width="25.77734375" style="182" customWidth="1" collapsed="1"/>
    <col min="11" max="11" width="8.77734375" style="182" customWidth="1"/>
    <col min="12" max="13" width="7.77734375" style="180" customWidth="1"/>
    <col min="14" max="14" width="12.6640625" style="180" customWidth="1"/>
    <col min="15" max="16384" width="8.88671875" style="104"/>
  </cols>
  <sheetData>
    <row r="1" spans="1:14" ht="18.600000000000001" customHeight="1" thickBot="1" x14ac:dyDescent="0.4">
      <c r="A1" s="334" t="s">
        <v>130</v>
      </c>
      <c r="B1" s="298"/>
      <c r="C1" s="298"/>
      <c r="D1" s="298"/>
      <c r="E1" s="298"/>
      <c r="F1" s="298"/>
      <c r="G1" s="298"/>
      <c r="H1" s="298"/>
      <c r="I1" s="298"/>
      <c r="J1" s="298"/>
      <c r="K1" s="298"/>
      <c r="L1" s="298"/>
      <c r="M1" s="298"/>
      <c r="N1" s="298"/>
    </row>
    <row r="2" spans="1:14" ht="14.4" customHeight="1" thickBot="1" x14ac:dyDescent="0.35">
      <c r="A2" s="200" t="s">
        <v>235</v>
      </c>
      <c r="B2" s="57"/>
      <c r="C2" s="184"/>
      <c r="D2" s="184"/>
      <c r="E2" s="242"/>
      <c r="F2" s="184"/>
      <c r="G2" s="184"/>
      <c r="H2" s="184"/>
      <c r="I2" s="184"/>
      <c r="J2" s="184"/>
      <c r="K2" s="184"/>
      <c r="L2" s="185"/>
      <c r="M2" s="185"/>
      <c r="N2" s="185"/>
    </row>
    <row r="3" spans="1:14" ht="14.4" customHeight="1" thickBot="1" x14ac:dyDescent="0.35">
      <c r="A3" s="57"/>
      <c r="B3" s="57"/>
      <c r="C3" s="330"/>
      <c r="D3" s="331"/>
      <c r="E3" s="331"/>
      <c r="F3" s="331"/>
      <c r="G3" s="331"/>
      <c r="H3" s="331"/>
      <c r="I3" s="331"/>
      <c r="J3" s="332" t="s">
        <v>111</v>
      </c>
      <c r="K3" s="333"/>
      <c r="L3" s="74">
        <f>IF(M3&lt;&gt;0,N3/M3,0)</f>
        <v>981.8209255761958</v>
      </c>
      <c r="M3" s="74">
        <f>SUBTOTAL(9,M5:M1048576)</f>
        <v>51</v>
      </c>
      <c r="N3" s="75">
        <f>SUBTOTAL(9,N5:N1048576)</f>
        <v>50072.867204385984</v>
      </c>
    </row>
    <row r="4" spans="1:14" s="181" customFormat="1" ht="14.4" customHeight="1" thickBot="1" x14ac:dyDescent="0.35">
      <c r="A4" s="435" t="s">
        <v>4</v>
      </c>
      <c r="B4" s="436" t="s">
        <v>5</v>
      </c>
      <c r="C4" s="436" t="s">
        <v>0</v>
      </c>
      <c r="D4" s="436" t="s">
        <v>6</v>
      </c>
      <c r="E4" s="437" t="s">
        <v>7</v>
      </c>
      <c r="F4" s="436" t="s">
        <v>1</v>
      </c>
      <c r="G4" s="436" t="s">
        <v>8</v>
      </c>
      <c r="H4" s="436" t="s">
        <v>9</v>
      </c>
      <c r="I4" s="436" t="s">
        <v>10</v>
      </c>
      <c r="J4" s="438" t="s">
        <v>11</v>
      </c>
      <c r="K4" s="438" t="s">
        <v>12</v>
      </c>
      <c r="L4" s="439" t="s">
        <v>118</v>
      </c>
      <c r="M4" s="439" t="s">
        <v>13</v>
      </c>
      <c r="N4" s="440" t="s">
        <v>126</v>
      </c>
    </row>
    <row r="5" spans="1:14" ht="14.4" customHeight="1" x14ac:dyDescent="0.3">
      <c r="A5" s="441" t="s">
        <v>390</v>
      </c>
      <c r="B5" s="442" t="s">
        <v>391</v>
      </c>
      <c r="C5" s="443" t="s">
        <v>397</v>
      </c>
      <c r="D5" s="444" t="s">
        <v>398</v>
      </c>
      <c r="E5" s="445">
        <v>50113001</v>
      </c>
      <c r="F5" s="444" t="s">
        <v>402</v>
      </c>
      <c r="G5" s="443" t="s">
        <v>403</v>
      </c>
      <c r="H5" s="443">
        <v>184256</v>
      </c>
      <c r="I5" s="443">
        <v>84256</v>
      </c>
      <c r="J5" s="443" t="s">
        <v>404</v>
      </c>
      <c r="K5" s="443" t="s">
        <v>405</v>
      </c>
      <c r="L5" s="446">
        <v>26.589999999999996</v>
      </c>
      <c r="M5" s="446">
        <v>4</v>
      </c>
      <c r="N5" s="447">
        <v>106.35999999999999</v>
      </c>
    </row>
    <row r="6" spans="1:14" ht="14.4" customHeight="1" x14ac:dyDescent="0.3">
      <c r="A6" s="448" t="s">
        <v>390</v>
      </c>
      <c r="B6" s="449" t="s">
        <v>391</v>
      </c>
      <c r="C6" s="450" t="s">
        <v>397</v>
      </c>
      <c r="D6" s="451" t="s">
        <v>398</v>
      </c>
      <c r="E6" s="452">
        <v>50113001</v>
      </c>
      <c r="F6" s="451" t="s">
        <v>402</v>
      </c>
      <c r="G6" s="450" t="s">
        <v>403</v>
      </c>
      <c r="H6" s="450">
        <v>148888</v>
      </c>
      <c r="I6" s="450">
        <v>48888</v>
      </c>
      <c r="J6" s="450" t="s">
        <v>406</v>
      </c>
      <c r="K6" s="450" t="s">
        <v>407</v>
      </c>
      <c r="L6" s="453">
        <v>58.32999999999997</v>
      </c>
      <c r="M6" s="453">
        <v>2</v>
      </c>
      <c r="N6" s="454">
        <v>116.65999999999994</v>
      </c>
    </row>
    <row r="7" spans="1:14" ht="14.4" customHeight="1" x14ac:dyDescent="0.3">
      <c r="A7" s="448" t="s">
        <v>390</v>
      </c>
      <c r="B7" s="449" t="s">
        <v>391</v>
      </c>
      <c r="C7" s="450" t="s">
        <v>397</v>
      </c>
      <c r="D7" s="451" t="s">
        <v>398</v>
      </c>
      <c r="E7" s="452">
        <v>50113001</v>
      </c>
      <c r="F7" s="451" t="s">
        <v>402</v>
      </c>
      <c r="G7" s="450" t="s">
        <v>403</v>
      </c>
      <c r="H7" s="450">
        <v>841498</v>
      </c>
      <c r="I7" s="450">
        <v>0</v>
      </c>
      <c r="J7" s="450" t="s">
        <v>408</v>
      </c>
      <c r="K7" s="450" t="s">
        <v>392</v>
      </c>
      <c r="L7" s="453">
        <v>46.100000000000009</v>
      </c>
      <c r="M7" s="453">
        <v>5</v>
      </c>
      <c r="N7" s="454">
        <v>230.50000000000003</v>
      </c>
    </row>
    <row r="8" spans="1:14" ht="14.4" customHeight="1" x14ac:dyDescent="0.3">
      <c r="A8" s="448" t="s">
        <v>390</v>
      </c>
      <c r="B8" s="449" t="s">
        <v>391</v>
      </c>
      <c r="C8" s="450" t="s">
        <v>397</v>
      </c>
      <c r="D8" s="451" t="s">
        <v>398</v>
      </c>
      <c r="E8" s="452">
        <v>50113001</v>
      </c>
      <c r="F8" s="451" t="s">
        <v>402</v>
      </c>
      <c r="G8" s="450" t="s">
        <v>403</v>
      </c>
      <c r="H8" s="450">
        <v>100699</v>
      </c>
      <c r="I8" s="450">
        <v>699</v>
      </c>
      <c r="J8" s="450" t="s">
        <v>409</v>
      </c>
      <c r="K8" s="450" t="s">
        <v>410</v>
      </c>
      <c r="L8" s="453">
        <v>59.49</v>
      </c>
      <c r="M8" s="453">
        <v>1</v>
      </c>
      <c r="N8" s="454">
        <v>59.49</v>
      </c>
    </row>
    <row r="9" spans="1:14" ht="14.4" customHeight="1" x14ac:dyDescent="0.3">
      <c r="A9" s="448" t="s">
        <v>390</v>
      </c>
      <c r="B9" s="449" t="s">
        <v>391</v>
      </c>
      <c r="C9" s="450" t="s">
        <v>397</v>
      </c>
      <c r="D9" s="451" t="s">
        <v>398</v>
      </c>
      <c r="E9" s="452">
        <v>50113001</v>
      </c>
      <c r="F9" s="451" t="s">
        <v>402</v>
      </c>
      <c r="G9" s="450" t="s">
        <v>403</v>
      </c>
      <c r="H9" s="450">
        <v>846629</v>
      </c>
      <c r="I9" s="450">
        <v>100013</v>
      </c>
      <c r="J9" s="450" t="s">
        <v>411</v>
      </c>
      <c r="K9" s="450" t="s">
        <v>412</v>
      </c>
      <c r="L9" s="453">
        <v>39.42</v>
      </c>
      <c r="M9" s="453">
        <v>1</v>
      </c>
      <c r="N9" s="454">
        <v>39.42</v>
      </c>
    </row>
    <row r="10" spans="1:14" ht="14.4" customHeight="1" x14ac:dyDescent="0.3">
      <c r="A10" s="448" t="s">
        <v>390</v>
      </c>
      <c r="B10" s="449" t="s">
        <v>391</v>
      </c>
      <c r="C10" s="450" t="s">
        <v>397</v>
      </c>
      <c r="D10" s="451" t="s">
        <v>398</v>
      </c>
      <c r="E10" s="452">
        <v>50113001</v>
      </c>
      <c r="F10" s="451" t="s">
        <v>402</v>
      </c>
      <c r="G10" s="450" t="s">
        <v>403</v>
      </c>
      <c r="H10" s="450">
        <v>100802</v>
      </c>
      <c r="I10" s="450">
        <v>0</v>
      </c>
      <c r="J10" s="450" t="s">
        <v>413</v>
      </c>
      <c r="K10" s="450" t="s">
        <v>414</v>
      </c>
      <c r="L10" s="453">
        <v>97.047604051193758</v>
      </c>
      <c r="M10" s="453">
        <v>1</v>
      </c>
      <c r="N10" s="454">
        <v>97.047604051193758</v>
      </c>
    </row>
    <row r="11" spans="1:14" ht="14.4" customHeight="1" x14ac:dyDescent="0.3">
      <c r="A11" s="448" t="s">
        <v>390</v>
      </c>
      <c r="B11" s="449" t="s">
        <v>391</v>
      </c>
      <c r="C11" s="450" t="s">
        <v>397</v>
      </c>
      <c r="D11" s="451" t="s">
        <v>398</v>
      </c>
      <c r="E11" s="452">
        <v>50113001</v>
      </c>
      <c r="F11" s="451" t="s">
        <v>402</v>
      </c>
      <c r="G11" s="450" t="s">
        <v>403</v>
      </c>
      <c r="H11" s="450">
        <v>920144</v>
      </c>
      <c r="I11" s="450">
        <v>0</v>
      </c>
      <c r="J11" s="450" t="s">
        <v>415</v>
      </c>
      <c r="K11" s="450" t="s">
        <v>416</v>
      </c>
      <c r="L11" s="453">
        <v>8293.8190597640532</v>
      </c>
      <c r="M11" s="453">
        <v>5</v>
      </c>
      <c r="N11" s="454">
        <v>41469.095298820263</v>
      </c>
    </row>
    <row r="12" spans="1:14" ht="14.4" customHeight="1" x14ac:dyDescent="0.3">
      <c r="A12" s="448" t="s">
        <v>390</v>
      </c>
      <c r="B12" s="449" t="s">
        <v>391</v>
      </c>
      <c r="C12" s="450" t="s">
        <v>397</v>
      </c>
      <c r="D12" s="451" t="s">
        <v>398</v>
      </c>
      <c r="E12" s="452">
        <v>50113001</v>
      </c>
      <c r="F12" s="451" t="s">
        <v>402</v>
      </c>
      <c r="G12" s="450" t="s">
        <v>403</v>
      </c>
      <c r="H12" s="450">
        <v>920136</v>
      </c>
      <c r="I12" s="450">
        <v>0</v>
      </c>
      <c r="J12" s="450" t="s">
        <v>417</v>
      </c>
      <c r="K12" s="450" t="s">
        <v>416</v>
      </c>
      <c r="L12" s="453">
        <v>344.84999999999997</v>
      </c>
      <c r="M12" s="453">
        <v>14</v>
      </c>
      <c r="N12" s="454">
        <v>4827.8999999999996</v>
      </c>
    </row>
    <row r="13" spans="1:14" ht="14.4" customHeight="1" x14ac:dyDescent="0.3">
      <c r="A13" s="448" t="s">
        <v>390</v>
      </c>
      <c r="B13" s="449" t="s">
        <v>391</v>
      </c>
      <c r="C13" s="450" t="s">
        <v>397</v>
      </c>
      <c r="D13" s="451" t="s">
        <v>398</v>
      </c>
      <c r="E13" s="452">
        <v>50113001</v>
      </c>
      <c r="F13" s="451" t="s">
        <v>402</v>
      </c>
      <c r="G13" s="450" t="s">
        <v>403</v>
      </c>
      <c r="H13" s="450">
        <v>900321</v>
      </c>
      <c r="I13" s="450">
        <v>0</v>
      </c>
      <c r="J13" s="450" t="s">
        <v>418</v>
      </c>
      <c r="K13" s="450" t="s">
        <v>392</v>
      </c>
      <c r="L13" s="453">
        <v>118.84487418622332</v>
      </c>
      <c r="M13" s="453">
        <v>1</v>
      </c>
      <c r="N13" s="454">
        <v>118.84487418622332</v>
      </c>
    </row>
    <row r="14" spans="1:14" ht="14.4" customHeight="1" x14ac:dyDescent="0.3">
      <c r="A14" s="448" t="s">
        <v>390</v>
      </c>
      <c r="B14" s="449" t="s">
        <v>391</v>
      </c>
      <c r="C14" s="450" t="s">
        <v>397</v>
      </c>
      <c r="D14" s="451" t="s">
        <v>398</v>
      </c>
      <c r="E14" s="452">
        <v>50113001</v>
      </c>
      <c r="F14" s="451" t="s">
        <v>402</v>
      </c>
      <c r="G14" s="450" t="s">
        <v>403</v>
      </c>
      <c r="H14" s="450">
        <v>501065</v>
      </c>
      <c r="I14" s="450">
        <v>0</v>
      </c>
      <c r="J14" s="450" t="s">
        <v>419</v>
      </c>
      <c r="K14" s="450" t="s">
        <v>392</v>
      </c>
      <c r="L14" s="453">
        <v>92.322145597373776</v>
      </c>
      <c r="M14" s="453">
        <v>1</v>
      </c>
      <c r="N14" s="454">
        <v>92.322145597373776</v>
      </c>
    </row>
    <row r="15" spans="1:14" ht="14.4" customHeight="1" x14ac:dyDescent="0.3">
      <c r="A15" s="448" t="s">
        <v>390</v>
      </c>
      <c r="B15" s="449" t="s">
        <v>391</v>
      </c>
      <c r="C15" s="450" t="s">
        <v>397</v>
      </c>
      <c r="D15" s="451" t="s">
        <v>398</v>
      </c>
      <c r="E15" s="452">
        <v>50113001</v>
      </c>
      <c r="F15" s="451" t="s">
        <v>402</v>
      </c>
      <c r="G15" s="450" t="s">
        <v>403</v>
      </c>
      <c r="H15" s="450">
        <v>500474</v>
      </c>
      <c r="I15" s="450">
        <v>0</v>
      </c>
      <c r="J15" s="450" t="s">
        <v>420</v>
      </c>
      <c r="K15" s="450" t="s">
        <v>392</v>
      </c>
      <c r="L15" s="453">
        <v>1129.2886408654649</v>
      </c>
      <c r="M15" s="453">
        <v>2</v>
      </c>
      <c r="N15" s="454">
        <v>2258.5772817309298</v>
      </c>
    </row>
    <row r="16" spans="1:14" ht="14.4" customHeight="1" x14ac:dyDescent="0.3">
      <c r="A16" s="448" t="s">
        <v>390</v>
      </c>
      <c r="B16" s="449" t="s">
        <v>391</v>
      </c>
      <c r="C16" s="450" t="s">
        <v>397</v>
      </c>
      <c r="D16" s="451" t="s">
        <v>398</v>
      </c>
      <c r="E16" s="452">
        <v>50113001</v>
      </c>
      <c r="F16" s="451" t="s">
        <v>402</v>
      </c>
      <c r="G16" s="450" t="s">
        <v>403</v>
      </c>
      <c r="H16" s="450">
        <v>988466</v>
      </c>
      <c r="I16" s="450">
        <v>192729</v>
      </c>
      <c r="J16" s="450" t="s">
        <v>421</v>
      </c>
      <c r="K16" s="450" t="s">
        <v>422</v>
      </c>
      <c r="L16" s="453">
        <v>54.1</v>
      </c>
      <c r="M16" s="453">
        <v>1</v>
      </c>
      <c r="N16" s="454">
        <v>54.1</v>
      </c>
    </row>
    <row r="17" spans="1:14" ht="14.4" customHeight="1" x14ac:dyDescent="0.3">
      <c r="A17" s="448" t="s">
        <v>390</v>
      </c>
      <c r="B17" s="449" t="s">
        <v>391</v>
      </c>
      <c r="C17" s="450" t="s">
        <v>397</v>
      </c>
      <c r="D17" s="451" t="s">
        <v>398</v>
      </c>
      <c r="E17" s="452">
        <v>50113001</v>
      </c>
      <c r="F17" s="451" t="s">
        <v>402</v>
      </c>
      <c r="G17" s="450" t="s">
        <v>403</v>
      </c>
      <c r="H17" s="450">
        <v>104343</v>
      </c>
      <c r="I17" s="450">
        <v>4343</v>
      </c>
      <c r="J17" s="450" t="s">
        <v>423</v>
      </c>
      <c r="K17" s="450" t="s">
        <v>424</v>
      </c>
      <c r="L17" s="453">
        <v>29.73</v>
      </c>
      <c r="M17" s="453">
        <v>2</v>
      </c>
      <c r="N17" s="454">
        <v>59.46</v>
      </c>
    </row>
    <row r="18" spans="1:14" ht="14.4" customHeight="1" x14ac:dyDescent="0.3">
      <c r="A18" s="448" t="s">
        <v>390</v>
      </c>
      <c r="B18" s="449" t="s">
        <v>391</v>
      </c>
      <c r="C18" s="450" t="s">
        <v>397</v>
      </c>
      <c r="D18" s="451" t="s">
        <v>398</v>
      </c>
      <c r="E18" s="452">
        <v>50113001</v>
      </c>
      <c r="F18" s="451" t="s">
        <v>402</v>
      </c>
      <c r="G18" s="450" t="s">
        <v>403</v>
      </c>
      <c r="H18" s="450">
        <v>848950</v>
      </c>
      <c r="I18" s="450">
        <v>155148</v>
      </c>
      <c r="J18" s="450" t="s">
        <v>425</v>
      </c>
      <c r="K18" s="450" t="s">
        <v>426</v>
      </c>
      <c r="L18" s="453">
        <v>20.029999999999998</v>
      </c>
      <c r="M18" s="453">
        <v>3</v>
      </c>
      <c r="N18" s="454">
        <v>60.089999999999989</v>
      </c>
    </row>
    <row r="19" spans="1:14" ht="14.4" customHeight="1" x14ac:dyDescent="0.3">
      <c r="A19" s="448" t="s">
        <v>390</v>
      </c>
      <c r="B19" s="449" t="s">
        <v>391</v>
      </c>
      <c r="C19" s="450" t="s">
        <v>397</v>
      </c>
      <c r="D19" s="451" t="s">
        <v>398</v>
      </c>
      <c r="E19" s="452">
        <v>50113001</v>
      </c>
      <c r="F19" s="451" t="s">
        <v>402</v>
      </c>
      <c r="G19" s="450" t="s">
        <v>403</v>
      </c>
      <c r="H19" s="450">
        <v>155911</v>
      </c>
      <c r="I19" s="450">
        <v>55911</v>
      </c>
      <c r="J19" s="450" t="s">
        <v>427</v>
      </c>
      <c r="K19" s="450" t="s">
        <v>428</v>
      </c>
      <c r="L19" s="453">
        <v>35.340000000000003</v>
      </c>
      <c r="M19" s="453">
        <v>2</v>
      </c>
      <c r="N19" s="454">
        <v>70.680000000000007</v>
      </c>
    </row>
    <row r="20" spans="1:14" ht="14.4" customHeight="1" x14ac:dyDescent="0.3">
      <c r="A20" s="448" t="s">
        <v>390</v>
      </c>
      <c r="B20" s="449" t="s">
        <v>391</v>
      </c>
      <c r="C20" s="450" t="s">
        <v>397</v>
      </c>
      <c r="D20" s="451" t="s">
        <v>398</v>
      </c>
      <c r="E20" s="452">
        <v>50113001</v>
      </c>
      <c r="F20" s="451" t="s">
        <v>402</v>
      </c>
      <c r="G20" s="450" t="s">
        <v>403</v>
      </c>
      <c r="H20" s="450">
        <v>188900</v>
      </c>
      <c r="I20" s="450">
        <v>88900</v>
      </c>
      <c r="J20" s="450" t="s">
        <v>429</v>
      </c>
      <c r="K20" s="450" t="s">
        <v>430</v>
      </c>
      <c r="L20" s="453">
        <v>81.820000000000007</v>
      </c>
      <c r="M20" s="453">
        <v>4</v>
      </c>
      <c r="N20" s="454">
        <v>327.28000000000003</v>
      </c>
    </row>
    <row r="21" spans="1:14" ht="14.4" customHeight="1" thickBot="1" x14ac:dyDescent="0.35">
      <c r="A21" s="455" t="s">
        <v>390</v>
      </c>
      <c r="B21" s="456" t="s">
        <v>391</v>
      </c>
      <c r="C21" s="457" t="s">
        <v>397</v>
      </c>
      <c r="D21" s="458" t="s">
        <v>398</v>
      </c>
      <c r="E21" s="459">
        <v>50113001</v>
      </c>
      <c r="F21" s="458" t="s">
        <v>402</v>
      </c>
      <c r="G21" s="457" t="s">
        <v>403</v>
      </c>
      <c r="H21" s="457">
        <v>186198</v>
      </c>
      <c r="I21" s="457">
        <v>186198</v>
      </c>
      <c r="J21" s="457" t="s">
        <v>431</v>
      </c>
      <c r="K21" s="457" t="s">
        <v>432</v>
      </c>
      <c r="L21" s="460">
        <v>42.52</v>
      </c>
      <c r="M21" s="460">
        <v>2</v>
      </c>
      <c r="N21" s="461">
        <v>85.04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7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226" customWidth="1"/>
    <col min="2" max="2" width="5.44140625" style="180" bestFit="1" customWidth="1"/>
    <col min="3" max="3" width="6.109375" style="180" bestFit="1" customWidth="1"/>
    <col min="4" max="4" width="7.44140625" style="180" bestFit="1" customWidth="1"/>
    <col min="5" max="5" width="6.21875" style="180" bestFit="1" customWidth="1"/>
    <col min="6" max="6" width="6.33203125" style="183" bestFit="1" customWidth="1"/>
    <col min="7" max="7" width="6.109375" style="183" bestFit="1" customWidth="1"/>
    <col min="8" max="8" width="7.44140625" style="183" bestFit="1" customWidth="1"/>
    <col min="9" max="9" width="6.21875" style="183" bestFit="1" customWidth="1"/>
    <col min="10" max="10" width="5.44140625" style="180" bestFit="1" customWidth="1"/>
    <col min="11" max="11" width="6.109375" style="180" bestFit="1" customWidth="1"/>
    <col min="12" max="12" width="7.44140625" style="180" bestFit="1" customWidth="1"/>
    <col min="13" max="13" width="6.21875" style="180" bestFit="1" customWidth="1"/>
    <col min="14" max="14" width="5.33203125" style="183" bestFit="1" customWidth="1"/>
    <col min="15" max="15" width="6.109375" style="183" bestFit="1" customWidth="1"/>
    <col min="16" max="16" width="7.44140625" style="183" bestFit="1" customWidth="1"/>
    <col min="17" max="17" width="6.21875" style="183" bestFit="1" customWidth="1"/>
    <col min="18" max="16384" width="8.88671875" style="104"/>
  </cols>
  <sheetData>
    <row r="1" spans="1:17" ht="18.600000000000001" customHeight="1" thickBot="1" x14ac:dyDescent="0.4">
      <c r="A1" s="335" t="s">
        <v>161</v>
      </c>
      <c r="B1" s="335"/>
      <c r="C1" s="335"/>
      <c r="D1" s="335"/>
      <c r="E1" s="335"/>
      <c r="F1" s="298"/>
      <c r="G1" s="298"/>
      <c r="H1" s="298"/>
      <c r="I1" s="298"/>
      <c r="J1" s="329"/>
      <c r="K1" s="329"/>
      <c r="L1" s="329"/>
      <c r="M1" s="329"/>
      <c r="N1" s="329"/>
      <c r="O1" s="329"/>
      <c r="P1" s="329"/>
      <c r="Q1" s="329"/>
    </row>
    <row r="2" spans="1:17" ht="14.4" customHeight="1" thickBot="1" x14ac:dyDescent="0.35">
      <c r="A2" s="200" t="s">
        <v>235</v>
      </c>
      <c r="B2" s="187"/>
      <c r="C2" s="187"/>
      <c r="D2" s="187"/>
      <c r="E2" s="187"/>
    </row>
    <row r="3" spans="1:17" ht="14.4" customHeight="1" thickBot="1" x14ac:dyDescent="0.35">
      <c r="A3" s="215" t="s">
        <v>3</v>
      </c>
      <c r="B3" s="219">
        <f>SUM(B6:B1048576)</f>
        <v>27</v>
      </c>
      <c r="C3" s="220">
        <f>SUM(C6:C1048576)</f>
        <v>7</v>
      </c>
      <c r="D3" s="220">
        <f>SUM(D6:D1048576)</f>
        <v>0</v>
      </c>
      <c r="E3" s="221">
        <f>SUM(E6:E1048576)</f>
        <v>0</v>
      </c>
      <c r="F3" s="218">
        <f>IF(SUM($B3:$E3)=0,"",B3/SUM($B3:$E3))</f>
        <v>0.79411764705882348</v>
      </c>
      <c r="G3" s="216">
        <f t="shared" ref="G3:I3" si="0">IF(SUM($B3:$E3)=0,"",C3/SUM($B3:$E3))</f>
        <v>0.20588235294117646</v>
      </c>
      <c r="H3" s="216">
        <f t="shared" si="0"/>
        <v>0</v>
      </c>
      <c r="I3" s="217">
        <f t="shared" si="0"/>
        <v>0</v>
      </c>
      <c r="J3" s="220">
        <f>SUM(J6:J1048576)</f>
        <v>17</v>
      </c>
      <c r="K3" s="220">
        <f>SUM(K6:K1048576)</f>
        <v>6</v>
      </c>
      <c r="L3" s="220">
        <f>SUM(L6:L1048576)</f>
        <v>0</v>
      </c>
      <c r="M3" s="221">
        <f>SUM(M6:M1048576)</f>
        <v>0</v>
      </c>
      <c r="N3" s="218">
        <f>IF(SUM($J3:$M3)=0,"",J3/SUM($J3:$M3))</f>
        <v>0.73913043478260865</v>
      </c>
      <c r="O3" s="216">
        <f t="shared" ref="O3:Q3" si="1">IF(SUM($J3:$M3)=0,"",K3/SUM($J3:$M3))</f>
        <v>0.2608695652173913</v>
      </c>
      <c r="P3" s="216">
        <f t="shared" si="1"/>
        <v>0</v>
      </c>
      <c r="Q3" s="217">
        <f t="shared" si="1"/>
        <v>0</v>
      </c>
    </row>
    <row r="4" spans="1:17" ht="14.4" customHeight="1" thickBot="1" x14ac:dyDescent="0.35">
      <c r="A4" s="214"/>
      <c r="B4" s="339" t="s">
        <v>163</v>
      </c>
      <c r="C4" s="340"/>
      <c r="D4" s="340"/>
      <c r="E4" s="341"/>
      <c r="F4" s="336" t="s">
        <v>168</v>
      </c>
      <c r="G4" s="337"/>
      <c r="H4" s="337"/>
      <c r="I4" s="338"/>
      <c r="J4" s="339" t="s">
        <v>169</v>
      </c>
      <c r="K4" s="340"/>
      <c r="L4" s="340"/>
      <c r="M4" s="341"/>
      <c r="N4" s="336" t="s">
        <v>170</v>
      </c>
      <c r="O4" s="337"/>
      <c r="P4" s="337"/>
      <c r="Q4" s="338"/>
    </row>
    <row r="5" spans="1:17" ht="14.4" customHeight="1" thickBot="1" x14ac:dyDescent="0.35">
      <c r="A5" s="462" t="s">
        <v>162</v>
      </c>
      <c r="B5" s="463" t="s">
        <v>164</v>
      </c>
      <c r="C5" s="463" t="s">
        <v>165</v>
      </c>
      <c r="D5" s="463" t="s">
        <v>166</v>
      </c>
      <c r="E5" s="464" t="s">
        <v>167</v>
      </c>
      <c r="F5" s="465" t="s">
        <v>164</v>
      </c>
      <c r="G5" s="466" t="s">
        <v>165</v>
      </c>
      <c r="H5" s="466" t="s">
        <v>166</v>
      </c>
      <c r="I5" s="467" t="s">
        <v>167</v>
      </c>
      <c r="J5" s="463" t="s">
        <v>164</v>
      </c>
      <c r="K5" s="463" t="s">
        <v>165</v>
      </c>
      <c r="L5" s="463" t="s">
        <v>166</v>
      </c>
      <c r="M5" s="464" t="s">
        <v>167</v>
      </c>
      <c r="N5" s="465" t="s">
        <v>164</v>
      </c>
      <c r="O5" s="466" t="s">
        <v>165</v>
      </c>
      <c r="P5" s="466" t="s">
        <v>166</v>
      </c>
      <c r="Q5" s="467" t="s">
        <v>167</v>
      </c>
    </row>
    <row r="6" spans="1:17" ht="14.4" customHeight="1" x14ac:dyDescent="0.3">
      <c r="A6" s="473" t="s">
        <v>433</v>
      </c>
      <c r="B6" s="477"/>
      <c r="C6" s="446"/>
      <c r="D6" s="446"/>
      <c r="E6" s="447"/>
      <c r="F6" s="475"/>
      <c r="G6" s="469"/>
      <c r="H6" s="469"/>
      <c r="I6" s="479"/>
      <c r="J6" s="477"/>
      <c r="K6" s="446"/>
      <c r="L6" s="446"/>
      <c r="M6" s="447"/>
      <c r="N6" s="475"/>
      <c r="O6" s="469"/>
      <c r="P6" s="469"/>
      <c r="Q6" s="470"/>
    </row>
    <row r="7" spans="1:17" ht="14.4" customHeight="1" thickBot="1" x14ac:dyDescent="0.35">
      <c r="A7" s="474" t="s">
        <v>434</v>
      </c>
      <c r="B7" s="478">
        <v>27</v>
      </c>
      <c r="C7" s="460">
        <v>7</v>
      </c>
      <c r="D7" s="460"/>
      <c r="E7" s="461"/>
      <c r="F7" s="476">
        <v>0.79411764705882348</v>
      </c>
      <c r="G7" s="471">
        <v>0.20588235294117646</v>
      </c>
      <c r="H7" s="471">
        <v>0</v>
      </c>
      <c r="I7" s="480">
        <v>0</v>
      </c>
      <c r="J7" s="478">
        <v>17</v>
      </c>
      <c r="K7" s="460">
        <v>6</v>
      </c>
      <c r="L7" s="460"/>
      <c r="M7" s="461"/>
      <c r="N7" s="476">
        <v>0.73913043478260865</v>
      </c>
      <c r="O7" s="471">
        <v>0.2608695652173913</v>
      </c>
      <c r="P7" s="471">
        <v>0</v>
      </c>
      <c r="Q7" s="472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21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19</vt:i4>
      </vt:variant>
      <vt:variant>
        <vt:lpstr>Pojmenované oblasti</vt:lpstr>
      </vt:variant>
      <vt:variant>
        <vt:i4>3</vt:i4>
      </vt:variant>
    </vt:vector>
  </HeadingPairs>
  <TitlesOfParts>
    <vt:vector size="22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Statim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Vykáz.-A Det.Lék.</vt:lpstr>
      <vt:lpstr>ZV Vykáz.-H</vt:lpstr>
      <vt:lpstr>ZV Vykáz.-H Detail</vt:lpstr>
      <vt:lpstr>doměsíce</vt:lpstr>
      <vt:lpstr>'ON Data'!Obdobi</vt:lpstr>
      <vt:lpstr>'Osobní náklady'!Obdobi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2017-05-31T07:11:02Z</cp:lastPrinted>
  <dcterms:created xsi:type="dcterms:W3CDTF">2013-04-17T20:15:29Z</dcterms:created>
  <dcterms:modified xsi:type="dcterms:W3CDTF">2018-05-29T14:31:31Z</dcterms:modified>
</cp:coreProperties>
</file>